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375" tabRatio="969" firstSheet="20"/>
  </bookViews>
  <sheets>
    <sheet name="6.30 (2)" sheetId="405" r:id="rId1"/>
    <sheet name="6.30" sheetId="404" r:id="rId2"/>
    <sheet name="6.29 (2)" sheetId="403" r:id="rId3"/>
    <sheet name="6.29" sheetId="402" r:id="rId4"/>
    <sheet name="6.28 (3)" sheetId="401" r:id="rId5"/>
    <sheet name="6.28 (2)" sheetId="399" r:id="rId6"/>
    <sheet name="6.28" sheetId="398" r:id="rId7"/>
    <sheet name="6.27 (3)" sheetId="397" r:id="rId8"/>
    <sheet name="6.27 (2)" sheetId="396" r:id="rId9"/>
    <sheet name="6.27" sheetId="395" r:id="rId10"/>
    <sheet name="6.26 (4)" sheetId="394" r:id="rId11"/>
    <sheet name="6.26 (3)" sheetId="393" r:id="rId12"/>
    <sheet name="6.26 (2)" sheetId="392" r:id="rId13"/>
    <sheet name="6.26" sheetId="391" r:id="rId14"/>
    <sheet name="6.25 (2)" sheetId="390" r:id="rId15"/>
    <sheet name="6.25" sheetId="389" r:id="rId16"/>
    <sheet name="6.24" sheetId="388" r:id="rId17"/>
    <sheet name="6.23 (3)" sheetId="387" r:id="rId18"/>
    <sheet name="6.23 (2)" sheetId="386" r:id="rId19"/>
    <sheet name="6.23" sheetId="385" r:id="rId20"/>
    <sheet name="6.22 (2)" sheetId="384" r:id="rId21"/>
    <sheet name="6.22" sheetId="383" r:id="rId22"/>
    <sheet name="6.21 (2)" sheetId="382" r:id="rId23"/>
    <sheet name="6.21" sheetId="381" r:id="rId24"/>
    <sheet name="6.20 (2)" sheetId="380" r:id="rId25"/>
    <sheet name="6.20" sheetId="379" r:id="rId26"/>
    <sheet name="6.19" sheetId="378" r:id="rId27"/>
    <sheet name="6.18 (4)" sheetId="377" r:id="rId28"/>
    <sheet name="6.18 (3)" sheetId="376" r:id="rId29"/>
    <sheet name="6.18 (2)" sheetId="375" r:id="rId30"/>
    <sheet name="6.18" sheetId="374" r:id="rId31"/>
    <sheet name="6.17" sheetId="373" r:id="rId32"/>
    <sheet name="6.16 (3)" sheetId="372" r:id="rId33"/>
    <sheet name="6.16 (2)" sheetId="371" r:id="rId34"/>
    <sheet name="6.16" sheetId="370" r:id="rId35"/>
    <sheet name="6.15 (3)" sheetId="369" r:id="rId36"/>
    <sheet name="6.15 (2)" sheetId="368" r:id="rId37"/>
    <sheet name="6.15" sheetId="367" r:id="rId38"/>
    <sheet name="6.14 (5)" sheetId="366" r:id="rId39"/>
    <sheet name="6.14 (4)" sheetId="365" r:id="rId40"/>
    <sheet name="6.14 (3)" sheetId="364" r:id="rId41"/>
    <sheet name="6.14 (2)" sheetId="363" r:id="rId42"/>
    <sheet name="6.14" sheetId="362" r:id="rId43"/>
    <sheet name="6.13 (4)" sheetId="361" r:id="rId44"/>
    <sheet name="6.13 (3)" sheetId="360" r:id="rId45"/>
    <sheet name="6.13 (2)" sheetId="359" r:id="rId46"/>
    <sheet name="6.13" sheetId="358" r:id="rId47"/>
    <sheet name="6.12 (4)" sheetId="357" r:id="rId48"/>
    <sheet name="6.12 (3)" sheetId="356" r:id="rId49"/>
    <sheet name="6.12 (2)" sheetId="355" r:id="rId50"/>
    <sheet name="6.12" sheetId="354" r:id="rId51"/>
    <sheet name="6.11 (2)" sheetId="353" r:id="rId52"/>
    <sheet name="6.11" sheetId="352" r:id="rId53"/>
    <sheet name="6.10 (3)" sheetId="351" r:id="rId54"/>
    <sheet name="6.10 (2)" sheetId="350" r:id="rId55"/>
    <sheet name="6.10" sheetId="349" r:id="rId56"/>
    <sheet name="6.9 (2)" sheetId="348" r:id="rId57"/>
    <sheet name="6.9" sheetId="347" r:id="rId58"/>
    <sheet name="6.8 (2)" sheetId="346" r:id="rId59"/>
    <sheet name="6.8" sheetId="345" r:id="rId60"/>
    <sheet name="6.7 (2)" sheetId="344" r:id="rId61"/>
    <sheet name="6.7" sheetId="343" r:id="rId62"/>
    <sheet name="6.6 (3)" sheetId="342" r:id="rId63"/>
    <sheet name="6.6 (2)" sheetId="341" r:id="rId64"/>
    <sheet name="6.6" sheetId="340" r:id="rId65"/>
    <sheet name="6.5" sheetId="339" r:id="rId66"/>
    <sheet name="6.3 (3)" sheetId="338" r:id="rId67"/>
    <sheet name="6.3 (2)" sheetId="337" r:id="rId68"/>
    <sheet name="6.3" sheetId="336" r:id="rId69"/>
    <sheet name="6.2" sheetId="335" r:id="rId70"/>
    <sheet name="价格表6月1号 " sheetId="334" r:id="rId71"/>
  </sheets>
  <definedNames>
    <definedName name="_xlnm._FilterDatabase" localSheetId="0" hidden="1">'6.30 (2)'!$A$3:$AE$212</definedName>
    <definedName name="_xlnm._FilterDatabase" localSheetId="1" hidden="1">'6.30'!$A$3:$AE$212</definedName>
    <definedName name="_xlnm._FilterDatabase" localSheetId="2" hidden="1">'6.29 (2)'!$A$3:$AE$212</definedName>
    <definedName name="_xlnm._FilterDatabase" localSheetId="3" hidden="1">'6.29'!$A$3:$AE$212</definedName>
    <definedName name="_xlnm._FilterDatabase" localSheetId="4" hidden="1">'6.28 (3)'!$A$3:$AE$212</definedName>
    <definedName name="_xlnm._FilterDatabase" localSheetId="5" hidden="1">'6.28 (2)'!$A$3:$AE$212</definedName>
    <definedName name="_xlnm._FilterDatabase" localSheetId="6" hidden="1">'6.28'!$A$3:$AE$212</definedName>
    <definedName name="_xlnm._FilterDatabase" localSheetId="7" hidden="1">'6.27 (3)'!$A$3:$AE$212</definedName>
    <definedName name="_xlnm._FilterDatabase" localSheetId="8" hidden="1">'6.27 (2)'!$A$3:$AE$212</definedName>
    <definedName name="_xlnm._FilterDatabase" localSheetId="9" hidden="1">'6.27'!$A$3:$AE$212</definedName>
    <definedName name="_xlnm._FilterDatabase" localSheetId="10" hidden="1">'6.26 (4)'!$A$3:$AE$212</definedName>
    <definedName name="_xlnm._FilterDatabase" localSheetId="11" hidden="1">'6.26 (3)'!$A$3:$AE$212</definedName>
    <definedName name="_xlnm._FilterDatabase" localSheetId="12" hidden="1">'6.26 (2)'!$A$3:$AE$212</definedName>
    <definedName name="_xlnm._FilterDatabase" localSheetId="13" hidden="1">'6.26'!$A$3:$AE$212</definedName>
    <definedName name="_xlnm._FilterDatabase" localSheetId="14" hidden="1">'6.25 (2)'!$A$3:$AE$212</definedName>
    <definedName name="_xlnm._FilterDatabase" localSheetId="15" hidden="1">'6.25'!$A$3:$AE$212</definedName>
    <definedName name="_xlnm._FilterDatabase" localSheetId="16" hidden="1">'6.24'!$A$3:$AE$212</definedName>
    <definedName name="_xlnm._FilterDatabase" localSheetId="17" hidden="1">'6.23 (3)'!$A$3:$AE$212</definedName>
    <definedName name="_xlnm._FilterDatabase" localSheetId="18" hidden="1">'6.23 (2)'!$A$3:$AE$212</definedName>
    <definedName name="_xlnm._FilterDatabase" localSheetId="19" hidden="1">'6.23'!$A$3:$AE$212</definedName>
    <definedName name="_xlnm._FilterDatabase" localSheetId="20" hidden="1">'6.22 (2)'!$A$3:$AE$212</definedName>
    <definedName name="_xlnm._FilterDatabase" localSheetId="21" hidden="1">'6.22'!$A$3:$AE$206</definedName>
    <definedName name="_xlnm._FilterDatabase" localSheetId="22" hidden="1">'6.21 (2)'!$A$3:$AE$206</definedName>
    <definedName name="_xlnm._FilterDatabase" localSheetId="23" hidden="1">'6.21'!$A$3:$AE$206</definedName>
    <definedName name="_xlnm._FilterDatabase" localSheetId="24" hidden="1">'6.20 (2)'!$A$3:$AE$206</definedName>
    <definedName name="_xlnm._FilterDatabase" localSheetId="25" hidden="1">'6.20'!$A$3:$AE$206</definedName>
    <definedName name="_xlnm._FilterDatabase" localSheetId="26" hidden="1">'6.19'!$A$3:$AE$206</definedName>
    <definedName name="_xlnm._FilterDatabase" localSheetId="27" hidden="1">'6.18 (4)'!$A$3:$AE$206</definedName>
    <definedName name="_xlnm._FilterDatabase" localSheetId="28" hidden="1">'6.18 (3)'!$A$3:$AE$206</definedName>
    <definedName name="_xlnm._FilterDatabase" localSheetId="29" hidden="1">'6.18 (2)'!$A$3:$AE$206</definedName>
    <definedName name="_xlnm._FilterDatabase" localSheetId="30" hidden="1">'6.18'!$A$3:$AE$206</definedName>
    <definedName name="_xlnm._FilterDatabase" localSheetId="31" hidden="1">'6.17'!$A$3:$AE$206</definedName>
    <definedName name="_xlnm._FilterDatabase" localSheetId="32" hidden="1">'6.16 (3)'!$A$3:$AE$201</definedName>
    <definedName name="_xlnm._FilterDatabase" localSheetId="33" hidden="1">'6.16 (2)'!$A$3:$AE$202</definedName>
    <definedName name="_xlnm._FilterDatabase" localSheetId="34" hidden="1">'6.16'!$A$3:$AE$202</definedName>
    <definedName name="_xlnm._FilterDatabase" localSheetId="35" hidden="1">'6.15 (3)'!$A$3:$AE$201</definedName>
    <definedName name="_xlnm._FilterDatabase" localSheetId="36" hidden="1">'6.15 (2)'!$A$3:$AE$201</definedName>
    <definedName name="_xlnm._FilterDatabase" localSheetId="37" hidden="1">'6.15'!$A$3:$AE$201</definedName>
    <definedName name="_xlnm._FilterDatabase" localSheetId="38" hidden="1">'6.14 (5)'!$A$3:$AE$201</definedName>
    <definedName name="_xlnm._FilterDatabase" localSheetId="39" hidden="1">'6.14 (4)'!$A$3:$AE$201</definedName>
    <definedName name="_xlnm._FilterDatabase" localSheetId="40" hidden="1">'6.14 (3)'!$A$3:$AE$198</definedName>
    <definedName name="_xlnm._FilterDatabase" localSheetId="41" hidden="1">'6.14 (2)'!$A$3:$AE$198</definedName>
    <definedName name="_xlnm._FilterDatabase" localSheetId="42" hidden="1">'6.14'!$A$3:$AE$198</definedName>
    <definedName name="_xlnm._FilterDatabase" localSheetId="44" hidden="1">'6.13 (3)'!$A$3:$AE$202</definedName>
    <definedName name="_xlnm._FilterDatabase" localSheetId="45" hidden="1">'6.13 (2)'!$A$3:$AE$200</definedName>
    <definedName name="_xlnm._FilterDatabase" localSheetId="46" hidden="1">'6.13'!$A$3:$AE$200</definedName>
    <definedName name="_xlnm._FilterDatabase" localSheetId="47" hidden="1">'6.12 (4)'!$A$3:$AE$200</definedName>
    <definedName name="_xlnm._FilterDatabase" localSheetId="48" hidden="1">'6.12 (3)'!$A$3:$AE$200</definedName>
    <definedName name="_xlnm._FilterDatabase" localSheetId="49" hidden="1">'6.12 (2)'!$A$3:$AE$200</definedName>
    <definedName name="_xlnm._FilterDatabase" localSheetId="50" hidden="1">'6.12'!$A$3:$AE$200</definedName>
    <definedName name="_xlnm._FilterDatabase" localSheetId="51" hidden="1">'6.11 (2)'!$A$3:$AE$200</definedName>
    <definedName name="_xlnm._FilterDatabase" localSheetId="52" hidden="1">'6.11'!$A$3:$AE$200</definedName>
    <definedName name="_xlnm._FilterDatabase" localSheetId="53" hidden="1">'6.10 (3)'!$A$3:$AE$200</definedName>
    <definedName name="_xlnm._FilterDatabase" localSheetId="54" hidden="1">'6.10 (2)'!$A$3:$AE$200</definedName>
    <definedName name="_xlnm._FilterDatabase" localSheetId="55" hidden="1">'6.10'!$A$3:$AE$200</definedName>
    <definedName name="_xlnm._FilterDatabase" localSheetId="56" hidden="1">'6.9 (2)'!$A$3:$AE$200</definedName>
    <definedName name="_xlnm._FilterDatabase" localSheetId="57" hidden="1">'6.9'!$A$3:$AE$200</definedName>
    <definedName name="_xlnm._FilterDatabase" localSheetId="58" hidden="1">'6.8 (2)'!$A$3:$AE$200</definedName>
    <definedName name="_xlnm._FilterDatabase" localSheetId="59" hidden="1">'6.8'!$A$3:$AE$200</definedName>
    <definedName name="_xlnm._FilterDatabase" localSheetId="60" hidden="1">'6.7 (2)'!$A$3:$AE$199</definedName>
    <definedName name="_xlnm._FilterDatabase" localSheetId="61" hidden="1">'6.7'!$A$3:$AE$199</definedName>
    <definedName name="_xlnm._FilterDatabase" localSheetId="62" hidden="1">'6.6 (3)'!$A$3:$AE$199</definedName>
    <definedName name="_xlnm._FilterDatabase" localSheetId="63" hidden="1">'6.6 (2)'!$A$3:$AE$199</definedName>
    <definedName name="_xlnm._FilterDatabase" localSheetId="64" hidden="1">'6.6'!$A$3:$AE$199</definedName>
    <definedName name="_xlnm._FilterDatabase" localSheetId="65" hidden="1">'6.5'!$A$3:$AE$197</definedName>
    <definedName name="_xlnm._FilterDatabase" localSheetId="67" hidden="1">'6.3 (2)'!$A$3:$AE$197</definedName>
    <definedName name="_xlnm._FilterDatabase" localSheetId="68" hidden="1">'6.3'!$A$3:$AE$197</definedName>
    <definedName name="_xlnm._FilterDatabase" localSheetId="69" hidden="1">'6.2'!$A$3:$AE$197</definedName>
    <definedName name="_xlnm._FilterDatabase" localSheetId="70" hidden="1">'价格表6月1号 '!$A$3:$AE$197</definedName>
    <definedName name="_xlnm.Print_Area" localSheetId="70">'价格表6月1号 '!$A$1:$R$196</definedName>
    <definedName name="_xlnm.Print_Titles" localSheetId="70">'价格表6月1号 '!$1:$2</definedName>
    <definedName name="_xlnm.Print_Area" localSheetId="69">'6.2'!$A$1:$R$196</definedName>
    <definedName name="_xlnm.Print_Titles" localSheetId="69">'6.2'!$1:$2</definedName>
    <definedName name="_xlnm.Print_Area" localSheetId="68">'6.3'!$A$1:$R$196</definedName>
    <definedName name="_xlnm.Print_Titles" localSheetId="68">'6.3'!$1:$2</definedName>
    <definedName name="_xlnm.Print_Area" localSheetId="67">'6.3 (2)'!$A$1:$R$196</definedName>
    <definedName name="_xlnm.Print_Titles" localSheetId="67">'6.3 (2)'!$1:$2</definedName>
    <definedName name="_xlnm._FilterDatabase" localSheetId="66" hidden="1">'6.3 (3)'!$A$3:$AE$197</definedName>
    <definedName name="_xlnm.Print_Area" localSheetId="66">'6.3 (3)'!$A$1:$R$196</definedName>
    <definedName name="_xlnm.Print_Titles" localSheetId="66">'6.3 (3)'!$1:$2</definedName>
    <definedName name="_xlnm.Print_Area" localSheetId="65">'6.5'!$A$1:$R$196</definedName>
    <definedName name="_xlnm.Print_Titles" localSheetId="65">'6.5'!$1:$2</definedName>
    <definedName name="_xlnm.Print_Area" localSheetId="64">'6.6'!$A$1:$R$197</definedName>
    <definedName name="_xlnm.Print_Titles" localSheetId="64">'6.6'!$1:$2</definedName>
    <definedName name="_xlnm.Print_Area" localSheetId="63">'6.6 (2)'!$A$1:$R$197</definedName>
    <definedName name="_xlnm.Print_Titles" localSheetId="63">'6.6 (2)'!$1:$2</definedName>
    <definedName name="_xlnm.Print_Area" localSheetId="62">'6.6 (3)'!$A$1:$R$197</definedName>
    <definedName name="_xlnm.Print_Titles" localSheetId="62">'6.6 (3)'!$1:$2</definedName>
    <definedName name="_xlnm.Print_Area" localSheetId="61">'6.7'!$A$1:$R$197</definedName>
    <definedName name="_xlnm.Print_Titles" localSheetId="61">'6.7'!$1:$2</definedName>
    <definedName name="_xlnm.Print_Area" localSheetId="60">'6.7 (2)'!$A$1:$R$197</definedName>
    <definedName name="_xlnm.Print_Titles" localSheetId="60">'6.7 (2)'!$1:$2</definedName>
    <definedName name="_xlnm.Print_Area" localSheetId="59">'6.8'!$A$1:$R$197</definedName>
    <definedName name="_xlnm.Print_Titles" localSheetId="59">'6.8'!$1:$2</definedName>
    <definedName name="_xlnm.Print_Area" localSheetId="58">'6.8 (2)'!$A$1:$R$197</definedName>
    <definedName name="_xlnm.Print_Titles" localSheetId="58">'6.8 (2)'!$1:$2</definedName>
    <definedName name="_xlnm.Print_Area" localSheetId="57">'6.9'!$A$1:$R$197</definedName>
    <definedName name="_xlnm.Print_Titles" localSheetId="57">'6.9'!$1:$2</definedName>
    <definedName name="_xlnm.Print_Area" localSheetId="56">'6.9 (2)'!$A$1:$R$197</definedName>
    <definedName name="_xlnm.Print_Titles" localSheetId="56">'6.9 (2)'!$1:$2</definedName>
    <definedName name="_xlnm.Print_Area" localSheetId="55">'6.10'!$A$1:$R$197</definedName>
    <definedName name="_xlnm.Print_Titles" localSheetId="55">'6.10'!$1:$2</definedName>
    <definedName name="_xlnm.Print_Area" localSheetId="54">'6.10 (2)'!$A$1:$R$197</definedName>
    <definedName name="_xlnm.Print_Titles" localSheetId="54">'6.10 (2)'!$1:$2</definedName>
    <definedName name="_xlnm.Print_Area" localSheetId="53">'6.10 (3)'!$A$1:$R$197</definedName>
    <definedName name="_xlnm.Print_Titles" localSheetId="53">'6.10 (3)'!$1:$2</definedName>
    <definedName name="_xlnm.Print_Area" localSheetId="52">'6.11'!$A$1:$R$197</definedName>
    <definedName name="_xlnm.Print_Titles" localSheetId="52">'6.11'!$1:$2</definedName>
    <definedName name="_xlnm.Print_Area" localSheetId="51">'6.11 (2)'!$A$1:$R$197</definedName>
    <definedName name="_xlnm.Print_Titles" localSheetId="51">'6.11 (2)'!$1:$2</definedName>
    <definedName name="_xlnm.Print_Area" localSheetId="50">'6.12'!$A$1:$R$197</definedName>
    <definedName name="_xlnm.Print_Titles" localSheetId="50">'6.12'!$1:$2</definedName>
    <definedName name="_xlnm.Print_Area" localSheetId="49">'6.12 (2)'!$A$1:$R$197</definedName>
    <definedName name="_xlnm.Print_Titles" localSheetId="49">'6.12 (2)'!$1:$2</definedName>
    <definedName name="_xlnm.Print_Area" localSheetId="48">'6.12 (3)'!$A$1:$R$197</definedName>
    <definedName name="_xlnm.Print_Titles" localSheetId="48">'6.12 (3)'!$1:$2</definedName>
    <definedName name="_xlnm.Print_Area" localSheetId="47">'6.12 (4)'!$A$1:$R$197</definedName>
    <definedName name="_xlnm.Print_Titles" localSheetId="47">'6.12 (4)'!$1:$2</definedName>
    <definedName name="_xlnm.Print_Area" localSheetId="46">'6.13'!$A$1:$R$197</definedName>
    <definedName name="_xlnm.Print_Titles" localSheetId="46">'6.13'!$1:$2</definedName>
    <definedName name="_xlnm.Print_Area" localSheetId="45">'6.13 (2)'!$A$1:$R$197</definedName>
    <definedName name="_xlnm.Print_Titles" localSheetId="45">'6.13 (2)'!$1:$2</definedName>
    <definedName name="_xlnm.Print_Area" localSheetId="44">'6.13 (3)'!$A$1:$R$198</definedName>
    <definedName name="_xlnm.Print_Titles" localSheetId="44">'6.13 (3)'!$1:$2</definedName>
    <definedName name="_xlnm._FilterDatabase" localSheetId="43" hidden="1">'6.13 (4)'!$A$1:$AA$198</definedName>
    <definedName name="_xlnm.Print_Area" localSheetId="43">'6.13 (4)'!$A$1:$R$198</definedName>
    <definedName name="_xlnm.Print_Titles" localSheetId="43">'6.13 (4)'!$1:$2</definedName>
    <definedName name="_xlnm.Print_Area" localSheetId="42">'6.14'!$A$1:$R$198</definedName>
    <definedName name="_xlnm.Print_Titles" localSheetId="42">'6.14'!$1:$2</definedName>
    <definedName name="_xlnm.Print_Area" localSheetId="41">'6.14 (2)'!$A$1:$R$198</definedName>
    <definedName name="_xlnm.Print_Titles" localSheetId="41">'6.14 (2)'!$1:$2</definedName>
    <definedName name="_xlnm.Print_Area" localSheetId="40">'6.14 (3)'!$A$1:$R$198</definedName>
    <definedName name="_xlnm.Print_Titles" localSheetId="40">'6.14 (3)'!$1:$2</definedName>
    <definedName name="_xlnm.Print_Area" localSheetId="39">'6.14 (4)'!$A$1:$R$198</definedName>
    <definedName name="_xlnm.Print_Titles" localSheetId="39">'6.14 (4)'!$1:$2</definedName>
    <definedName name="_xlnm.Print_Area" localSheetId="38">'6.14 (5)'!$A$1:$R$198</definedName>
    <definedName name="_xlnm.Print_Titles" localSheetId="38">'6.14 (5)'!$1:$2</definedName>
    <definedName name="_xlnm.Print_Area" localSheetId="37">'6.15'!$A$1:$R$198</definedName>
    <definedName name="_xlnm.Print_Titles" localSheetId="37">'6.15'!$1:$2</definedName>
    <definedName name="_xlnm.Print_Area" localSheetId="36">'6.15 (2)'!$A$1:$R$198</definedName>
    <definedName name="_xlnm.Print_Titles" localSheetId="36">'6.15 (2)'!$1:$2</definedName>
    <definedName name="_xlnm.Print_Area" localSheetId="35">'6.15 (3)'!$A$1:$R$198</definedName>
    <definedName name="_xlnm.Print_Titles" localSheetId="35">'6.15 (3)'!$1:$2</definedName>
    <definedName name="_xlnm.Print_Area" localSheetId="34">'6.16'!$A$1:$R$199</definedName>
    <definedName name="_xlnm.Print_Titles" localSheetId="34">'6.16'!$1:$2</definedName>
    <definedName name="_xlnm.Print_Area" localSheetId="33">'6.16 (2)'!$A$1:$R$199</definedName>
    <definedName name="_xlnm.Print_Titles" localSheetId="33">'6.16 (2)'!$1:$2</definedName>
    <definedName name="_xlnm.Print_Area" localSheetId="32">'6.16 (3)'!$A$1:$R$198</definedName>
    <definedName name="_xlnm.Print_Titles" localSheetId="32">'6.16 (3)'!$1:$2</definedName>
    <definedName name="_xlnm.Print_Area" localSheetId="31">'6.17'!$A$1:$R$198</definedName>
    <definedName name="_xlnm.Print_Titles" localSheetId="31">'6.17'!$1:$2</definedName>
    <definedName name="_xlnm.Print_Area" localSheetId="30">'6.18'!$A$1:$R$198</definedName>
    <definedName name="_xlnm.Print_Titles" localSheetId="30">'6.18'!$1:$2</definedName>
    <definedName name="_xlnm.Print_Area" localSheetId="29">'6.18 (2)'!$A$1:$R$198</definedName>
    <definedName name="_xlnm.Print_Titles" localSheetId="29">'6.18 (2)'!$1:$2</definedName>
    <definedName name="_xlnm.Print_Area" localSheetId="28">'6.18 (3)'!$A$1:$R$198</definedName>
    <definedName name="_xlnm.Print_Titles" localSheetId="28">'6.18 (3)'!$1:$2</definedName>
    <definedName name="_xlnm.Print_Area" localSheetId="27">'6.18 (4)'!$A$1:$R$198</definedName>
    <definedName name="_xlnm.Print_Titles" localSheetId="27">'6.18 (4)'!$1:$2</definedName>
    <definedName name="_xlnm.Print_Area" localSheetId="26">'6.19'!$A$1:$R$198</definedName>
    <definedName name="_xlnm.Print_Titles" localSheetId="26">'6.19'!$1:$2</definedName>
    <definedName name="_xlnm.Print_Area" localSheetId="25">'6.20'!$A$1:$R$198</definedName>
    <definedName name="_xlnm.Print_Titles" localSheetId="25">'6.20'!$1:$2</definedName>
    <definedName name="_xlnm.Print_Area" localSheetId="24">'6.20 (2)'!$A$1:$R$198</definedName>
    <definedName name="_xlnm.Print_Titles" localSheetId="24">'6.20 (2)'!$1:$2</definedName>
    <definedName name="_xlnm.Print_Area" localSheetId="23">'6.21'!$A$1:$R$198</definedName>
    <definedName name="_xlnm.Print_Titles" localSheetId="23">'6.21'!$1:$2</definedName>
    <definedName name="_xlnm.Print_Area" localSheetId="22">'6.21 (2)'!$A$1:$R$198</definedName>
    <definedName name="_xlnm.Print_Titles" localSheetId="22">'6.21 (2)'!$1:$2</definedName>
    <definedName name="_xlnm.Print_Area" localSheetId="21">'6.22'!$A$1:$R$198</definedName>
    <definedName name="_xlnm.Print_Titles" localSheetId="21">'6.22'!$1:$2</definedName>
    <definedName name="_xlnm.Print_Area" localSheetId="20">'6.22 (2)'!$A$1:$R$198</definedName>
    <definedName name="_xlnm.Print_Titles" localSheetId="20">'6.22 (2)'!$1:$2</definedName>
    <definedName name="_xlnm.Print_Area" localSheetId="19">'6.23'!$A$1:$R$198</definedName>
    <definedName name="_xlnm.Print_Titles" localSheetId="19">'6.23'!$1:$2</definedName>
    <definedName name="_xlnm.Print_Area" localSheetId="18">'6.23 (2)'!$A$1:$R$198</definedName>
    <definedName name="_xlnm.Print_Titles" localSheetId="18">'6.23 (2)'!$1:$2</definedName>
    <definedName name="_xlnm.Print_Area" localSheetId="17">'6.23 (3)'!$A$1:$R$198</definedName>
    <definedName name="_xlnm.Print_Titles" localSheetId="17">'6.23 (3)'!$1:$2</definedName>
    <definedName name="_xlnm.Print_Area" localSheetId="16">'6.24'!$A$1:$R$198</definedName>
    <definedName name="_xlnm.Print_Titles" localSheetId="16">'6.24'!$1:$2</definedName>
    <definedName name="_xlnm.Print_Area" localSheetId="15">'6.25'!$A$1:$R$198</definedName>
    <definedName name="_xlnm.Print_Titles" localSheetId="15">'6.25'!$1:$2</definedName>
    <definedName name="_xlnm.Print_Area" localSheetId="14">'6.25 (2)'!$A$1:$R$198</definedName>
    <definedName name="_xlnm.Print_Titles" localSheetId="14">'6.25 (2)'!$1:$2</definedName>
    <definedName name="_xlnm.Print_Area" localSheetId="13">'6.26'!$A$1:$R$197</definedName>
    <definedName name="_xlnm.Print_Titles" localSheetId="13">'6.26'!$1:$2</definedName>
    <definedName name="_xlnm.Print_Area" localSheetId="12">'6.26 (2)'!$A$1:$R$197</definedName>
    <definedName name="_xlnm.Print_Titles" localSheetId="12">'6.26 (2)'!$1:$2</definedName>
    <definedName name="_xlnm.Print_Area" localSheetId="11">'6.26 (3)'!$A$1:$R$197</definedName>
    <definedName name="_xlnm.Print_Titles" localSheetId="11">'6.26 (3)'!$1:$2</definedName>
    <definedName name="_xlnm.Print_Area" localSheetId="10">'6.26 (4)'!$A$1:$R$197</definedName>
    <definedName name="_xlnm.Print_Titles" localSheetId="10">'6.26 (4)'!$1:$2</definedName>
    <definedName name="_xlnm.Print_Area" localSheetId="9">'6.27'!$A$1:$R$197</definedName>
    <definedName name="_xlnm.Print_Titles" localSheetId="9">'6.27'!$1:$2</definedName>
    <definedName name="_xlnm.Print_Area" localSheetId="8">'6.27 (2)'!$A$1:$R$197</definedName>
    <definedName name="_xlnm.Print_Titles" localSheetId="8">'6.27 (2)'!$1:$2</definedName>
    <definedName name="_xlnm.Print_Area" localSheetId="7">'6.27 (3)'!$A$1:$R$197</definedName>
    <definedName name="_xlnm.Print_Titles" localSheetId="7">'6.27 (3)'!$1:$2</definedName>
    <definedName name="_xlnm.Print_Area" localSheetId="6">'6.28'!$A$1:$R$197</definedName>
    <definedName name="_xlnm.Print_Titles" localSheetId="6">'6.28'!$1:$2</definedName>
    <definedName name="_xlnm.Print_Area" localSheetId="5">'6.28 (2)'!$A$1:$R$197</definedName>
    <definedName name="_xlnm.Print_Titles" localSheetId="5">'6.28 (2)'!$1:$2</definedName>
    <definedName name="_xlnm.Print_Area" localSheetId="4">'6.28 (3)'!$A$1:$R$197</definedName>
    <definedName name="_xlnm.Print_Titles" localSheetId="4">'6.28 (3)'!$1:$2</definedName>
    <definedName name="_xlnm.Print_Area" localSheetId="3">'6.29'!$A$1:$R$197</definedName>
    <definedName name="_xlnm.Print_Titles" localSheetId="3">'6.29'!$1:$2</definedName>
    <definedName name="_xlnm.Print_Area" localSheetId="2">'6.29 (2)'!$A$1:$R$197</definedName>
    <definedName name="_xlnm.Print_Titles" localSheetId="2">'6.29 (2)'!$1:$2</definedName>
    <definedName name="_xlnm.Print_Area" localSheetId="1">'6.30'!$A$1:$R$197</definedName>
    <definedName name="_xlnm.Print_Titles" localSheetId="1">'6.30'!$1:$2</definedName>
    <definedName name="_xlnm.Print_Area" localSheetId="0">'6.30 (2)'!$A$1:$R$197</definedName>
    <definedName name="_xlnm.Print_Titles" localSheetId="0">'6.30 (2)'!$1:$2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<sst xmlns="http://schemas.openxmlformats.org/spreadsheetml/2006/main" count="58957" uniqueCount="566">
  <si>
    <t xml:space="preserve">（2025年6月30号）下午执行 生品指导价格表  2025年销（1000）号                  </t>
  </si>
  <si>
    <t>正数是二厂价格低       负数是一厂价格低</t>
  </si>
  <si>
    <t>分类</t>
  </si>
  <si>
    <t>品名</t>
  </si>
  <si>
    <t>规格</t>
  </si>
  <si>
    <t>加工一厂</t>
  </si>
  <si>
    <t>加工二厂</t>
  </si>
  <si>
    <t>调幅</t>
  </si>
  <si>
    <t>前价格      （元/吨)</t>
  </si>
  <si>
    <t>价格     （元/吨)</t>
  </si>
  <si>
    <t>价格    （元/吨)</t>
  </si>
  <si>
    <t>价格      （元/吨)</t>
  </si>
  <si>
    <t>价格          （元/吨)</t>
  </si>
  <si>
    <t>头类</t>
  </si>
  <si>
    <t>单冻鸡头55g以上</t>
  </si>
  <si>
    <t>1*10</t>
  </si>
  <si>
    <t>鸡架类</t>
  </si>
  <si>
    <t>鲜叉骨</t>
  </si>
  <si>
    <t>5*1/5*2/2.5*1</t>
  </si>
  <si>
    <t>中50g以上A</t>
  </si>
  <si>
    <t>10*1</t>
  </si>
  <si>
    <t>鸡头/（中宠）</t>
  </si>
  <si>
    <t>10*2</t>
  </si>
  <si>
    <t>鲜精修叉骨</t>
  </si>
  <si>
    <t>中40g以上A</t>
  </si>
  <si>
    <t>鲜鸡头</t>
  </si>
  <si>
    <t>20*1</t>
  </si>
  <si>
    <t>精修叉骨A/（大箱）</t>
  </si>
  <si>
    <t>6.8*1</t>
  </si>
  <si>
    <t>5*1/2.5*1</t>
  </si>
  <si>
    <t>精修叉骨A（25年4月20以后）</t>
  </si>
  <si>
    <t>中30/40A</t>
  </si>
  <si>
    <t>鸡头均价</t>
  </si>
  <si>
    <t>叉骨/（大箱）</t>
  </si>
  <si>
    <t>中26/30A</t>
  </si>
  <si>
    <t>脖类</t>
  </si>
  <si>
    <t>脖90g以上</t>
  </si>
  <si>
    <t>2*6/1*12</t>
  </si>
  <si>
    <t>冻下半架</t>
  </si>
  <si>
    <t>中40/50A</t>
  </si>
  <si>
    <t>鸡脖</t>
  </si>
  <si>
    <t>半背</t>
  </si>
  <si>
    <t>根60g以上A</t>
  </si>
  <si>
    <t>单冻脖90g以上</t>
  </si>
  <si>
    <t>伴翅（不分级）</t>
  </si>
  <si>
    <t>根40/50W/A</t>
  </si>
  <si>
    <t>1*10/10*1</t>
  </si>
  <si>
    <t>单冻脖60/90</t>
  </si>
  <si>
    <t>伴翅15/25</t>
  </si>
  <si>
    <t>根30/40W/A</t>
  </si>
  <si>
    <t>伴翅25/35</t>
  </si>
  <si>
    <t>琵琶腿W/A</t>
  </si>
  <si>
    <t>脖段</t>
  </si>
  <si>
    <t>鸡背排</t>
  </si>
  <si>
    <t>小腿80/100A</t>
  </si>
  <si>
    <t>鲜脖段</t>
  </si>
  <si>
    <t>20*1/10*1</t>
  </si>
  <si>
    <t>冻背300/350</t>
  </si>
  <si>
    <t>小腿100/120A</t>
  </si>
  <si>
    <t>鲜鸡脖</t>
  </si>
  <si>
    <t>-50</t>
  </si>
  <si>
    <t>腹膜肉6-18</t>
  </si>
  <si>
    <t>5*4</t>
  </si>
  <si>
    <t>小腿120/140A</t>
  </si>
  <si>
    <t>9.9*1</t>
  </si>
  <si>
    <t>鲜鸡脖90g以上</t>
  </si>
  <si>
    <t>5*1/5*2</t>
  </si>
  <si>
    <t>鲜鸡背排</t>
  </si>
  <si>
    <t>小腿140/180A</t>
  </si>
  <si>
    <t>2.5*1</t>
  </si>
  <si>
    <t>鲜背300g以上</t>
  </si>
  <si>
    <t>小腿180g以上A</t>
  </si>
  <si>
    <t>鲜鸡脖60/90</t>
  </si>
  <si>
    <t>5*1/5*2/2.5*1/1*10</t>
  </si>
  <si>
    <t>TM(W)</t>
  </si>
  <si>
    <t>4*3</t>
  </si>
  <si>
    <t>鸡脖均价</t>
  </si>
  <si>
    <t>鲜半背</t>
  </si>
  <si>
    <t>20*1/15*1</t>
  </si>
  <si>
    <t>单冻大胸W/A</t>
  </si>
  <si>
    <t>二等脖</t>
  </si>
  <si>
    <t>鲜下半架</t>
  </si>
  <si>
    <t>腿排160g以上W</t>
  </si>
  <si>
    <t>鲜二等脖</t>
  </si>
  <si>
    <t>鲜前半架</t>
  </si>
  <si>
    <t>二级脖均价</t>
  </si>
  <si>
    <t>鲜上半架</t>
  </si>
  <si>
    <t>鸡脖综合均价</t>
  </si>
  <si>
    <t>鲜背350/400</t>
  </si>
  <si>
    <t>翅类</t>
  </si>
  <si>
    <t>全翅</t>
  </si>
  <si>
    <t>5*2/10*1</t>
  </si>
  <si>
    <t>鲜背300/350</t>
  </si>
  <si>
    <t>鸡排翅100/120</t>
  </si>
  <si>
    <t>鸡架均价</t>
  </si>
  <si>
    <t>鸡排翅120/130</t>
  </si>
  <si>
    <t>爪类</t>
  </si>
  <si>
    <t>爪60g以上</t>
  </si>
  <si>
    <t>鸡排翅130/140</t>
  </si>
  <si>
    <t>单冻爪60g以上</t>
  </si>
  <si>
    <t>鲜全翅125g以上</t>
  </si>
  <si>
    <t>爪50/60</t>
  </si>
  <si>
    <t>单冻全翅110g以上</t>
  </si>
  <si>
    <t>单冻爪50/60</t>
  </si>
  <si>
    <t>鲜全翅100/120</t>
  </si>
  <si>
    <t>5*2</t>
  </si>
  <si>
    <t>爪40/50</t>
  </si>
  <si>
    <t>0.9*10</t>
  </si>
  <si>
    <t>鲜鸡翅</t>
  </si>
  <si>
    <t>全翅均价</t>
  </si>
  <si>
    <t>单冻爪40/50</t>
  </si>
  <si>
    <t>中50g以上</t>
  </si>
  <si>
    <t>爪30/40</t>
  </si>
  <si>
    <t>-400</t>
  </si>
  <si>
    <t>鲜鸡爪30/40</t>
  </si>
  <si>
    <t>中40g以上</t>
  </si>
  <si>
    <t>凤爪30g以下</t>
  </si>
  <si>
    <t>1*8</t>
  </si>
  <si>
    <t>中40/50</t>
  </si>
  <si>
    <t>凤爪30/35</t>
  </si>
  <si>
    <t>中30/40</t>
  </si>
  <si>
    <t>1*10/1*5</t>
  </si>
  <si>
    <t>凤爪35g以上</t>
  </si>
  <si>
    <t>中26/30</t>
  </si>
  <si>
    <t>花爪</t>
  </si>
  <si>
    <t>中18/25</t>
  </si>
  <si>
    <t>鲜鸡爪40/50</t>
  </si>
  <si>
    <t>鲜翅中40g以上</t>
  </si>
  <si>
    <t>鲜爪50/60</t>
  </si>
  <si>
    <t>鲜中40/50</t>
  </si>
  <si>
    <t>分切鸡爪</t>
  </si>
  <si>
    <t>鲜中50g以上</t>
  </si>
  <si>
    <t>分切爪杆</t>
  </si>
  <si>
    <t>鲜中26/30</t>
  </si>
  <si>
    <t>鲜鸡爪60g以上</t>
  </si>
  <si>
    <t>翅中均价</t>
  </si>
  <si>
    <t>鸡爪均价</t>
  </si>
  <si>
    <t>二中</t>
  </si>
  <si>
    <t>断爪</t>
  </si>
  <si>
    <t>中A</t>
  </si>
  <si>
    <t>二级爪</t>
  </si>
  <si>
    <t>中B</t>
  </si>
  <si>
    <t>筋腱</t>
  </si>
  <si>
    <t>1*20</t>
  </si>
  <si>
    <t>翅中切块</t>
  </si>
  <si>
    <t>鸡爪综合均价</t>
  </si>
  <si>
    <t>单冻次翅中</t>
  </si>
  <si>
    <t>副产品类</t>
  </si>
  <si>
    <t>鸡心</t>
  </si>
  <si>
    <t>1*12</t>
  </si>
  <si>
    <t>二级翅中均价</t>
  </si>
  <si>
    <t>翅中综合均价</t>
  </si>
  <si>
    <t>鲜心</t>
  </si>
  <si>
    <t>1kg</t>
  </si>
  <si>
    <t>根60g以上</t>
  </si>
  <si>
    <t>鲜鸡心</t>
  </si>
  <si>
    <t>鸡心均价</t>
  </si>
  <si>
    <t>根50g以上</t>
  </si>
  <si>
    <t>鸡肝</t>
  </si>
  <si>
    <t>鲜肝</t>
  </si>
  <si>
    <t>根50/60</t>
  </si>
  <si>
    <t>鸡肝均价</t>
  </si>
  <si>
    <t>根40/50</t>
  </si>
  <si>
    <t>鸡肝（B）</t>
  </si>
  <si>
    <t>带苦胆鸡肝</t>
  </si>
  <si>
    <t>根30/40</t>
  </si>
  <si>
    <t>鲜鸡肝（B）</t>
  </si>
  <si>
    <t>10*2/20*1</t>
  </si>
  <si>
    <t>鸡肝综合均价</t>
  </si>
  <si>
    <t>根30g以下</t>
  </si>
  <si>
    <t>鸡肫</t>
  </si>
  <si>
    <t>1*10/0.9*10</t>
  </si>
  <si>
    <t>鲜翅根50g以上</t>
  </si>
  <si>
    <t>鲜翅根60g以上</t>
  </si>
  <si>
    <t>二肫</t>
  </si>
  <si>
    <t>鲜翅根50/60</t>
  </si>
  <si>
    <t>鲜鸡肫</t>
  </si>
  <si>
    <t>1*10/5*1/5*2/2.5*1</t>
  </si>
  <si>
    <t>鲜翅根40/50</t>
  </si>
  <si>
    <t>鸡肫均价</t>
  </si>
  <si>
    <t>鲜翅根30/40</t>
  </si>
  <si>
    <t>5*1</t>
  </si>
  <si>
    <t>鸡尾</t>
  </si>
  <si>
    <t>翅根均价</t>
  </si>
  <si>
    <t>鸡尾A</t>
  </si>
  <si>
    <t>二根</t>
  </si>
  <si>
    <t>单冻鸡尾</t>
  </si>
  <si>
    <t>根A</t>
  </si>
  <si>
    <t>鲜鸡尾</t>
  </si>
  <si>
    <t>根B</t>
  </si>
  <si>
    <t>鲜鸡尾A</t>
  </si>
  <si>
    <t>二级翅根均价</t>
  </si>
  <si>
    <t>骨类</t>
  </si>
  <si>
    <t>苦胆</t>
  </si>
  <si>
    <t>翅根综合均价</t>
  </si>
  <si>
    <t>爪杆</t>
  </si>
  <si>
    <t>尖10g以上</t>
  </si>
  <si>
    <t>爪杆A</t>
  </si>
  <si>
    <t>鲜翅尖10g以上</t>
  </si>
  <si>
    <t>鸡胸软骨</t>
  </si>
  <si>
    <t>6*2</t>
  </si>
  <si>
    <t>尖10g以下</t>
  </si>
  <si>
    <t>鸡胸软骨A</t>
  </si>
  <si>
    <t>翅尖均价</t>
  </si>
  <si>
    <t>膝软骨 （以前）</t>
  </si>
  <si>
    <t>1.8*6</t>
  </si>
  <si>
    <t>二尖</t>
  </si>
  <si>
    <t>膝软骨（25年4月20以后）</t>
  </si>
  <si>
    <t>翅尖综合均价</t>
  </si>
  <si>
    <t>0.8*10</t>
  </si>
  <si>
    <t>胸类</t>
  </si>
  <si>
    <t>单冻精修大胸220g以上</t>
  </si>
  <si>
    <t>鲜精修大胸170/210</t>
  </si>
  <si>
    <t>膝软骨7/10</t>
  </si>
  <si>
    <t>单冻大胸</t>
  </si>
  <si>
    <t>鸡尾骨</t>
  </si>
  <si>
    <t>鸡大胸</t>
  </si>
  <si>
    <t>大腿骨/大腿骨W</t>
  </si>
  <si>
    <t>精修大胸</t>
  </si>
  <si>
    <t>小腿骨(1)</t>
  </si>
  <si>
    <t>去皮鸡胸肉</t>
  </si>
  <si>
    <t>小腿骨A(1)</t>
  </si>
  <si>
    <t>鲜小腿骨(1)</t>
  </si>
  <si>
    <t>去皮鸡胸肉A</t>
  </si>
  <si>
    <t>鲜小腿骨A(1)</t>
  </si>
  <si>
    <t>二   胸</t>
  </si>
  <si>
    <t>脖渣</t>
  </si>
  <si>
    <t>小胸（食品级）</t>
  </si>
  <si>
    <t>杂肉骨渣</t>
  </si>
  <si>
    <t>鸡小胸</t>
  </si>
  <si>
    <t>骨渣</t>
  </si>
  <si>
    <t>20*1/10*2</t>
  </si>
  <si>
    <t>鸡小胸A/鸡小胸A（金锣）</t>
  </si>
  <si>
    <t>10*2/5*2</t>
  </si>
  <si>
    <t>鲜骨渣</t>
  </si>
  <si>
    <t>油类</t>
  </si>
  <si>
    <t>鸡脂</t>
  </si>
  <si>
    <t>单冻小胸</t>
  </si>
  <si>
    <t>鸡脂（金锣）</t>
  </si>
  <si>
    <t>鲜大胸</t>
  </si>
  <si>
    <t>10*1/5*1/5*2/2.5*1</t>
  </si>
  <si>
    <t>二等脂</t>
  </si>
  <si>
    <t>鲜小胸</t>
  </si>
  <si>
    <t>二等水脂</t>
  </si>
  <si>
    <t>鲜小胸40g以上</t>
  </si>
  <si>
    <t>鲜鸡脂</t>
  </si>
  <si>
    <t>鲜精修大胸180/200/220g以上</t>
  </si>
  <si>
    <t>5*2/5*1</t>
  </si>
  <si>
    <t>三级油/鲜三级油</t>
  </si>
  <si>
    <t>胸肉均价</t>
  </si>
  <si>
    <t>低价品类</t>
  </si>
  <si>
    <t>鲜二等水脂</t>
  </si>
  <si>
    <t>琵琶腿类</t>
  </si>
  <si>
    <t>小腿80g以下</t>
  </si>
  <si>
    <t>鸡肺</t>
  </si>
  <si>
    <t>小腿80/100</t>
  </si>
  <si>
    <t>气管</t>
  </si>
  <si>
    <t>小腿100/120</t>
  </si>
  <si>
    <t>10*1/9.9*1</t>
  </si>
  <si>
    <t>内金</t>
  </si>
  <si>
    <t>8*2</t>
  </si>
  <si>
    <t>7.4*1</t>
  </si>
  <si>
    <t>内金A</t>
  </si>
  <si>
    <t>小腿120/130</t>
  </si>
  <si>
    <t>鲜内金</t>
  </si>
  <si>
    <t>鸡肛</t>
  </si>
  <si>
    <t>小腿120/140</t>
  </si>
  <si>
    <t>鲜鸡肛</t>
  </si>
  <si>
    <t>小腿130/150</t>
  </si>
  <si>
    <t>四等白条</t>
  </si>
  <si>
    <t>冻鸡肠</t>
  </si>
  <si>
    <t>小腿140/180</t>
  </si>
  <si>
    <t>10*1//9.4*1</t>
  </si>
  <si>
    <t>爪皮</t>
  </si>
  <si>
    <t>9.2*1</t>
  </si>
  <si>
    <t>鸡脾</t>
  </si>
  <si>
    <t>0.5*20</t>
  </si>
  <si>
    <t>小腿140g以上</t>
  </si>
  <si>
    <t>胃连肚</t>
  </si>
  <si>
    <t>小腿150g以上</t>
  </si>
  <si>
    <t>动物食品</t>
  </si>
  <si>
    <t>鲜动物食品B</t>
  </si>
  <si>
    <t>小腿180g以上</t>
  </si>
  <si>
    <t>一等白条</t>
  </si>
  <si>
    <t>琵琶腿</t>
  </si>
  <si>
    <t>鲜西装鸡</t>
  </si>
  <si>
    <t>鲜小腿100/120</t>
  </si>
  <si>
    <t>鲜嗉囊下脚料</t>
  </si>
  <si>
    <t>18*1</t>
  </si>
  <si>
    <t>鲜小腿115/135</t>
  </si>
  <si>
    <t>鲜心膜嗉囊</t>
  </si>
  <si>
    <t>鲜小腿120/130</t>
  </si>
  <si>
    <t>嗉囊下脚料</t>
  </si>
  <si>
    <t>鲜小腿120/140</t>
  </si>
  <si>
    <t>鲜胃连肚</t>
  </si>
  <si>
    <t>鲜小腿130/150</t>
  </si>
  <si>
    <t>鸡毛</t>
  </si>
  <si>
    <t>只鸡</t>
  </si>
  <si>
    <t>鲜小腿140/180</t>
  </si>
  <si>
    <t>鸡血</t>
  </si>
  <si>
    <t>鲜小腿150g以上</t>
  </si>
  <si>
    <t>其他</t>
  </si>
  <si>
    <t>鲜鸡肠</t>
  </si>
  <si>
    <t>琵琶腿均价</t>
  </si>
  <si>
    <t>肉泥</t>
  </si>
  <si>
    <t>单冻划刀小腿</t>
  </si>
  <si>
    <t>鲜鸡肉泥</t>
  </si>
  <si>
    <t>快餐类</t>
  </si>
  <si>
    <t>凤肠</t>
  </si>
  <si>
    <t>二级琵琶腿均价</t>
  </si>
  <si>
    <t>琵琶腿综合均价</t>
  </si>
  <si>
    <t>脖泥</t>
  </si>
  <si>
    <t>腿肉类</t>
  </si>
  <si>
    <t>大腿四条</t>
  </si>
  <si>
    <t>1*12/1*10</t>
  </si>
  <si>
    <t>腿肉块25/35</t>
  </si>
  <si>
    <t>4*3/1.9*6</t>
  </si>
  <si>
    <t>大腿五条</t>
  </si>
  <si>
    <t>大腿六条</t>
  </si>
  <si>
    <t>腿肉块35/45</t>
  </si>
  <si>
    <t>大腿七条</t>
  </si>
  <si>
    <t>汉堡腿肉60/70</t>
  </si>
  <si>
    <t>1.625*6</t>
  </si>
  <si>
    <t>单冻三条腿</t>
  </si>
  <si>
    <t>汉堡腿肉70/80</t>
  </si>
  <si>
    <t>1.875*6</t>
  </si>
  <si>
    <t>划刀腿160g以上</t>
  </si>
  <si>
    <t>黄焖鸡腿肉块B</t>
  </si>
  <si>
    <t>TM</t>
  </si>
  <si>
    <t>10*2/4*3</t>
  </si>
  <si>
    <t>黄焖鸡腿肉块</t>
  </si>
  <si>
    <t>TM4*3（B）</t>
  </si>
  <si>
    <t>超市小包装</t>
  </si>
  <si>
    <t>单冻根60g以上</t>
  </si>
  <si>
    <t>STMB（4*3）</t>
  </si>
  <si>
    <t>单冻中50g以上</t>
  </si>
  <si>
    <t>TM140g以上</t>
  </si>
  <si>
    <t>4*3/10*2</t>
  </si>
  <si>
    <t>单冻中40g以上/A</t>
  </si>
  <si>
    <t>TM140g以下</t>
  </si>
  <si>
    <t>单冻小腿140g以上</t>
  </si>
  <si>
    <t>TM140/160</t>
  </si>
  <si>
    <t>板冻爪40/50</t>
  </si>
  <si>
    <t>TM140/180</t>
  </si>
  <si>
    <t>单冻鸡肫</t>
  </si>
  <si>
    <t>TM120/150</t>
  </si>
  <si>
    <t>单冻鸡心</t>
  </si>
  <si>
    <t>TM150/170</t>
  </si>
  <si>
    <t>膝软骨</t>
  </si>
  <si>
    <t>0.3*32</t>
  </si>
  <si>
    <t>TM170/190</t>
  </si>
  <si>
    <t>TM190g以上</t>
  </si>
  <si>
    <t>腿排90/120</t>
  </si>
  <si>
    <t>鸡腿肉块</t>
  </si>
  <si>
    <t>0.4*24</t>
  </si>
  <si>
    <t>腿排120/140</t>
  </si>
  <si>
    <t>腿排140/160</t>
  </si>
  <si>
    <t>碎肉类</t>
  </si>
  <si>
    <t>带皮腿肉5g以上</t>
  </si>
  <si>
    <t>腿排160g以上</t>
  </si>
  <si>
    <t>带皮腿肉5g以上（外）</t>
  </si>
  <si>
    <t>排翅100/120</t>
  </si>
  <si>
    <t>腿肉丁A</t>
  </si>
  <si>
    <t>排翅120/130</t>
  </si>
  <si>
    <t>腿肉丁</t>
  </si>
  <si>
    <t>排翅130/140</t>
  </si>
  <si>
    <t>腿碎肉</t>
  </si>
  <si>
    <t>鸡排腿300g以上</t>
  </si>
  <si>
    <t>翅边肉</t>
  </si>
  <si>
    <t>鸡排腿200/250</t>
  </si>
  <si>
    <t>8.4*1</t>
  </si>
  <si>
    <t>翅肩肉</t>
  </si>
  <si>
    <t>鸡排腿250/300</t>
  </si>
  <si>
    <t>去皮腿碎肉</t>
  </si>
  <si>
    <t>鸡排腿300/350</t>
  </si>
  <si>
    <t>去皮胸碎肉</t>
  </si>
  <si>
    <t>7.5*2</t>
  </si>
  <si>
    <t>去皮胸碎肉A/鸡胸肉块/金锣</t>
  </si>
  <si>
    <t>鸡排腿350/400</t>
  </si>
  <si>
    <t>带骨去皮胸碎肉</t>
  </si>
  <si>
    <t>胸碎肉</t>
  </si>
  <si>
    <t>鸡排腿400g以上</t>
  </si>
  <si>
    <t>小胸碎肉</t>
  </si>
  <si>
    <t>单冻大腿130/160</t>
  </si>
  <si>
    <t>杂肉</t>
  </si>
  <si>
    <t>单冻鸡全腿160/180</t>
  </si>
  <si>
    <t>锁骨肉</t>
  </si>
  <si>
    <t>单冻鸡全腿180/200</t>
  </si>
  <si>
    <t>鲜锁骨肉</t>
  </si>
  <si>
    <t>鲜腿排160g以上</t>
  </si>
  <si>
    <t>腿精肉18/30</t>
  </si>
  <si>
    <t>鲜TM120g以上</t>
  </si>
  <si>
    <t>10*2/5*1</t>
  </si>
  <si>
    <t>腿精肉30g以上</t>
  </si>
  <si>
    <t>鲜TM160/180</t>
  </si>
  <si>
    <t>腿肉丁3/9</t>
  </si>
  <si>
    <t>鲜TM150/170</t>
  </si>
  <si>
    <t>腿肉丁8/12</t>
  </si>
  <si>
    <t>4*3/2*6</t>
  </si>
  <si>
    <t>鲜TM130g以上</t>
  </si>
  <si>
    <t>去皮胸碎肉s</t>
  </si>
  <si>
    <t>鲜鸡腿300g以上</t>
  </si>
  <si>
    <t>腿精肉10/20</t>
  </si>
  <si>
    <t>鲜鸡腿350g以上</t>
  </si>
  <si>
    <t>鲜带骨去皮胸碎肉</t>
  </si>
  <si>
    <t>鲜鸡腿400g以上</t>
  </si>
  <si>
    <t>鲜翅肉块</t>
  </si>
  <si>
    <t>鲜鸡腿300/350</t>
  </si>
  <si>
    <t>翅肉块</t>
  </si>
  <si>
    <t>鲜鸡腿250/300</t>
  </si>
  <si>
    <t>无抗类</t>
  </si>
  <si>
    <t>无抗鸡翅中</t>
  </si>
  <si>
    <t>0.4*25</t>
  </si>
  <si>
    <t>鲜鸡腿</t>
  </si>
  <si>
    <t>2.5*1/5*1*5*2</t>
  </si>
  <si>
    <t>无抗鸡翅根</t>
  </si>
  <si>
    <t>腿肉均价</t>
  </si>
  <si>
    <t>无抗鸡大胸</t>
  </si>
  <si>
    <t>0.45*20</t>
  </si>
  <si>
    <t>皮类</t>
  </si>
  <si>
    <t>鸡腿皮</t>
  </si>
  <si>
    <t>无抗鸡琵琶腿</t>
  </si>
  <si>
    <t>脖皮</t>
  </si>
  <si>
    <t>无抗鸡全腿</t>
  </si>
  <si>
    <t>0.6*15</t>
  </si>
  <si>
    <t>脖皮A</t>
  </si>
  <si>
    <t>无抗鸡膝软骨</t>
  </si>
  <si>
    <t>0.3*30</t>
  </si>
  <si>
    <t>鲜脖皮</t>
  </si>
  <si>
    <t>无抗鸡小胸</t>
  </si>
  <si>
    <t>腿碎皮</t>
  </si>
  <si>
    <t>无抗鸡爪</t>
  </si>
  <si>
    <t>胸皮</t>
  </si>
  <si>
    <t>无抗鸡爪（精修）</t>
  </si>
  <si>
    <t>无抗鸡心</t>
  </si>
  <si>
    <t>胸皮A</t>
  </si>
  <si>
    <t>无抗鸡肫</t>
  </si>
  <si>
    <t>胸皮（金锣）</t>
  </si>
  <si>
    <t>无抗鸡腿肉块</t>
  </si>
  <si>
    <t>鲜胸皮</t>
  </si>
  <si>
    <t>无抗鲜鸡翅中</t>
  </si>
  <si>
    <t>鲜胸皮A</t>
  </si>
  <si>
    <t>无抗鲜鸡翅根</t>
  </si>
  <si>
    <t>半腿皮</t>
  </si>
  <si>
    <t>无抗鲜鸡大胸</t>
  </si>
  <si>
    <t>腿皮（金锣）</t>
  </si>
  <si>
    <t>无抗鲜鸡小胸</t>
  </si>
  <si>
    <t>鲜半腿皮</t>
  </si>
  <si>
    <t>10*1/10*2</t>
  </si>
  <si>
    <t>无抗鲜鸡小腿</t>
  </si>
  <si>
    <t>腿皮(得利斯）</t>
  </si>
  <si>
    <t>无抗鲜鸡全腿</t>
  </si>
  <si>
    <t>鸡皮均价</t>
  </si>
  <si>
    <t>鲜无抗鸡腿肉丁6/15</t>
  </si>
  <si>
    <t>二等皮</t>
  </si>
  <si>
    <t>鲜无抗小腿130/150</t>
  </si>
  <si>
    <t>鲜二等皮</t>
  </si>
  <si>
    <t>鲜无抗精修鸡大胸170/190,180/200</t>
  </si>
  <si>
    <t>胸皮（万福）</t>
  </si>
  <si>
    <t>鲜无抗鸡小胸25g以上</t>
  </si>
  <si>
    <t>皮类综合均价</t>
  </si>
  <si>
    <t>鲜无抗鸡翅中30/50</t>
  </si>
  <si>
    <t>鲜无抗鸡翅根40g以上</t>
  </si>
  <si>
    <t>鲜无抗去皮腿肉</t>
  </si>
  <si>
    <t>鲜无抗鸡爪40/50（精修）</t>
  </si>
  <si>
    <t xml:space="preserve">（2025年6月30号）上午执行 生品指导价格表  2025年销（999）号                  </t>
  </si>
  <si>
    <t>+200</t>
  </si>
  <si>
    <t>-200</t>
  </si>
  <si>
    <t>-300</t>
  </si>
  <si>
    <t>-100</t>
  </si>
  <si>
    <t xml:space="preserve">（2025年6月29号）下午执行 生品指导价格表  2025年销（998）号                  </t>
  </si>
  <si>
    <t xml:space="preserve">（2025年6月29号）上午执行 生品指导价格表  2025年销（997）号                  </t>
  </si>
  <si>
    <t xml:space="preserve">（2025年6月28号）下午执行 生品指导价格表  2025年销（996）号                  </t>
  </si>
  <si>
    <t>-600</t>
  </si>
  <si>
    <t xml:space="preserve">（2025年6月28号）上午执行 生品指导价格表  2025年销（995）号                  </t>
  </si>
  <si>
    <t>-20</t>
  </si>
  <si>
    <t xml:space="preserve">（2025年6月27号）下午执行 生品指导价格表  2025年销（994）号                  </t>
  </si>
  <si>
    <t xml:space="preserve">（2025年6月27号）下午执行 生品指导价格表  2025年销（993）号                  </t>
  </si>
  <si>
    <t>-260</t>
  </si>
  <si>
    <t xml:space="preserve">（2025年6月27号）上午执行 生品指导价格表  2025年销（992）号                  </t>
  </si>
  <si>
    <t>-800</t>
  </si>
  <si>
    <t>-1000</t>
  </si>
  <si>
    <t>+100</t>
  </si>
  <si>
    <t xml:space="preserve">（2025年6月26号）下午执行 生品指导价格表  2025年销（991）号                  </t>
  </si>
  <si>
    <t xml:space="preserve">（2025年6月26号）下午执行 生品指导价格表  2025年销（990）号                  </t>
  </si>
  <si>
    <t>-500</t>
  </si>
  <si>
    <t xml:space="preserve">（2025年6月26号）下午执行 生品指导价格表  2025年销（989）号                  </t>
  </si>
  <si>
    <t xml:space="preserve">（2025年6月26号）上午执行 生品指导价格表  2025年销（988）号                  </t>
  </si>
  <si>
    <t>-150</t>
  </si>
  <si>
    <t xml:space="preserve">（2025年6月25号）下午执行 生品指导价格表  2025年销（987）号                  </t>
  </si>
  <si>
    <t xml:space="preserve">（2025年6月25号）上午执行 生品指导价格表  2025年销（986）号                  </t>
  </si>
  <si>
    <t xml:space="preserve">（2025年6月24号）下午执行 生品指导价格表  2025年销（985）号                  </t>
  </si>
  <si>
    <t xml:space="preserve">（2025年6月24号）下午执行 生品指导价格表  2025年销（984）号                  </t>
  </si>
  <si>
    <t xml:space="preserve">（2025年6月24号）上午执行 生品指导价格表  2025年销（983）号                  </t>
  </si>
  <si>
    <t>鸡头55g以上</t>
  </si>
  <si>
    <t xml:space="preserve">（2025年6月23号）下午执行 生品指导价格表  2025年销（982）号                  </t>
  </si>
  <si>
    <t xml:space="preserve">（2025年6月23号）上午执行 生品指导价格表  2025年销（981）号                  </t>
  </si>
  <si>
    <t xml:space="preserve">（2025年6月22号）上午执行 生品指导价格表  2025年销（980）号                  </t>
  </si>
  <si>
    <t>鸡头</t>
  </si>
  <si>
    <t>10*1/9.9*1/7.4*1</t>
  </si>
  <si>
    <t>10*1/7.4*1</t>
  </si>
  <si>
    <t>-350</t>
  </si>
  <si>
    <t xml:space="preserve">（2025年6月21号）下午执行 生品指导价格表  2025年销（979）号                  </t>
  </si>
  <si>
    <t xml:space="preserve">（2025年6月21号）上午执行 生品指导价格表  2025年销（978）号                  </t>
  </si>
  <si>
    <t>精修叉骨</t>
  </si>
  <si>
    <t>+250</t>
  </si>
  <si>
    <t>+120</t>
  </si>
  <si>
    <t xml:space="preserve">（2025年6月20号）下午执行 生品指导价格表  2025年销（977）号                  </t>
  </si>
  <si>
    <t xml:space="preserve">（2025年6月20号）上午执行 生品指导价格表  2025年销（976）号                  </t>
  </si>
  <si>
    <t xml:space="preserve">（2025年6月19号）下午执行 生品指导价格表  2025年销（975）号                  </t>
  </si>
  <si>
    <t>+500</t>
  </si>
  <si>
    <t xml:space="preserve">（2025年6月18号）下午执行 生品指导价格表  2025年销（974）号                  </t>
  </si>
  <si>
    <t xml:space="preserve">（2025年6月18号）下午执行 生品指导价格表  2025年销（973）号                  </t>
  </si>
  <si>
    <t xml:space="preserve">（2025年6月18号）上午执行 生品指导价格表  2025年销（972）号                  </t>
  </si>
  <si>
    <t xml:space="preserve">（2025年6月17号）上午执行 生品指导价格表  2025年销（971）号                  </t>
  </si>
  <si>
    <t xml:space="preserve">（2025年6月16号）下午执行 生品指导价格表  2025年销（970）号                  </t>
  </si>
  <si>
    <t xml:space="preserve">（2025年6月16号）下午执行 生品指导价格表  2025年销（969）号                  </t>
  </si>
  <si>
    <t>+400</t>
  </si>
  <si>
    <t xml:space="preserve">（2025年6月16号）上午执行 生品指导价格表  2025年销（968）号                  </t>
  </si>
  <si>
    <t xml:space="preserve">（2025年6月15号）下午执行 生品指导价格表  2025年销（967）号                  </t>
  </si>
  <si>
    <t xml:space="preserve">（2025年6月15号）上午执行 生品指导价格表  2025年销（965）号                  </t>
  </si>
  <si>
    <t xml:space="preserve">（2025年6月15号）上午执行 生品指导价格表  2025年销（964）号                  </t>
  </si>
  <si>
    <t xml:space="preserve">（2025年6月14号）下午执行 生品指导价格表  2025年销（963）号                  </t>
  </si>
  <si>
    <t xml:space="preserve">（2025年6月14号）下午执行 生品指导价格表  2025年销（962）号                  </t>
  </si>
  <si>
    <t xml:space="preserve">（2025年6月14号）下午执行 生品指导价格表  2025年销（961）号                  </t>
  </si>
  <si>
    <t xml:space="preserve">（2025年6月14号）下午执行 生品指导价格表  2025年销（961）号                </t>
  </si>
  <si>
    <t xml:space="preserve">（2025年6月14号）上午执行 生品指导价格表  2025年销（960）号                  </t>
  </si>
  <si>
    <t xml:space="preserve">（2025年6月14号）上午执行 生品指导价格表  2025年销（959）号                  </t>
  </si>
  <si>
    <t>-250</t>
  </si>
  <si>
    <t xml:space="preserve">（2025年6月13号）下午执行 生品指导价格表  2025年销（958）号                  </t>
  </si>
  <si>
    <t xml:space="preserve">（2025年6月13号）下午执行 生品指导价格表  2025年销（957）号                  </t>
  </si>
  <si>
    <t xml:space="preserve">（2025年6月13号）下午执行 生品指导价格表  2025年销（956）号                  </t>
  </si>
  <si>
    <t xml:space="preserve">（2025年6月13号）上午执行 生品指导价格表  2025年销（955）号                  </t>
  </si>
  <si>
    <t xml:space="preserve">（2025年6月12号）下午执行 生品指导价格表  2025年销（954）号                  </t>
  </si>
  <si>
    <t xml:space="preserve">（2025年6月12号）下午执行 生品指导价格表  2025年销（953）号                  </t>
  </si>
  <si>
    <t xml:space="preserve">（2025年6月12号）上午执行 生品指导价格表  2025年销（952）号                  </t>
  </si>
  <si>
    <t>鸡小胸A</t>
  </si>
  <si>
    <t xml:space="preserve">（2025年6月11号）下午执行 生品指导价格表  2025年销（951）号                  </t>
  </si>
  <si>
    <t xml:space="preserve">（2025年6月11号）上午执行 生品指导价格表  2025年销（950）号                  </t>
  </si>
  <si>
    <t xml:space="preserve">（2025年6月10号）下午执行 生品指导价格表  2025年销（949）号                  </t>
  </si>
  <si>
    <t xml:space="preserve">（2025年6月10号）下午执行 生品指导价格表  2025年销（948）号                  </t>
  </si>
  <si>
    <t xml:space="preserve">（2025年6月10号）上午执行 生品指导价格表  2025年销（947）号                  </t>
  </si>
  <si>
    <t xml:space="preserve">（2025年6月9号）下午执行 生品指导价格表  2025年销（946）号                  </t>
  </si>
  <si>
    <t>-30</t>
  </si>
  <si>
    <t xml:space="preserve">（2025年6月9号）上午执行 生品指导价格表  2025年销（945）号                  </t>
  </si>
  <si>
    <t>-700</t>
  </si>
  <si>
    <t xml:space="preserve">（2025年6月8号）下午执行 生品指导价格表  2025年销（944）号                  </t>
  </si>
  <si>
    <t xml:space="preserve">（2025年6月8号）上午执行 生品指导价格表  2025年销（943）号                  </t>
  </si>
  <si>
    <t xml:space="preserve">（2025年6月7号）下午执行 生品指导价格表  2025年销（942）号                  </t>
  </si>
  <si>
    <t xml:space="preserve">（2025年6月7号）上午执行 生品指导价格表  2025年销（941）号                  </t>
  </si>
  <si>
    <t xml:space="preserve">（2025年6月6号）下午执行 生品指导价格表  2025年销（940）号                  </t>
  </si>
  <si>
    <t xml:space="preserve">（2025年6月6号）上午执行 生品指导价格表  2025年销（939）号                  </t>
  </si>
  <si>
    <t>-80</t>
  </si>
  <si>
    <t xml:space="preserve">（2025年6月6号）上午执行 生品指导价格表  2025年销（938）号                  </t>
  </si>
  <si>
    <t>-1500</t>
  </si>
  <si>
    <t>+300</t>
  </si>
  <si>
    <t>-120</t>
  </si>
  <si>
    <t xml:space="preserve">（2025年6月5号）下午执行 生品指导价格表  2025年销（937）号                  </t>
  </si>
  <si>
    <t xml:space="preserve">（2025年6月3号）下午执行 生品指导价格表  2025年销（936）号                  </t>
  </si>
  <si>
    <t xml:space="preserve">（2025年6月3号）下午执行 生品指导价格表  2025年销（936）号                </t>
  </si>
  <si>
    <t xml:space="preserve">（2025年6月3号）下午执行 生品指导价格表  2025年销（935）号                  </t>
  </si>
  <si>
    <t xml:space="preserve">（2025年6月3号）上午执行 生品指导价格表  2025年销（934）号                  </t>
  </si>
  <si>
    <t>+30</t>
  </si>
  <si>
    <t xml:space="preserve">（2025年6月2号）上午执行 生品指导价格表  2025年销（933）号                  </t>
  </si>
  <si>
    <t xml:space="preserve">（2025年6月1号）上午执行 生品指导价格表  2025年销（932）号                  </t>
  </si>
  <si>
    <t xml:space="preserve">（2025年6月1号）上午执行 生品指导价格表  2025年销（932）号      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</si>
</sst>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(\¥* #,##0.00_);_(\¥* \(#,##0.00\);_(\¥* &quot;-&quot;??_);_(@_)"/>
    <numFmt numFmtId="177" formatCode="0_);[Red]\(0\)"/>
    <numFmt numFmtId="178" formatCode="0.00_ "/>
    <numFmt numFmtId="179" formatCode="0.000_);[Red]\(0.000\)"/>
    <numFmt numFmtId="180" formatCode="0.000_ "/>
  </numFmts>
  <fonts count="38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9"/>
      <name val="宋体"/>
      <charset val="134"/>
      <scheme val="minor"/>
    </font>
    <font>
      <b/>
      <sz val="10"/>
      <name val="宋体"/>
      <charset val="134"/>
      <scheme val="minor"/>
    </font>
    <font>
      <sz val="6"/>
      <color theme="1"/>
      <name val="宋体"/>
      <charset val="134"/>
      <scheme val="minor"/>
    </font>
    <font>
      <sz val="8"/>
      <name val="宋体"/>
      <charset val="134"/>
      <scheme val="minor"/>
    </font>
    <font>
      <sz val="8"/>
      <name val="宋体"/>
      <charset val="134"/>
    </font>
    <font>
      <b/>
      <sz val="8"/>
      <color rgb="FFFF0000"/>
      <name val="宋体"/>
      <charset val="134"/>
      <scheme val="minor"/>
    </font>
    <font>
      <sz val="6"/>
      <name val="宋体"/>
      <charset val="134"/>
    </font>
    <font>
      <b/>
      <sz val="8"/>
      <color rgb="FFFF0000"/>
      <name val="宋体"/>
      <charset val="134"/>
    </font>
    <font>
      <sz val="6"/>
      <name val="宋体"/>
      <charset val="134"/>
      <scheme val="minor"/>
    </font>
    <font>
      <sz val="9"/>
      <color theme="0"/>
      <name val="宋体"/>
      <charset val="134"/>
      <scheme val="minor"/>
    </font>
    <font>
      <sz val="8"/>
      <color theme="0"/>
      <name val="宋体"/>
      <charset val="134"/>
      <scheme val="minor"/>
    </font>
    <font>
      <sz val="8"/>
      <color theme="1"/>
      <name val="宋体"/>
      <charset val="134"/>
    </font>
    <font>
      <sz val="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 diagonalUp="1"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 style="hair">
        <color auto="1"/>
      </diagonal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/>
      <diagonal/>
    </border>
    <border>
      <left style="medium">
        <color auto="1"/>
      </left>
      <right/>
      <top style="hair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3" borderId="37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8" applyNumberFormat="0" applyFill="0" applyAlignment="0" applyProtection="0">
      <alignment vertical="center"/>
    </xf>
    <xf numFmtId="0" fontId="24" fillId="0" borderId="38" applyNumberFormat="0" applyFill="0" applyAlignment="0" applyProtection="0">
      <alignment vertical="center"/>
    </xf>
    <xf numFmtId="0" fontId="25" fillId="0" borderId="39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4" borderId="40" applyNumberFormat="0" applyAlignment="0" applyProtection="0">
      <alignment vertical="center"/>
    </xf>
    <xf numFmtId="0" fontId="27" fillId="5" borderId="41" applyNumberFormat="0" applyAlignment="0" applyProtection="0">
      <alignment vertical="center"/>
    </xf>
    <xf numFmtId="0" fontId="28" fillId="5" borderId="40" applyNumberFormat="0" applyAlignment="0" applyProtection="0">
      <alignment vertical="center"/>
    </xf>
    <xf numFmtId="0" fontId="29" fillId="6" borderId="42" applyNumberFormat="0" applyAlignment="0" applyProtection="0">
      <alignment vertical="center"/>
    </xf>
    <xf numFmtId="0" fontId="30" fillId="0" borderId="43" applyNumberFormat="0" applyFill="0" applyAlignment="0" applyProtection="0">
      <alignment vertical="center"/>
    </xf>
    <xf numFmtId="0" fontId="31" fillId="0" borderId="44" applyNumberFormat="0" applyFill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33" fillId="8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7" fillId="0" borderId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/>
    <xf numFmtId="0" fontId="0" fillId="0" borderId="0">
      <alignment vertical="center"/>
    </xf>
    <xf numFmtId="176" fontId="37" fillId="0" borderId="0" applyFont="0" applyFill="0" applyBorder="0" applyAlignment="0" applyProtection="0"/>
    <xf numFmtId="0" fontId="37" fillId="0" borderId="0"/>
    <xf numFmtId="0" fontId="37" fillId="0" borderId="0"/>
    <xf numFmtId="0" fontId="0" fillId="0" borderId="0"/>
  </cellStyleXfs>
  <cellXfs count="191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 vertical="center" wrapText="1"/>
    </xf>
    <xf numFmtId="0" fontId="1" fillId="2" borderId="0" xfId="0" applyFont="1" applyFill="1" applyAlignment="1">
      <alignment horizontal="right" vertical="center" wrapText="1"/>
    </xf>
    <xf numFmtId="177" fontId="1" fillId="0" borderId="0" xfId="0" applyNumberFormat="1" applyFont="1" applyFill="1" applyAlignment="1">
      <alignment horizontal="right" vertical="center" wrapText="1"/>
    </xf>
    <xf numFmtId="0" fontId="1" fillId="0" borderId="0" xfId="0" applyFont="1" applyFill="1" applyAlignment="1">
      <alignment horizontal="right" vertical="center" wrapText="1"/>
    </xf>
    <xf numFmtId="49" fontId="1" fillId="0" borderId="0" xfId="0" applyNumberFormat="1" applyFont="1" applyAlignment="1">
      <alignment vertical="center" wrapText="1"/>
    </xf>
    <xf numFmtId="178" fontId="1" fillId="0" borderId="0" xfId="0" applyNumberFormat="1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49" fontId="5" fillId="0" borderId="1" xfId="54" applyNumberFormat="1" applyFont="1" applyFill="1" applyBorder="1" applyAlignment="1">
      <alignment horizontal="center" vertical="center" wrapText="1"/>
    </xf>
    <xf numFmtId="49" fontId="5" fillId="0" borderId="2" xfId="54" applyNumberFormat="1" applyFont="1" applyFill="1" applyBorder="1" applyAlignment="1">
      <alignment horizontal="center" vertical="center" wrapText="1"/>
    </xf>
    <xf numFmtId="49" fontId="5" fillId="0" borderId="2" xfId="54" applyNumberFormat="1" applyFont="1" applyFill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49" fontId="5" fillId="0" borderId="4" xfId="54" applyNumberFormat="1" applyFont="1" applyBorder="1" applyAlignment="1">
      <alignment horizontal="center" vertical="center" wrapText="1"/>
    </xf>
    <xf numFmtId="49" fontId="5" fillId="0" borderId="4" xfId="54" applyNumberFormat="1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49" fontId="6" fillId="0" borderId="4" xfId="54" applyNumberFormat="1" applyFont="1" applyBorder="1" applyAlignment="1">
      <alignment horizontal="center"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177" fontId="7" fillId="0" borderId="4" xfId="0" applyNumberFormat="1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49" fontId="8" fillId="0" borderId="5" xfId="54" applyNumberFormat="1" applyFont="1" applyBorder="1" applyAlignment="1">
      <alignment vertical="center" wrapText="1"/>
    </xf>
    <xf numFmtId="49" fontId="8" fillId="0" borderId="4" xfId="54" applyNumberFormat="1" applyFont="1" applyBorder="1" applyAlignment="1">
      <alignment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177" fontId="3" fillId="2" borderId="4" xfId="0" applyNumberFormat="1" applyFont="1" applyFill="1" applyBorder="1" applyAlignment="1">
      <alignment horizontal="right" vertical="center" wrapText="1"/>
    </xf>
    <xf numFmtId="177" fontId="3" fillId="0" borderId="4" xfId="0" applyNumberFormat="1" applyFont="1" applyFill="1" applyBorder="1" applyAlignment="1">
      <alignment horizontal="right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0" fontId="3" fillId="2" borderId="4" xfId="0" applyNumberFormat="1" applyFont="1" applyFill="1" applyBorder="1" applyAlignment="1">
      <alignment horizontal="right" vertical="center" wrapText="1"/>
    </xf>
    <xf numFmtId="0" fontId="3" fillId="0" borderId="6" xfId="0" applyFont="1" applyBorder="1" applyAlignment="1">
      <alignment horizontal="center" vertical="center" wrapText="1"/>
    </xf>
    <xf numFmtId="49" fontId="9" fillId="0" borderId="5" xfId="54" applyNumberFormat="1" applyFont="1" applyBorder="1" applyAlignment="1">
      <alignment vertical="center" wrapText="1"/>
    </xf>
    <xf numFmtId="49" fontId="9" fillId="0" borderId="4" xfId="54" applyNumberFormat="1" applyFont="1" applyBorder="1" applyAlignment="1">
      <alignment vertical="center" wrapText="1"/>
    </xf>
    <xf numFmtId="0" fontId="3" fillId="2" borderId="4" xfId="0" applyFont="1" applyFill="1" applyBorder="1" applyAlignment="1">
      <alignment horizontal="right" vertical="center" wrapText="1"/>
    </xf>
    <xf numFmtId="49" fontId="10" fillId="0" borderId="5" xfId="54" applyNumberFormat="1" applyFont="1" applyBorder="1" applyAlignment="1">
      <alignment vertical="center" wrapText="1"/>
    </xf>
    <xf numFmtId="49" fontId="10" fillId="0" borderId="4" xfId="54" applyNumberFormat="1" applyFont="1" applyBorder="1" applyAlignment="1">
      <alignment vertical="center" wrapText="1"/>
    </xf>
    <xf numFmtId="49" fontId="10" fillId="0" borderId="4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right" vertical="center" wrapText="1"/>
    </xf>
    <xf numFmtId="177" fontId="10" fillId="0" borderId="4" xfId="0" applyNumberFormat="1" applyFont="1" applyFill="1" applyBorder="1" applyAlignment="1">
      <alignment horizontal="right" vertical="center" wrapText="1"/>
    </xf>
    <xf numFmtId="0" fontId="3" fillId="0" borderId="7" xfId="0" applyFont="1" applyBorder="1" applyAlignment="1">
      <alignment horizontal="center" vertical="center" wrapText="1"/>
    </xf>
    <xf numFmtId="177" fontId="8" fillId="2" borderId="4" xfId="54" applyNumberFormat="1" applyFont="1" applyFill="1" applyBorder="1" applyAlignment="1">
      <alignment horizontal="right" vertical="center" wrapText="1"/>
    </xf>
    <xf numFmtId="0" fontId="3" fillId="0" borderId="8" xfId="0" applyFont="1" applyBorder="1" applyAlignment="1">
      <alignment horizontal="center" vertical="center" wrapText="1"/>
    </xf>
    <xf numFmtId="177" fontId="9" fillId="2" borderId="4" xfId="54" applyNumberFormat="1" applyFont="1" applyFill="1" applyBorder="1" applyAlignment="1">
      <alignment horizontal="right" vertical="center" wrapText="1"/>
    </xf>
    <xf numFmtId="49" fontId="9" fillId="0" borderId="5" xfId="51" applyNumberFormat="1" applyFont="1" applyBorder="1" applyAlignment="1">
      <alignment vertical="center" wrapText="1"/>
    </xf>
    <xf numFmtId="49" fontId="11" fillId="0" borderId="4" xfId="54" applyNumberFormat="1" applyFont="1" applyBorder="1" applyAlignment="1">
      <alignment vertical="center" wrapText="1"/>
    </xf>
    <xf numFmtId="49" fontId="12" fillId="0" borderId="4" xfId="54" applyNumberFormat="1" applyFont="1" applyBorder="1" applyAlignment="1">
      <alignment vertical="center" wrapText="1"/>
    </xf>
    <xf numFmtId="177" fontId="12" fillId="2" borderId="4" xfId="54" applyNumberFormat="1" applyFont="1" applyFill="1" applyBorder="1" applyAlignment="1">
      <alignment horizontal="right" vertical="center" wrapText="1"/>
    </xf>
    <xf numFmtId="0" fontId="3" fillId="0" borderId="9" xfId="0" applyFont="1" applyBorder="1" applyAlignment="1">
      <alignment horizontal="center" vertical="center" wrapText="1"/>
    </xf>
    <xf numFmtId="49" fontId="12" fillId="0" borderId="5" xfId="51" applyNumberFormat="1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177" fontId="10" fillId="2" borderId="4" xfId="54" applyNumberFormat="1" applyFont="1" applyFill="1" applyBorder="1" applyAlignment="1">
      <alignment horizontal="right" vertical="center" wrapText="1"/>
    </xf>
    <xf numFmtId="49" fontId="3" fillId="0" borderId="4" xfId="0" applyNumberFormat="1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8" fillId="0" borderId="4" xfId="54" applyFont="1" applyBorder="1" applyAlignment="1">
      <alignment vertical="center" wrapText="1"/>
    </xf>
    <xf numFmtId="49" fontId="9" fillId="0" borderId="5" xfId="51" applyNumberFormat="1" applyFont="1" applyFill="1" applyBorder="1" applyAlignment="1">
      <alignment vertical="center" wrapText="1"/>
    </xf>
    <xf numFmtId="49" fontId="9" fillId="0" borderId="4" xfId="54" applyNumberFormat="1" applyFont="1" applyFill="1" applyBorder="1" applyAlignment="1">
      <alignment vertical="center" wrapText="1"/>
    </xf>
    <xf numFmtId="49" fontId="3" fillId="0" borderId="4" xfId="0" applyNumberFormat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vertical="center" wrapText="1"/>
    </xf>
    <xf numFmtId="49" fontId="9" fillId="0" borderId="4" xfId="55" applyNumberFormat="1" applyFont="1" applyBorder="1" applyAlignment="1">
      <alignment horizontal="center" vertical="center"/>
    </xf>
    <xf numFmtId="49" fontId="9" fillId="0" borderId="4" xfId="51" applyNumberFormat="1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49" fontId="5" fillId="2" borderId="4" xfId="54" applyNumberFormat="1" applyFont="1" applyFill="1" applyBorder="1" applyAlignment="1">
      <alignment horizontal="center" vertical="center" wrapText="1"/>
    </xf>
    <xf numFmtId="178" fontId="5" fillId="0" borderId="4" xfId="54" applyNumberFormat="1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78" fontId="7" fillId="0" borderId="4" xfId="0" applyNumberFormat="1" applyFont="1" applyBorder="1" applyAlignment="1">
      <alignment horizontal="center" vertical="center" wrapText="1"/>
    </xf>
    <xf numFmtId="0" fontId="3" fillId="0" borderId="4" xfId="0" applyFont="1" applyFill="1" applyBorder="1" applyAlignment="1">
      <alignment horizontal="right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49" fontId="13" fillId="0" borderId="4" xfId="54" applyNumberFormat="1" applyFont="1" applyBorder="1" applyAlignment="1">
      <alignment vertical="center" wrapText="1"/>
    </xf>
    <xf numFmtId="0" fontId="3" fillId="0" borderId="12" xfId="0" applyFont="1" applyBorder="1" applyAlignment="1">
      <alignment horizontal="center" vertical="center" wrapText="1"/>
    </xf>
    <xf numFmtId="49" fontId="10" fillId="0" borderId="4" xfId="0" applyNumberFormat="1" applyFont="1" applyBorder="1" applyAlignment="1">
      <alignment vertical="center" wrapText="1"/>
    </xf>
    <xf numFmtId="0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right" vertical="center" wrapText="1"/>
    </xf>
    <xf numFmtId="49" fontId="8" fillId="0" borderId="4" xfId="54" applyNumberFormat="1" applyFont="1" applyFill="1" applyBorder="1" applyAlignment="1">
      <alignment vertical="center" wrapText="1"/>
    </xf>
    <xf numFmtId="49" fontId="3" fillId="0" borderId="4" xfId="0" applyNumberFormat="1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12" xfId="0" applyFont="1" applyBorder="1" applyAlignment="1">
      <alignment vertical="center" wrapText="1"/>
    </xf>
    <xf numFmtId="49" fontId="5" fillId="0" borderId="13" xfId="54" applyNumberFormat="1" applyFont="1" applyFill="1" applyBorder="1" applyAlignment="1">
      <alignment horizontal="center" vertical="center" wrapText="1"/>
    </xf>
    <xf numFmtId="49" fontId="5" fillId="0" borderId="14" xfId="54" applyNumberFormat="1" applyFont="1" applyBorder="1" applyAlignment="1">
      <alignment horizontal="center" vertical="center" wrapText="1"/>
    </xf>
    <xf numFmtId="49" fontId="5" fillId="0" borderId="15" xfId="54" applyNumberFormat="1" applyFont="1" applyBorder="1" applyAlignment="1">
      <alignment horizontal="center" vertical="center" wrapText="1"/>
    </xf>
    <xf numFmtId="49" fontId="5" fillId="0" borderId="15" xfId="54" applyNumberFormat="1" applyFont="1" applyFill="1" applyBorder="1" applyAlignment="1">
      <alignment horizontal="center" vertical="center" wrapText="1"/>
    </xf>
    <xf numFmtId="49" fontId="5" fillId="0" borderId="16" xfId="54" applyNumberFormat="1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49" fontId="7" fillId="0" borderId="10" xfId="0" applyNumberFormat="1" applyFont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right" vertical="center" wrapText="1"/>
    </xf>
    <xf numFmtId="0" fontId="3" fillId="0" borderId="17" xfId="0" applyFont="1" applyBorder="1" applyAlignment="1">
      <alignment vertical="center" wrapText="1"/>
    </xf>
    <xf numFmtId="0" fontId="3" fillId="0" borderId="18" xfId="56" applyFont="1" applyBorder="1" applyAlignment="1">
      <alignment vertical="center" wrapText="1"/>
    </xf>
    <xf numFmtId="0" fontId="3" fillId="0" borderId="18" xfId="56" applyFont="1" applyBorder="1" applyAlignment="1">
      <alignment wrapText="1"/>
    </xf>
    <xf numFmtId="49" fontId="3" fillId="0" borderId="18" xfId="0" applyNumberFormat="1" applyFont="1" applyBorder="1" applyAlignment="1">
      <alignment vertical="center" wrapText="1"/>
    </xf>
    <xf numFmtId="0" fontId="3" fillId="2" borderId="18" xfId="0" applyNumberFormat="1" applyFont="1" applyFill="1" applyBorder="1" applyAlignment="1">
      <alignment horizontal="right" vertical="center" wrapText="1"/>
    </xf>
    <xf numFmtId="0" fontId="3" fillId="0" borderId="18" xfId="0" applyFont="1" applyFill="1" applyBorder="1" applyAlignment="1">
      <alignment horizontal="right" vertical="center" wrapText="1"/>
    </xf>
    <xf numFmtId="0" fontId="3" fillId="0" borderId="4" xfId="56" applyFont="1" applyBorder="1" applyAlignment="1">
      <alignment vertical="center" wrapText="1"/>
    </xf>
    <xf numFmtId="0" fontId="3" fillId="0" borderId="4" xfId="56" applyFont="1" applyFill="1" applyBorder="1" applyAlignment="1">
      <alignment vertical="center" wrapText="1"/>
    </xf>
    <xf numFmtId="0" fontId="3" fillId="0" borderId="19" xfId="0" applyFont="1" applyFill="1" applyBorder="1" applyAlignment="1">
      <alignment horizontal="right" vertical="center" wrapText="1"/>
    </xf>
    <xf numFmtId="0" fontId="3" fillId="0" borderId="5" xfId="56" applyFont="1" applyBorder="1" applyAlignment="1">
      <alignment vertical="center" wrapText="1"/>
    </xf>
    <xf numFmtId="0" fontId="3" fillId="0" borderId="20" xfId="56" applyFont="1" applyBorder="1" applyAlignment="1">
      <alignment vertical="center" wrapText="1"/>
    </xf>
    <xf numFmtId="49" fontId="3" fillId="0" borderId="20" xfId="0" applyNumberFormat="1" applyFont="1" applyBorder="1" applyAlignment="1">
      <alignment vertical="center" wrapText="1"/>
    </xf>
    <xf numFmtId="0" fontId="3" fillId="2" borderId="20" xfId="0" applyNumberFormat="1" applyFont="1" applyFill="1" applyBorder="1" applyAlignment="1">
      <alignment horizontal="right" vertical="center" wrapText="1"/>
    </xf>
    <xf numFmtId="0" fontId="3" fillId="0" borderId="20" xfId="0" applyFont="1" applyFill="1" applyBorder="1" applyAlignment="1">
      <alignment horizontal="right" vertical="center" wrapText="1"/>
    </xf>
    <xf numFmtId="0" fontId="3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Fill="1" applyAlignment="1">
      <alignment vertical="center" wrapText="1"/>
    </xf>
    <xf numFmtId="177" fontId="10" fillId="0" borderId="16" xfId="0" applyNumberFormat="1" applyFont="1" applyFill="1" applyBorder="1" applyAlignment="1">
      <alignment horizontal="right" vertical="center" wrapText="1"/>
    </xf>
    <xf numFmtId="49" fontId="5" fillId="0" borderId="21" xfId="54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7" fillId="0" borderId="22" xfId="0" applyFont="1" applyFill="1" applyBorder="1" applyAlignment="1">
      <alignment horizontal="center" vertical="center" wrapText="1"/>
    </xf>
    <xf numFmtId="0" fontId="3" fillId="0" borderId="18" xfId="0" applyNumberFormat="1" applyFont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3" fillId="0" borderId="20" xfId="0" applyNumberFormat="1" applyFont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right" vertical="center" wrapText="1"/>
    </xf>
    <xf numFmtId="178" fontId="15" fillId="0" borderId="0" xfId="0" applyNumberFormat="1" applyFont="1" applyAlignment="1">
      <alignment vertical="center" wrapText="1"/>
    </xf>
    <xf numFmtId="0" fontId="8" fillId="0" borderId="5" xfId="54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49" fontId="13" fillId="0" borderId="5" xfId="54" applyNumberFormat="1" applyFont="1" applyBorder="1" applyAlignment="1">
      <alignment vertical="center" wrapText="1"/>
    </xf>
    <xf numFmtId="0" fontId="13" fillId="0" borderId="5" xfId="54" applyNumberFormat="1" applyFont="1" applyBorder="1" applyAlignment="1">
      <alignment vertical="center" wrapText="1"/>
    </xf>
    <xf numFmtId="49" fontId="3" fillId="0" borderId="5" xfId="54" applyNumberFormat="1" applyFont="1" applyBorder="1" applyAlignment="1">
      <alignment vertical="center" wrapText="1"/>
    </xf>
    <xf numFmtId="49" fontId="3" fillId="0" borderId="4" xfId="54" applyNumberFormat="1" applyFont="1" applyBorder="1" applyAlignment="1">
      <alignment vertical="center" wrapText="1"/>
    </xf>
    <xf numFmtId="179" fontId="3" fillId="2" borderId="4" xfId="0" applyNumberFormat="1" applyFont="1" applyFill="1" applyBorder="1" applyAlignment="1">
      <alignment horizontal="right" vertical="center" wrapText="1"/>
    </xf>
    <xf numFmtId="179" fontId="3" fillId="0" borderId="4" xfId="0" applyNumberFormat="1" applyFont="1" applyFill="1" applyBorder="1" applyAlignment="1">
      <alignment horizontal="right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right" vertical="center" wrapText="1"/>
    </xf>
    <xf numFmtId="0" fontId="3" fillId="0" borderId="0" xfId="0" applyFont="1" applyFill="1" applyAlignment="1">
      <alignment horizontal="right" vertical="center" wrapText="1"/>
    </xf>
    <xf numFmtId="180" fontId="3" fillId="2" borderId="4" xfId="0" applyNumberFormat="1" applyFont="1" applyFill="1" applyBorder="1" applyAlignment="1">
      <alignment horizontal="right" vertical="center" wrapText="1"/>
    </xf>
    <xf numFmtId="180" fontId="3" fillId="0" borderId="16" xfId="0" applyNumberFormat="1" applyFont="1" applyFill="1" applyBorder="1" applyAlignment="1">
      <alignment horizontal="right" vertical="center" wrapText="1"/>
    </xf>
    <xf numFmtId="49" fontId="8" fillId="0" borderId="5" xfId="51" applyNumberFormat="1" applyFont="1" applyBorder="1" applyAlignment="1">
      <alignment vertical="center" wrapText="1"/>
    </xf>
    <xf numFmtId="49" fontId="11" fillId="0" borderId="4" xfId="51" applyNumberFormat="1" applyFont="1" applyBorder="1" applyAlignment="1">
      <alignment vertical="center" wrapText="1"/>
    </xf>
    <xf numFmtId="49" fontId="10" fillId="0" borderId="5" xfId="51" applyNumberFormat="1" applyFont="1" applyBorder="1" applyAlignment="1">
      <alignment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16" fillId="0" borderId="4" xfId="0" applyFont="1" applyBorder="1" applyAlignment="1">
      <alignment vertical="center" wrapText="1"/>
    </xf>
    <xf numFmtId="0" fontId="1" fillId="0" borderId="27" xfId="0" applyFont="1" applyBorder="1" applyAlignment="1">
      <alignment horizontal="center" vertical="center" wrapText="1"/>
    </xf>
    <xf numFmtId="49" fontId="9" fillId="0" borderId="10" xfId="51" applyNumberFormat="1" applyFont="1" applyBorder="1" applyAlignment="1">
      <alignment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right" vertical="center" wrapText="1"/>
    </xf>
    <xf numFmtId="177" fontId="3" fillId="0" borderId="10" xfId="0" applyNumberFormat="1" applyFont="1" applyFill="1" applyBorder="1" applyAlignment="1">
      <alignment horizontal="right" vertical="center" wrapText="1"/>
    </xf>
    <xf numFmtId="0" fontId="3" fillId="0" borderId="10" xfId="0" applyNumberFormat="1" applyFont="1" applyBorder="1" applyAlignment="1">
      <alignment horizontal="center" vertical="center" wrapText="1"/>
    </xf>
    <xf numFmtId="49" fontId="8" fillId="0" borderId="4" xfId="51" applyNumberFormat="1" applyFont="1" applyBorder="1" applyAlignment="1">
      <alignment vertical="center" wrapText="1"/>
    </xf>
    <xf numFmtId="49" fontId="8" fillId="0" borderId="5" xfId="54" applyNumberFormat="1" applyFont="1" applyFill="1" applyBorder="1" applyAlignment="1">
      <alignment vertical="center" wrapText="1"/>
    </xf>
    <xf numFmtId="49" fontId="17" fillId="0" borderId="5" xfId="54" applyNumberFormat="1" applyFont="1" applyFill="1" applyBorder="1" applyAlignment="1">
      <alignment vertical="center" wrapText="1"/>
    </xf>
    <xf numFmtId="177" fontId="10" fillId="0" borderId="19" xfId="0" applyNumberFormat="1" applyFont="1" applyFill="1" applyBorder="1" applyAlignment="1">
      <alignment horizontal="right" vertical="center" wrapText="1"/>
    </xf>
    <xf numFmtId="49" fontId="8" fillId="0" borderId="5" xfId="51" applyNumberFormat="1" applyFont="1" applyFill="1" applyBorder="1" applyAlignment="1">
      <alignment vertical="center" wrapText="1"/>
    </xf>
    <xf numFmtId="0" fontId="3" fillId="0" borderId="5" xfId="56" applyFont="1" applyFill="1" applyBorder="1" applyAlignment="1">
      <alignment vertical="center" wrapText="1"/>
    </xf>
    <xf numFmtId="177" fontId="3" fillId="0" borderId="19" xfId="0" applyNumberFormat="1" applyFont="1" applyFill="1" applyBorder="1" applyAlignment="1">
      <alignment horizontal="right" vertical="center" wrapText="1"/>
    </xf>
    <xf numFmtId="0" fontId="3" fillId="0" borderId="10" xfId="0" applyNumberFormat="1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right" vertical="center" wrapText="1"/>
    </xf>
    <xf numFmtId="49" fontId="11" fillId="0" borderId="5" xfId="51" applyNumberFormat="1" applyFont="1" applyBorder="1" applyAlignment="1">
      <alignment vertical="center" wrapText="1"/>
    </xf>
    <xf numFmtId="0" fontId="3" fillId="2" borderId="5" xfId="0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1" fillId="0" borderId="28" xfId="0" applyFont="1" applyBorder="1" applyAlignment="1">
      <alignment horizontal="center" vertical="center" wrapText="1"/>
    </xf>
    <xf numFmtId="49" fontId="9" fillId="0" borderId="20" xfId="51" applyNumberFormat="1" applyFont="1" applyBorder="1" applyAlignment="1">
      <alignment vertical="center" wrapText="1"/>
    </xf>
    <xf numFmtId="49" fontId="3" fillId="0" borderId="20" xfId="0" applyNumberFormat="1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right" vertical="center" wrapText="1"/>
    </xf>
    <xf numFmtId="177" fontId="3" fillId="0" borderId="20" xfId="0" applyNumberFormat="1" applyFont="1" applyFill="1" applyBorder="1" applyAlignment="1">
      <alignment horizontal="right" vertical="center" wrapText="1"/>
    </xf>
    <xf numFmtId="49" fontId="3" fillId="0" borderId="0" xfId="0" applyNumberFormat="1" applyFont="1" applyAlignment="1">
      <alignment horizontal="center" vertical="center" wrapText="1"/>
    </xf>
    <xf numFmtId="0" fontId="3" fillId="2" borderId="29" xfId="0" applyFont="1" applyFill="1" applyBorder="1" applyAlignment="1">
      <alignment horizontal="right" vertical="center" wrapText="1"/>
    </xf>
    <xf numFmtId="177" fontId="3" fillId="0" borderId="0" xfId="0" applyNumberFormat="1" applyFont="1" applyFill="1" applyAlignment="1">
      <alignment horizontal="right" vertical="center" wrapText="1"/>
    </xf>
    <xf numFmtId="0" fontId="3" fillId="0" borderId="30" xfId="0" applyFont="1" applyBorder="1" applyAlignment="1">
      <alignment horizontal="center" vertical="center" wrapText="1"/>
    </xf>
    <xf numFmtId="49" fontId="11" fillId="0" borderId="31" xfId="51" applyNumberFormat="1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49" fontId="1" fillId="0" borderId="0" xfId="0" applyNumberFormat="1" applyFont="1" applyBorder="1" applyAlignment="1">
      <alignment vertical="center" wrapText="1"/>
    </xf>
    <xf numFmtId="0" fontId="1" fillId="2" borderId="0" xfId="0" applyFont="1" applyFill="1" applyBorder="1" applyAlignment="1">
      <alignment horizontal="right" vertical="center" wrapText="1"/>
    </xf>
    <xf numFmtId="177" fontId="1" fillId="0" borderId="0" xfId="0" applyNumberFormat="1" applyFont="1" applyFill="1" applyBorder="1" applyAlignment="1">
      <alignment horizontal="right" vertical="center" wrapText="1"/>
    </xf>
    <xf numFmtId="178" fontId="1" fillId="0" borderId="0" xfId="0" applyNumberFormat="1" applyFont="1" applyBorder="1" applyAlignment="1">
      <alignment vertical="center" wrapText="1"/>
    </xf>
    <xf numFmtId="0" fontId="1" fillId="0" borderId="25" xfId="0" applyFont="1" applyBorder="1" applyAlignment="1">
      <alignment vertical="center" wrapText="1"/>
    </xf>
    <xf numFmtId="0" fontId="1" fillId="0" borderId="0" xfId="0" applyFont="1" applyFill="1" applyBorder="1" applyAlignment="1">
      <alignment horizontal="right" vertical="center" wrapText="1"/>
    </xf>
    <xf numFmtId="0" fontId="3" fillId="0" borderId="32" xfId="0" applyFont="1" applyBorder="1" applyAlignment="1">
      <alignment vertical="center" wrapText="1"/>
    </xf>
    <xf numFmtId="0" fontId="3" fillId="0" borderId="29" xfId="0" applyFont="1" applyBorder="1" applyAlignment="1">
      <alignment horizontal="center" vertical="center" wrapText="1"/>
    </xf>
    <xf numFmtId="49" fontId="11" fillId="0" borderId="33" xfId="51" applyNumberFormat="1" applyFont="1" applyBorder="1" applyAlignment="1">
      <alignment vertical="center" wrapText="1"/>
    </xf>
    <xf numFmtId="49" fontId="9" fillId="0" borderId="34" xfId="51" applyNumberFormat="1" applyFont="1" applyBorder="1" applyAlignment="1">
      <alignment vertical="center" wrapText="1"/>
    </xf>
    <xf numFmtId="49" fontId="3" fillId="0" borderId="34" xfId="0" applyNumberFormat="1" applyFont="1" applyBorder="1" applyAlignment="1">
      <alignment horizontal="center" vertical="center" wrapText="1"/>
    </xf>
    <xf numFmtId="0" fontId="3" fillId="2" borderId="34" xfId="0" applyFont="1" applyFill="1" applyBorder="1" applyAlignment="1">
      <alignment horizontal="right" vertical="center" wrapText="1"/>
    </xf>
    <xf numFmtId="177" fontId="3" fillId="0" borderId="34" xfId="0" applyNumberFormat="1" applyFont="1" applyFill="1" applyBorder="1" applyAlignment="1">
      <alignment horizontal="right" vertical="center" wrapText="1"/>
    </xf>
    <xf numFmtId="0" fontId="3" fillId="0" borderId="34" xfId="0" applyNumberFormat="1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5" xfId="0" applyFont="1" applyBorder="1" applyAlignment="1">
      <alignment vertical="center" wrapText="1"/>
    </xf>
    <xf numFmtId="0" fontId="3" fillId="0" borderId="36" xfId="0" applyFont="1" applyFill="1" applyBorder="1" applyAlignment="1">
      <alignment horizontal="right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0" borderId="25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NumberFormat="1" applyFont="1" applyAlignment="1">
      <alignment vertical="center" wrapText="1"/>
    </xf>
    <xf numFmtId="0" fontId="3" fillId="0" borderId="4" xfId="0" applyNumberFormat="1" applyFont="1" applyBorder="1" applyAlignment="1">
      <alignment vertical="center" wrapText="1"/>
    </xf>
  </cellXfs>
  <cellStyles count="57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5 3 26" xfId="49"/>
    <cellStyle name="百分比 23 32" xfId="50"/>
    <cellStyle name="常规 2 10 2 4 2 2" xfId="51"/>
    <cellStyle name="常规 95 2 2 2 2" xfId="52"/>
    <cellStyle name="货币 2 56" xfId="53"/>
    <cellStyle name="常规 2 10 2 2 2 2" xfId="54"/>
    <cellStyle name="常规 2 10 3" xfId="55"/>
    <cellStyle name="常规 3" xfId="56"/>
  </cellStyles>
  <dxfs count="18">
    <dxf>
      <fill>
        <patternFill patternType="solid">
          <bgColor theme="9" tint="-0.25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5" Type="http://www.wps.cn/officeDocument/2023/relationships/customStorage" Target="customStorage/customStorage.xml"/><Relationship Id="rId74" Type="http://schemas.openxmlformats.org/officeDocument/2006/relationships/styles" Target="styles.xml"/><Relationship Id="rId73" Type="http://schemas.openxmlformats.org/officeDocument/2006/relationships/sharedStrings" Target="sharedStrings.xml"/><Relationship Id="rId72" Type="http://schemas.openxmlformats.org/officeDocument/2006/relationships/theme" Target="theme/theme1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tabSelected="1"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0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1900</v>
      </c>
      <c r="F4" s="28">
        <f t="shared" ref="F4:F7" si="0">E4+D4</f>
        <v>1900</v>
      </c>
      <c r="G4" s="29" t="str">
        <f t="shared" ref="G4:G67" si="1">IF(LEFT(D4,1)="+",LEFT(D4,1)&amp;TEXT(D4,"#"),TEXT(D4,"#"))</f>
        <v/>
      </c>
      <c r="H4" s="30">
        <v>1900</v>
      </c>
      <c r="I4" s="67">
        <f t="shared" ref="I4:I7" si="2">IF(G4="",0+H4,G4+H4)</f>
        <v>1900</v>
      </c>
      <c r="J4" s="68" t="s">
        <v>16</v>
      </c>
      <c r="K4" s="33" t="s">
        <v>17</v>
      </c>
      <c r="L4" s="33" t="s">
        <v>18</v>
      </c>
      <c r="M4" s="25"/>
      <c r="N4" s="27">
        <v>4100</v>
      </c>
      <c r="O4" s="28">
        <f t="shared" ref="O4:O25" si="3">N4+M4</f>
        <v>4100</v>
      </c>
      <c r="P4" s="29" t="str">
        <f t="shared" ref="P4:P13" si="4">IF(LEFT(M4,1)="+",LEFT(M4,1)&amp;TEXT(M4,"#"),TEXT(M4,"#"))</f>
        <v/>
      </c>
      <c r="Q4" s="30">
        <v>4100</v>
      </c>
      <c r="R4" s="90">
        <f t="shared" ref="R4:R25" si="5">IF(P4="",0+Q4,P4+Q4)</f>
        <v>4100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3800</v>
      </c>
      <c r="O6" s="28">
        <f t="shared" si="3"/>
        <v>3800</v>
      </c>
      <c r="P6" s="29" t="str">
        <f t="shared" si="4"/>
        <v/>
      </c>
      <c r="Q6" s="30">
        <v>3800</v>
      </c>
      <c r="R6" s="90">
        <f t="shared" si="5"/>
        <v>3800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7200</v>
      </c>
      <c r="F8" s="39">
        <f>AVERAGE(F4:F7)</f>
        <v>1800</v>
      </c>
      <c r="G8" s="29" t="str">
        <f t="shared" si="1"/>
        <v/>
      </c>
      <c r="H8" s="38">
        <f>SUM(I4:I7)</f>
        <v>7200</v>
      </c>
      <c r="I8" s="39">
        <f>AVERAGE(I4:I7)</f>
        <v>1800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7800</v>
      </c>
      <c r="X13" s="67">
        <f t="shared" si="6"/>
        <v>7800</v>
      </c>
      <c r="Y13" s="29" t="str">
        <f t="shared" si="7"/>
        <v/>
      </c>
      <c r="Z13" s="30">
        <v>7800</v>
      </c>
      <c r="AA13" s="90">
        <f t="shared" si="8"/>
        <v>7800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 t="s">
        <v>60</v>
      </c>
      <c r="E16" s="43">
        <v>1950</v>
      </c>
      <c r="F16" s="28">
        <f t="shared" si="12"/>
        <v>1900</v>
      </c>
      <c r="G16" s="29" t="str">
        <f t="shared" si="1"/>
        <v>-50</v>
      </c>
      <c r="H16" s="30">
        <v>1950</v>
      </c>
      <c r="I16" s="67">
        <f t="shared" si="13"/>
        <v>1900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29280</v>
      </c>
      <c r="F20" s="39">
        <f>E20/11</f>
        <v>2661.81818181818</v>
      </c>
      <c r="G20" s="29" t="str">
        <f t="shared" si="1"/>
        <v/>
      </c>
      <c r="H20" s="47">
        <f>SUM(I9:I19)</f>
        <v>29280</v>
      </c>
      <c r="I20" s="39">
        <f>H20/11</f>
        <v>2661.81818181818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33000</v>
      </c>
      <c r="F24" s="39">
        <f>E24/13</f>
        <v>2538.46153846154</v>
      </c>
      <c r="G24" s="29" t="str">
        <f t="shared" si="1"/>
        <v/>
      </c>
      <c r="H24" s="51">
        <f>H20+H23</f>
        <v>33000</v>
      </c>
      <c r="I24" s="39">
        <f>H24/13</f>
        <v>2538.46153846154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91750</v>
      </c>
      <c r="O26" s="39">
        <f>N26/22</f>
        <v>4170.45454545455</v>
      </c>
      <c r="P26" s="73"/>
      <c r="Q26" s="38">
        <f>SUM(R6:R25)</f>
        <v>91750</v>
      </c>
      <c r="R26" s="108">
        <f>Q26/22</f>
        <v>4170.45454545455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24000</v>
      </c>
      <c r="O29" s="28">
        <f t="shared" si="17"/>
        <v>24000</v>
      </c>
      <c r="P29" s="29" t="str">
        <f t="shared" si="18"/>
        <v/>
      </c>
      <c r="Q29" s="30">
        <v>24000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24000</v>
      </c>
      <c r="O30" s="28">
        <f t="shared" si="17"/>
        <v>24000</v>
      </c>
      <c r="P30" s="29" t="str">
        <f t="shared" si="18"/>
        <v/>
      </c>
      <c r="Q30" s="30">
        <v>24000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23700</v>
      </c>
      <c r="O31" s="28">
        <f t="shared" si="17"/>
        <v>23700</v>
      </c>
      <c r="P31" s="29" t="str">
        <f t="shared" si="18"/>
        <v/>
      </c>
      <c r="Q31" s="30">
        <v>23700</v>
      </c>
      <c r="R31" s="90">
        <f t="shared" si="19"/>
        <v>23700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23100</v>
      </c>
      <c r="O32" s="28">
        <f t="shared" si="17"/>
        <v>23100</v>
      </c>
      <c r="P32" s="29" t="str">
        <f t="shared" si="18"/>
        <v/>
      </c>
      <c r="Q32" s="30">
        <v>23100</v>
      </c>
      <c r="R32" s="90">
        <f t="shared" si="19"/>
        <v>23100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23800</v>
      </c>
      <c r="O33" s="28">
        <f t="shared" si="17"/>
        <v>23800</v>
      </c>
      <c r="P33" s="29" t="str">
        <f t="shared" si="18"/>
        <v/>
      </c>
      <c r="Q33" s="30">
        <v>23800</v>
      </c>
      <c r="R33" s="90">
        <f t="shared" si="19"/>
        <v>23800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 t="s">
        <v>113</v>
      </c>
      <c r="N34" s="27">
        <v>21500</v>
      </c>
      <c r="O34" s="28">
        <f t="shared" si="17"/>
        <v>21100</v>
      </c>
      <c r="P34" s="29" t="str">
        <f t="shared" si="18"/>
        <v>-400</v>
      </c>
      <c r="Q34" s="30">
        <v>21500</v>
      </c>
      <c r="R34" s="90">
        <f t="shared" si="19"/>
        <v>21100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 t="s">
        <v>113</v>
      </c>
      <c r="N35" s="27">
        <v>21500</v>
      </c>
      <c r="O35" s="28">
        <f t="shared" si="17"/>
        <v>21100</v>
      </c>
      <c r="P35" s="29" t="str">
        <f t="shared" si="18"/>
        <v>-400</v>
      </c>
      <c r="Q35" s="30">
        <v>21500</v>
      </c>
      <c r="R35" s="90">
        <f t="shared" si="19"/>
        <v>21100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 t="s">
        <v>113</v>
      </c>
      <c r="N39" s="27">
        <v>19400</v>
      </c>
      <c r="O39" s="28">
        <f t="shared" si="17"/>
        <v>19000</v>
      </c>
      <c r="P39" s="77" t="str">
        <f t="shared" si="18"/>
        <v>-400</v>
      </c>
      <c r="Q39" s="30">
        <v>19400</v>
      </c>
      <c r="R39" s="90">
        <f t="shared" si="19"/>
        <v>19000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23900</v>
      </c>
      <c r="O40" s="28">
        <f t="shared" si="17"/>
        <v>23900</v>
      </c>
      <c r="P40" s="77" t="str">
        <f t="shared" si="18"/>
        <v/>
      </c>
      <c r="Q40" s="30">
        <v>23900</v>
      </c>
      <c r="R40" s="90">
        <f t="shared" si="19"/>
        <v>23900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24200</v>
      </c>
      <c r="O41" s="28">
        <f t="shared" si="17"/>
        <v>24200</v>
      </c>
      <c r="P41" s="77" t="str">
        <f t="shared" si="18"/>
        <v/>
      </c>
      <c r="Q41" s="30">
        <v>24200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449340</v>
      </c>
      <c r="O45" s="39">
        <f>N45/18</f>
        <v>24963.3333333333</v>
      </c>
      <c r="P45" s="73"/>
      <c r="Q45" s="38">
        <f>SUM(R27:R44)</f>
        <v>449340</v>
      </c>
      <c r="R45" s="108">
        <f>Q45/18</f>
        <v>24963.3333333333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 t="s">
        <v>113</v>
      </c>
      <c r="N46" s="27">
        <v>20500</v>
      </c>
      <c r="O46" s="28">
        <f t="shared" ref="O46:O48" si="24">N46+M46</f>
        <v>20100</v>
      </c>
      <c r="P46" s="29" t="str">
        <f t="shared" ref="P46:P48" si="25">IF(LEFT(M46,1)="+",LEFT(M46,1)&amp;TEXT(M46,"#"),TEXT(M46,"#"))</f>
        <v>-400</v>
      </c>
      <c r="Q46" s="30">
        <v>20500</v>
      </c>
      <c r="R46" s="90">
        <f t="shared" ref="R46:R48" si="26">IF(P46="",0+Q46,P46+Q46)</f>
        <v>20100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490740</v>
      </c>
      <c r="O49" s="39">
        <f>N49/21</f>
        <v>23368.5714285714</v>
      </c>
      <c r="P49" s="73"/>
      <c r="Q49" s="38">
        <f>Q45+R46+R47</f>
        <v>490740</v>
      </c>
      <c r="R49" s="108">
        <f>Q49/21</f>
        <v>23368.5714285714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4000</v>
      </c>
      <c r="O50" s="28">
        <f t="shared" ref="O50:O53" si="27">N50+M50</f>
        <v>4000</v>
      </c>
      <c r="P50" s="29" t="str">
        <f t="shared" ref="P50:P53" si="28">IF(LEFT(M50,1)="+",LEFT(M50,1)&amp;TEXT(M50,"#"),TEXT(M50,"#"))</f>
        <v/>
      </c>
      <c r="Q50" s="30">
        <v>4000</v>
      </c>
      <c r="R50" s="90">
        <f t="shared" ref="R50:R53" si="29">IF(P50="",0+Q50,P50+Q50)</f>
        <v>4000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3800</v>
      </c>
      <c r="O51" s="28">
        <f t="shared" si="27"/>
        <v>3800</v>
      </c>
      <c r="P51" s="29" t="str">
        <f t="shared" si="28"/>
        <v/>
      </c>
      <c r="Q51" s="30">
        <v>3800</v>
      </c>
      <c r="R51" s="90">
        <f t="shared" si="29"/>
        <v>3800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4100</v>
      </c>
      <c r="O52" s="28">
        <f t="shared" si="27"/>
        <v>4100</v>
      </c>
      <c r="P52" s="29" t="str">
        <f t="shared" si="28"/>
        <v/>
      </c>
      <c r="Q52" s="30">
        <v>4100</v>
      </c>
      <c r="R52" s="90">
        <f t="shared" si="29"/>
        <v>4100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3900</v>
      </c>
      <c r="O53" s="28">
        <f t="shared" si="27"/>
        <v>3900</v>
      </c>
      <c r="P53" s="29" t="str">
        <f t="shared" si="28"/>
        <v/>
      </c>
      <c r="Q53" s="30">
        <v>3900</v>
      </c>
      <c r="R53" s="90">
        <f t="shared" si="29"/>
        <v>3900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15800</v>
      </c>
      <c r="O54" s="39">
        <f>N54/4</f>
        <v>3950</v>
      </c>
      <c r="P54" s="73"/>
      <c r="Q54" s="38">
        <f>SUM(R50:R53)</f>
        <v>15800</v>
      </c>
      <c r="R54" s="108">
        <f>Q54/4</f>
        <v>3950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25" t="s">
        <v>163</v>
      </c>
      <c r="L59" s="25" t="s">
        <v>22</v>
      </c>
      <c r="M59" s="52" t="s">
        <v>60</v>
      </c>
      <c r="N59" s="27">
        <v>1750</v>
      </c>
      <c r="O59" s="28">
        <f t="shared" ref="O59:O61" si="35">N59+M59</f>
        <v>1700</v>
      </c>
      <c r="P59" s="29" t="str">
        <f t="shared" ref="P59:P61" si="36">IF(LEFT(M59,1)="+",LEFT(M59,1)&amp;TEXT(M59,"#"),TEXT(M59,"#"))</f>
        <v>-50</v>
      </c>
      <c r="Q59" s="30">
        <v>1750</v>
      </c>
      <c r="R59" s="90">
        <f t="shared" ref="R59:R61" si="37">IF(P59="",0+Q59,P59+Q59)</f>
        <v>1700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10800</v>
      </c>
      <c r="F60" s="28">
        <f t="shared" si="30"/>
        <v>10800</v>
      </c>
      <c r="G60" s="29" t="str">
        <f t="shared" si="1"/>
        <v/>
      </c>
      <c r="H60" s="30">
        <v>10800</v>
      </c>
      <c r="I60" s="67">
        <f t="shared" si="31"/>
        <v>10800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11100</v>
      </c>
      <c r="O62" s="39">
        <f>N62/7</f>
        <v>1585.71428571429</v>
      </c>
      <c r="P62" s="73"/>
      <c r="Q62" s="38">
        <f>Q58+R59+R61</f>
        <v>11100</v>
      </c>
      <c r="R62" s="108">
        <f>Q62/7</f>
        <v>1585.71428571429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9800</v>
      </c>
      <c r="O63" s="28">
        <f t="shared" ref="O63:O66" si="38">N63+M63</f>
        <v>9800</v>
      </c>
      <c r="P63" s="29" t="str">
        <f t="shared" ref="P63:P66" si="39">IF(LEFT(M63,1)="+",LEFT(M63,1)&amp;TEXT(M63,"#"),TEXT(M63,"#"))</f>
        <v/>
      </c>
      <c r="Q63" s="30">
        <v>9800</v>
      </c>
      <c r="R63" s="90">
        <f t="shared" ref="R63:R66" si="40">IF(P63="",0+Q63,P63+Q63)</f>
        <v>9800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9800</v>
      </c>
      <c r="O64" s="28">
        <f t="shared" si="38"/>
        <v>9800</v>
      </c>
      <c r="P64" s="29" t="str">
        <f t="shared" si="39"/>
        <v/>
      </c>
      <c r="Q64" s="30">
        <v>9800</v>
      </c>
      <c r="R64" s="90">
        <f t="shared" si="40"/>
        <v>9800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8000</v>
      </c>
      <c r="O65" s="28">
        <f t="shared" si="38"/>
        <v>8000</v>
      </c>
      <c r="P65" s="29" t="str">
        <f t="shared" si="39"/>
        <v/>
      </c>
      <c r="Q65" s="30">
        <v>8000</v>
      </c>
      <c r="R65" s="90">
        <f t="shared" si="40"/>
        <v>8000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11900</v>
      </c>
      <c r="F67" s="28">
        <f t="shared" si="30"/>
        <v>11900</v>
      </c>
      <c r="G67" s="29" t="str">
        <f t="shared" si="1"/>
        <v/>
      </c>
      <c r="H67" s="30">
        <v>11900</v>
      </c>
      <c r="I67" s="67">
        <f t="shared" si="31"/>
        <v>11900</v>
      </c>
      <c r="J67" s="69"/>
      <c r="K67" s="36" t="s">
        <v>179</v>
      </c>
      <c r="L67" s="36"/>
      <c r="M67" s="72"/>
      <c r="N67" s="38">
        <f>SUM(O63:O66)</f>
        <v>37800</v>
      </c>
      <c r="O67" s="39">
        <f>N67/4</f>
        <v>9450</v>
      </c>
      <c r="P67" s="73"/>
      <c r="Q67" s="38">
        <f>SUM(R63:R66)</f>
        <v>37800</v>
      </c>
      <c r="R67" s="108">
        <f>Q67/4</f>
        <v>9450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168400</v>
      </c>
      <c r="F69" s="39">
        <f>E69/16</f>
        <v>10525</v>
      </c>
      <c r="G69" s="29" t="str">
        <f t="shared" si="41"/>
        <v/>
      </c>
      <c r="H69" s="51">
        <f>SUM(I53:I68)</f>
        <v>168400</v>
      </c>
      <c r="I69" s="39">
        <f>H69/16</f>
        <v>10525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187700</v>
      </c>
      <c r="F74" s="39">
        <f>E74/15</f>
        <v>12513.3333333333</v>
      </c>
      <c r="G74" s="73"/>
      <c r="H74" s="51">
        <f>H69+H73</f>
        <v>187700</v>
      </c>
      <c r="I74" s="39">
        <f>H74/15</f>
        <v>12513.3333333333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9100</v>
      </c>
      <c r="O76" s="28">
        <f t="shared" si="42"/>
        <v>9100</v>
      </c>
      <c r="P76" s="29" t="str">
        <f t="shared" si="43"/>
        <v/>
      </c>
      <c r="Q76" s="30">
        <v>9100</v>
      </c>
      <c r="R76" s="90">
        <f t="shared" si="44"/>
        <v>9100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1700</v>
      </c>
      <c r="O87" s="28">
        <f t="shared" si="42"/>
        <v>1700</v>
      </c>
      <c r="P87" s="29" t="str">
        <f t="shared" si="55"/>
        <v/>
      </c>
      <c r="Q87" s="30">
        <v>1700</v>
      </c>
      <c r="R87" s="90">
        <f t="shared" si="44"/>
        <v>1700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2100</v>
      </c>
      <c r="O88" s="28">
        <f t="shared" si="42"/>
        <v>2100</v>
      </c>
      <c r="P88" s="29" t="str">
        <f t="shared" si="55"/>
        <v/>
      </c>
      <c r="Q88" s="30">
        <v>2100</v>
      </c>
      <c r="R88" s="90">
        <f t="shared" si="44"/>
        <v>2100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/>
      <c r="N91" s="41">
        <v>2000</v>
      </c>
      <c r="O91" s="28">
        <f t="shared" si="42"/>
        <v>2000</v>
      </c>
      <c r="P91" s="29" t="str">
        <f t="shared" si="55"/>
        <v/>
      </c>
      <c r="Q91" s="30">
        <v>2000</v>
      </c>
      <c r="R91" s="90">
        <f t="shared" si="44"/>
        <v>2000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2000</v>
      </c>
      <c r="O92" s="28">
        <f t="shared" si="42"/>
        <v>2000</v>
      </c>
      <c r="P92" s="29" t="str">
        <f t="shared" si="55"/>
        <v/>
      </c>
      <c r="Q92" s="30">
        <v>2000</v>
      </c>
      <c r="R92" s="90">
        <f t="shared" si="44"/>
        <v>2000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7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900</v>
      </c>
      <c r="O98" s="28">
        <f t="shared" si="42"/>
        <v>900</v>
      </c>
      <c r="P98" s="29" t="str">
        <f t="shared" si="57"/>
        <v/>
      </c>
      <c r="Q98" s="30">
        <v>900</v>
      </c>
      <c r="R98" s="90">
        <f t="shared" si="44"/>
        <v>900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 t="str">
        <f t="shared" si="57"/>
        <v/>
      </c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 t="str">
        <f t="shared" si="57"/>
        <v/>
      </c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190"/>
      <c r="N113" s="27">
        <v>400</v>
      </c>
      <c r="O113" s="28">
        <f t="shared" si="42"/>
        <v>400</v>
      </c>
      <c r="P113" s="29" t="str">
        <f t="shared" si="57"/>
        <v/>
      </c>
      <c r="Q113" s="30">
        <v>400</v>
      </c>
      <c r="R113" s="90">
        <f t="shared" si="44"/>
        <v>400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 t="str">
        <f t="shared" si="57"/>
        <v/>
      </c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 t="str">
        <f t="shared" si="57"/>
        <v/>
      </c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 t="str">
        <f t="shared" si="57"/>
        <v/>
      </c>
      <c r="Q116" s="30">
        <v>1600</v>
      </c>
      <c r="R116" s="90">
        <f t="shared" si="44"/>
        <v>1600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-200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 t="str">
        <f t="shared" si="57"/>
        <v/>
      </c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2080</v>
      </c>
      <c r="O123" s="28">
        <f t="shared" si="42"/>
        <v>2080</v>
      </c>
      <c r="P123" s="29" t="str">
        <f t="shared" ref="P123:P186" si="60">IF(LEFT(M123,1)="+",LEFT(M123,1)&amp;TEXT(M123,"#"),TEXT(M123,"#"))</f>
        <v/>
      </c>
      <c r="Q123" s="30">
        <v>2080</v>
      </c>
      <c r="R123" s="90">
        <f t="shared" si="44"/>
        <v>2080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8200</v>
      </c>
      <c r="F124" s="28">
        <f t="shared" ref="F124:F173" si="61">E124+D124</f>
        <v>8200</v>
      </c>
      <c r="G124" s="29" t="str">
        <f t="shared" ref="G124:G146" si="62">IF(LEFT(D124,1)="+",LEFT(D124,1)&amp;TEXT(D124,"#"),TEXT(D124,"#"))</f>
        <v/>
      </c>
      <c r="H124" s="30">
        <v>8200</v>
      </c>
      <c r="I124" s="67">
        <f t="shared" ref="I124:I173" si="63">IF(G124="",0+H124,G124+H124)</f>
        <v>8200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7800</v>
      </c>
      <c r="F125" s="28">
        <f t="shared" si="61"/>
        <v>7800</v>
      </c>
      <c r="G125" s="29" t="str">
        <f t="shared" si="62"/>
        <v/>
      </c>
      <c r="H125" s="30">
        <v>7800</v>
      </c>
      <c r="I125" s="67">
        <f t="shared" si="63"/>
        <v>7800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16000</v>
      </c>
      <c r="F126" s="39">
        <f>E126/2</f>
        <v>8000</v>
      </c>
      <c r="G126" s="29" t="str">
        <f t="shared" si="62"/>
        <v/>
      </c>
      <c r="H126" s="38">
        <f>SUM(I124:I125)</f>
        <v>16000</v>
      </c>
      <c r="I126" s="39">
        <f>H126/2</f>
        <v>8000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258500</v>
      </c>
      <c r="F127" s="39">
        <f>E127/21</f>
        <v>12309.5238095238</v>
      </c>
      <c r="G127" s="29" t="str">
        <f t="shared" si="62"/>
        <v/>
      </c>
      <c r="H127" s="38">
        <f>H123+H126</f>
        <v>258500</v>
      </c>
      <c r="I127" s="39">
        <f>H127/21</f>
        <v>12309.5238095238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8700</v>
      </c>
      <c r="O134" s="28">
        <f t="shared" si="64"/>
        <v>8700</v>
      </c>
      <c r="P134" s="29" t="str">
        <f t="shared" si="60"/>
        <v/>
      </c>
      <c r="Q134" s="30">
        <v>8700</v>
      </c>
      <c r="R134" s="90">
        <f t="shared" si="65"/>
        <v>8700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25650</v>
      </c>
      <c r="O139" s="28">
        <f>O31+1250+300+400</f>
        <v>25650</v>
      </c>
      <c r="P139" s="29" t="str">
        <f t="shared" si="60"/>
        <v/>
      </c>
      <c r="Q139" s="34">
        <f t="shared" si="68"/>
        <v>25650</v>
      </c>
      <c r="R139" s="90">
        <f t="shared" si="65"/>
        <v>25650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11090</v>
      </c>
      <c r="O140" s="28">
        <f>O63+590+300+400</f>
        <v>11090</v>
      </c>
      <c r="P140" s="29" t="str">
        <f t="shared" si="60"/>
        <v/>
      </c>
      <c r="Q140" s="34">
        <f t="shared" si="68"/>
        <v>11090</v>
      </c>
      <c r="R140" s="90">
        <f t="shared" si="65"/>
        <v>11090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6020</v>
      </c>
      <c r="O141" s="28">
        <f>O50+1320+300+400</f>
        <v>6020</v>
      </c>
      <c r="P141" s="29" t="str">
        <f t="shared" si="60"/>
        <v/>
      </c>
      <c r="Q141" s="34">
        <f t="shared" si="68"/>
        <v>6020</v>
      </c>
      <c r="R141" s="90">
        <f t="shared" si="65"/>
        <v>6020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69"/>
        <v>9200</v>
      </c>
      <c r="P163" s="77" t="str">
        <f t="shared" si="60"/>
        <v/>
      </c>
      <c r="Q163" s="30">
        <v>9200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69"/>
        <v>10900</v>
      </c>
      <c r="P165" s="77" t="str">
        <f t="shared" si="60"/>
        <v/>
      </c>
      <c r="Q165" s="30">
        <v>10900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69"/>
        <v>10800</v>
      </c>
      <c r="P166" s="29" t="str">
        <f t="shared" si="60"/>
        <v/>
      </c>
      <c r="Q166" s="30">
        <v>10800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69"/>
        <v>9900</v>
      </c>
      <c r="P168" s="77" t="str">
        <f t="shared" si="60"/>
        <v/>
      </c>
      <c r="Q168" s="30">
        <v>9900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7" sqref="T27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465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465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 t="s">
        <v>466</v>
      </c>
      <c r="E4" s="27">
        <v>1700</v>
      </c>
      <c r="F4" s="28">
        <f t="shared" ref="F4:F7" si="0">E4+D4</f>
        <v>1900</v>
      </c>
      <c r="G4" s="29" t="str">
        <f t="shared" ref="G4:G67" si="1">IF(LEFT(D4,1)="+",LEFT(D4,1)&amp;TEXT(D4,"#"),TEXT(D4,"#"))</f>
        <v>+200</v>
      </c>
      <c r="H4" s="30">
        <v>1700</v>
      </c>
      <c r="I4" s="67">
        <f t="shared" ref="I4:I7" si="2">IF(G4="",0+H4,G4+H4)</f>
        <v>1900</v>
      </c>
      <c r="J4" s="68" t="s">
        <v>16</v>
      </c>
      <c r="K4" s="33" t="s">
        <v>17</v>
      </c>
      <c r="L4" s="33" t="s">
        <v>18</v>
      </c>
      <c r="M4" s="25"/>
      <c r="N4" s="27">
        <v>4100</v>
      </c>
      <c r="O4" s="28">
        <f t="shared" ref="O4:O25" si="3">N4+M4</f>
        <v>4100</v>
      </c>
      <c r="P4" s="29" t="str">
        <f t="shared" ref="P4:P13" si="4">IF(LEFT(M4,1)="+",LEFT(M4,1)&amp;TEXT(M4,"#"),TEXT(M4,"#"))</f>
        <v/>
      </c>
      <c r="Q4" s="30">
        <v>4100</v>
      </c>
      <c r="R4" s="90">
        <f t="shared" ref="R4:R25" si="5">IF(P4="",0+Q4,P4+Q4)</f>
        <v>4100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>F4-I4</f>
        <v>0</v>
      </c>
      <c r="AD4" s="114">
        <f>O4-R4</f>
        <v>0</v>
      </c>
      <c r="AE4" s="114">
        <f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ref="AC5:AC36" si="9">F5-I5</f>
        <v>0</v>
      </c>
      <c r="AD5" s="114">
        <f t="shared" ref="AD5:AD36" si="10">O5-R5</f>
        <v>0</v>
      </c>
      <c r="AE5" s="114">
        <f t="shared" ref="AE5:AE21" si="11">X5-AA5</f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3800</v>
      </c>
      <c r="O6" s="28">
        <f t="shared" si="3"/>
        <v>3800</v>
      </c>
      <c r="P6" s="29" t="str">
        <f t="shared" si="4"/>
        <v/>
      </c>
      <c r="Q6" s="30">
        <v>3800</v>
      </c>
      <c r="R6" s="90">
        <f t="shared" si="5"/>
        <v>3800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7200</v>
      </c>
      <c r="F8" s="39">
        <f>AVERAGE(F4:F7)</f>
        <v>1800</v>
      </c>
      <c r="G8" s="29" t="str">
        <f t="shared" si="1"/>
        <v/>
      </c>
      <c r="H8" s="38">
        <f>SUM(I4:I7)</f>
        <v>7200</v>
      </c>
      <c r="I8" s="39">
        <f>AVERAGE(I4:I7)</f>
        <v>1800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 t="s">
        <v>467</v>
      </c>
      <c r="W13" s="30">
        <v>8000</v>
      </c>
      <c r="X13" s="67">
        <f t="shared" si="6"/>
        <v>7800</v>
      </c>
      <c r="Y13" s="29" t="str">
        <f t="shared" si="7"/>
        <v>-200</v>
      </c>
      <c r="Z13" s="30">
        <v>8000</v>
      </c>
      <c r="AA13" s="90">
        <f t="shared" si="8"/>
        <v>7800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91750</v>
      </c>
      <c r="O26" s="39">
        <f>N26/22</f>
        <v>4170.45454545455</v>
      </c>
      <c r="P26" s="73"/>
      <c r="Q26" s="38">
        <f>SUM(R6:R25)</f>
        <v>91750</v>
      </c>
      <c r="R26" s="108">
        <f>Q26/22</f>
        <v>4170.45454545455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24000</v>
      </c>
      <c r="O29" s="28">
        <f t="shared" si="17"/>
        <v>24000</v>
      </c>
      <c r="P29" s="29" t="str">
        <f t="shared" si="18"/>
        <v/>
      </c>
      <c r="Q29" s="30">
        <v>24000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24000</v>
      </c>
      <c r="O30" s="28">
        <f t="shared" si="17"/>
        <v>24000</v>
      </c>
      <c r="P30" s="29" t="str">
        <f t="shared" si="18"/>
        <v/>
      </c>
      <c r="Q30" s="30">
        <v>24000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23700</v>
      </c>
      <c r="O31" s="28">
        <f t="shared" si="17"/>
        <v>23700</v>
      </c>
      <c r="P31" s="29" t="str">
        <f t="shared" si="18"/>
        <v/>
      </c>
      <c r="Q31" s="30">
        <v>23700</v>
      </c>
      <c r="R31" s="90">
        <f t="shared" si="19"/>
        <v>23700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23100</v>
      </c>
      <c r="O32" s="28">
        <f t="shared" si="17"/>
        <v>23100</v>
      </c>
      <c r="P32" s="29" t="str">
        <f t="shared" si="18"/>
        <v/>
      </c>
      <c r="Q32" s="30">
        <v>23100</v>
      </c>
      <c r="R32" s="90">
        <f t="shared" si="19"/>
        <v>23100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23800</v>
      </c>
      <c r="O33" s="28">
        <f t="shared" si="17"/>
        <v>23800</v>
      </c>
      <c r="P33" s="29" t="str">
        <f t="shared" si="18"/>
        <v/>
      </c>
      <c r="Q33" s="30">
        <v>23800</v>
      </c>
      <c r="R33" s="90">
        <f t="shared" si="19"/>
        <v>23800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21500</v>
      </c>
      <c r="O34" s="28">
        <f t="shared" si="17"/>
        <v>21500</v>
      </c>
      <c r="P34" s="29" t="str">
        <f t="shared" si="18"/>
        <v/>
      </c>
      <c r="Q34" s="30">
        <v>21500</v>
      </c>
      <c r="R34" s="90">
        <f t="shared" si="19"/>
        <v>21500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21500</v>
      </c>
      <c r="O35" s="28">
        <f t="shared" si="17"/>
        <v>21500</v>
      </c>
      <c r="P35" s="29" t="str">
        <f t="shared" si="18"/>
        <v/>
      </c>
      <c r="Q35" s="30">
        <v>21500</v>
      </c>
      <c r="R35" s="90">
        <f t="shared" si="19"/>
        <v>21500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ref="AC37:AC68" si="22">F37-I37</f>
        <v>0</v>
      </c>
      <c r="AD37" s="114">
        <f t="shared" ref="AD37:AD68" si="23">O37-R37</f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22"/>
        <v>0</v>
      </c>
      <c r="AD38" s="114">
        <f t="shared" si="23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 t="s">
        <v>468</v>
      </c>
      <c r="N39" s="27">
        <v>19700</v>
      </c>
      <c r="O39" s="28">
        <f t="shared" si="17"/>
        <v>19400</v>
      </c>
      <c r="P39" s="77" t="str">
        <f t="shared" si="18"/>
        <v>-300</v>
      </c>
      <c r="Q39" s="30">
        <v>19700</v>
      </c>
      <c r="R39" s="90">
        <f t="shared" si="19"/>
        <v>19400</v>
      </c>
      <c r="S39" s="105"/>
      <c r="V39" s="106"/>
      <c r="X39" s="107"/>
      <c r="Y39" s="106"/>
      <c r="AA39" s="107"/>
      <c r="AC39" s="114">
        <f t="shared" si="22"/>
        <v>0</v>
      </c>
      <c r="AD39" s="114">
        <f t="shared" si="23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23900</v>
      </c>
      <c r="O40" s="28">
        <f t="shared" si="17"/>
        <v>23900</v>
      </c>
      <c r="P40" s="77" t="str">
        <f t="shared" si="18"/>
        <v/>
      </c>
      <c r="Q40" s="30">
        <v>23900</v>
      </c>
      <c r="R40" s="90">
        <f t="shared" si="19"/>
        <v>23900</v>
      </c>
      <c r="S40" s="105"/>
      <c r="V40" s="106"/>
      <c r="X40" s="107"/>
      <c r="Y40" s="106"/>
      <c r="AA40" s="107"/>
      <c r="AC40" s="114">
        <f t="shared" si="22"/>
        <v>0</v>
      </c>
      <c r="AD40" s="114">
        <f t="shared" si="23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24200</v>
      </c>
      <c r="O41" s="28">
        <f t="shared" si="17"/>
        <v>24200</v>
      </c>
      <c r="P41" s="77" t="str">
        <f t="shared" si="18"/>
        <v/>
      </c>
      <c r="Q41" s="30">
        <v>24200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22"/>
        <v>0</v>
      </c>
      <c r="AD41" s="114">
        <f t="shared" si="23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22"/>
        <v>0</v>
      </c>
      <c r="AD42" s="114">
        <f t="shared" si="23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22"/>
        <v>0</v>
      </c>
      <c r="AD43" s="114">
        <f t="shared" si="23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22"/>
        <v>0</v>
      </c>
      <c r="AD44" s="114">
        <f t="shared" si="23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450540</v>
      </c>
      <c r="O45" s="39">
        <f>N45/18</f>
        <v>25030</v>
      </c>
      <c r="P45" s="73"/>
      <c r="Q45" s="38">
        <f>SUM(R27:R44)</f>
        <v>450540</v>
      </c>
      <c r="R45" s="108">
        <f>Q45/18</f>
        <v>25030</v>
      </c>
      <c r="S45" s="105"/>
      <c r="V45" s="106"/>
      <c r="X45" s="107"/>
      <c r="Y45" s="106"/>
      <c r="AA45" s="107"/>
      <c r="AC45" s="114">
        <f t="shared" si="22"/>
        <v>0</v>
      </c>
      <c r="AD45" s="114">
        <f t="shared" si="23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4">E46+D46</f>
        <v>21000</v>
      </c>
      <c r="G46" s="29" t="str">
        <f t="shared" si="1"/>
        <v/>
      </c>
      <c r="H46" s="30">
        <v>21000</v>
      </c>
      <c r="I46" s="67">
        <f t="shared" ref="I46:I50" si="25">IF(G46="",0+H46,G46+H46)</f>
        <v>21000</v>
      </c>
      <c r="J46" s="69"/>
      <c r="K46" s="25" t="s">
        <v>138</v>
      </c>
      <c r="L46" s="25" t="s">
        <v>15</v>
      </c>
      <c r="M46" s="52" t="s">
        <v>468</v>
      </c>
      <c r="N46" s="27">
        <v>20800</v>
      </c>
      <c r="O46" s="28">
        <f t="shared" ref="O46:O48" si="26">N46+M46</f>
        <v>20500</v>
      </c>
      <c r="P46" s="29" t="str">
        <f t="shared" ref="P46:P48" si="27">IF(LEFT(M46,1)="+",LEFT(M46,1)&amp;TEXT(M46,"#"),TEXT(M46,"#"))</f>
        <v>-300</v>
      </c>
      <c r="Q46" s="30">
        <v>20800</v>
      </c>
      <c r="R46" s="90">
        <f t="shared" ref="R46:R48" si="28">IF(P46="",0+Q46,P46+Q46)</f>
        <v>20500</v>
      </c>
      <c r="S46" s="105"/>
      <c r="V46" s="106"/>
      <c r="X46" s="107"/>
      <c r="Y46" s="106"/>
      <c r="AA46" s="107"/>
      <c r="AC46" s="114">
        <f t="shared" si="22"/>
        <v>0</v>
      </c>
      <c r="AD46" s="114">
        <f t="shared" si="23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4"/>
        <v>24600</v>
      </c>
      <c r="G47" s="29" t="str">
        <f t="shared" si="1"/>
        <v/>
      </c>
      <c r="H47" s="30">
        <v>24600</v>
      </c>
      <c r="I47" s="67">
        <f t="shared" si="25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6"/>
        <v>21300</v>
      </c>
      <c r="P47" s="29" t="str">
        <f t="shared" si="27"/>
        <v/>
      </c>
      <c r="Q47" s="34">
        <v>21300</v>
      </c>
      <c r="R47" s="90">
        <f t="shared" si="28"/>
        <v>21300</v>
      </c>
      <c r="S47" s="105"/>
      <c r="V47" s="106"/>
      <c r="X47" s="107"/>
      <c r="Y47" s="106"/>
      <c r="AA47" s="107"/>
      <c r="AC47" s="114">
        <f t="shared" si="22"/>
        <v>0</v>
      </c>
      <c r="AD47" s="114">
        <f t="shared" si="23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4"/>
        <v>24700</v>
      </c>
      <c r="G48" s="29" t="str">
        <f t="shared" si="1"/>
        <v/>
      </c>
      <c r="H48" s="30">
        <v>24700</v>
      </c>
      <c r="I48" s="67">
        <f t="shared" si="25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6"/>
        <v>24200</v>
      </c>
      <c r="P48" s="29" t="str">
        <f t="shared" si="27"/>
        <v/>
      </c>
      <c r="Q48" s="30">
        <v>24200</v>
      </c>
      <c r="R48" s="90">
        <f t="shared" si="28"/>
        <v>24200</v>
      </c>
      <c r="S48" s="105"/>
      <c r="V48" s="106"/>
      <c r="X48" s="107"/>
      <c r="Y48" s="106"/>
      <c r="AA48" s="107"/>
      <c r="AC48" s="114">
        <f t="shared" si="22"/>
        <v>0</v>
      </c>
      <c r="AD48" s="114">
        <f t="shared" si="23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4"/>
        <v>10700</v>
      </c>
      <c r="G49" s="29" t="str">
        <f t="shared" si="1"/>
        <v/>
      </c>
      <c r="H49" s="30">
        <v>10700</v>
      </c>
      <c r="I49" s="67">
        <f t="shared" si="25"/>
        <v>10700</v>
      </c>
      <c r="J49" s="78"/>
      <c r="K49" s="36" t="s">
        <v>145</v>
      </c>
      <c r="L49" s="36"/>
      <c r="M49" s="72"/>
      <c r="N49" s="38">
        <f>N45+O46+O47</f>
        <v>492340</v>
      </c>
      <c r="O49" s="39">
        <f>N49/21</f>
        <v>23444.7619047619</v>
      </c>
      <c r="P49" s="73"/>
      <c r="Q49" s="38">
        <f>Q45+R46+R47</f>
        <v>492340</v>
      </c>
      <c r="R49" s="108">
        <f>Q49/21</f>
        <v>23444.7619047619</v>
      </c>
      <c r="S49" s="105"/>
      <c r="V49" s="106"/>
      <c r="X49" s="107"/>
      <c r="Y49" s="106"/>
      <c r="AA49" s="107"/>
      <c r="AC49" s="114">
        <f t="shared" si="22"/>
        <v>0</v>
      </c>
      <c r="AD49" s="114">
        <f t="shared" si="23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4"/>
        <v>26100</v>
      </c>
      <c r="G50" s="29" t="str">
        <f t="shared" si="1"/>
        <v/>
      </c>
      <c r="H50" s="30">
        <v>26100</v>
      </c>
      <c r="I50" s="67">
        <f t="shared" si="25"/>
        <v>26100</v>
      </c>
      <c r="J50" s="68" t="s">
        <v>147</v>
      </c>
      <c r="K50" s="25" t="s">
        <v>148</v>
      </c>
      <c r="L50" s="25" t="s">
        <v>149</v>
      </c>
      <c r="M50" s="52" t="s">
        <v>467</v>
      </c>
      <c r="N50" s="27">
        <v>4200</v>
      </c>
      <c r="O50" s="28">
        <f t="shared" ref="O50:O53" si="29">N50+M50</f>
        <v>4000</v>
      </c>
      <c r="P50" s="29" t="str">
        <f t="shared" ref="P50:P53" si="30">IF(LEFT(M50,1)="+",LEFT(M50,1)&amp;TEXT(M50,"#"),TEXT(M50,"#"))</f>
        <v>-200</v>
      </c>
      <c r="Q50" s="30">
        <v>4200</v>
      </c>
      <c r="R50" s="90">
        <f t="shared" ref="R50:R53" si="31">IF(P50="",0+Q50,P50+Q50)</f>
        <v>4000</v>
      </c>
      <c r="S50" s="105"/>
      <c r="V50" s="106"/>
      <c r="X50" s="107"/>
      <c r="Y50" s="106"/>
      <c r="AA50" s="107"/>
      <c r="AC50" s="114">
        <f t="shared" si="22"/>
        <v>0</v>
      </c>
      <c r="AD50" s="114">
        <f t="shared" si="23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 t="s">
        <v>467</v>
      </c>
      <c r="N51" s="27">
        <v>4000</v>
      </c>
      <c r="O51" s="28">
        <f t="shared" si="29"/>
        <v>3800</v>
      </c>
      <c r="P51" s="29" t="str">
        <f t="shared" si="30"/>
        <v>-200</v>
      </c>
      <c r="Q51" s="30">
        <v>4000</v>
      </c>
      <c r="R51" s="90">
        <f t="shared" si="31"/>
        <v>3800</v>
      </c>
      <c r="S51" s="105"/>
      <c r="V51" s="106"/>
      <c r="X51" s="107"/>
      <c r="Y51" s="106"/>
      <c r="AA51" s="107"/>
      <c r="AC51" s="114">
        <f t="shared" si="22"/>
        <v>0</v>
      </c>
      <c r="AD51" s="114">
        <f t="shared" si="23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 t="s">
        <v>467</v>
      </c>
      <c r="N52" s="27">
        <v>4300</v>
      </c>
      <c r="O52" s="28">
        <f t="shared" si="29"/>
        <v>4100</v>
      </c>
      <c r="P52" s="29" t="str">
        <f t="shared" si="30"/>
        <v>-200</v>
      </c>
      <c r="Q52" s="30">
        <v>4300</v>
      </c>
      <c r="R52" s="90">
        <f t="shared" si="31"/>
        <v>4100</v>
      </c>
      <c r="S52" s="105"/>
      <c r="V52" s="106"/>
      <c r="X52" s="107"/>
      <c r="Y52" s="106"/>
      <c r="AA52" s="107"/>
      <c r="AC52" s="114">
        <f t="shared" si="22"/>
        <v>0</v>
      </c>
      <c r="AD52" s="114">
        <f t="shared" si="23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2">E53+D53</f>
        <v>9100</v>
      </c>
      <c r="G53" s="29" t="str">
        <f t="shared" si="1"/>
        <v/>
      </c>
      <c r="H53" s="30">
        <v>9100</v>
      </c>
      <c r="I53" s="67">
        <f t="shared" ref="I53:I68" si="33">IF(G53="",0+H53,G53+H53)</f>
        <v>9100</v>
      </c>
      <c r="J53" s="69"/>
      <c r="K53" s="33" t="s">
        <v>155</v>
      </c>
      <c r="L53" s="33" t="s">
        <v>18</v>
      </c>
      <c r="M53" s="52" t="s">
        <v>467</v>
      </c>
      <c r="N53" s="27">
        <v>4100</v>
      </c>
      <c r="O53" s="28">
        <f t="shared" si="29"/>
        <v>3900</v>
      </c>
      <c r="P53" s="29" t="str">
        <f t="shared" si="30"/>
        <v>-200</v>
      </c>
      <c r="Q53" s="30">
        <v>4100</v>
      </c>
      <c r="R53" s="90">
        <f t="shared" si="31"/>
        <v>3900</v>
      </c>
      <c r="S53" s="105"/>
      <c r="V53" s="106"/>
      <c r="X53" s="107"/>
      <c r="Y53" s="106"/>
      <c r="AA53" s="107"/>
      <c r="AC53" s="114">
        <f t="shared" si="22"/>
        <v>0</v>
      </c>
      <c r="AD53" s="114">
        <f t="shared" si="23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2"/>
        <v>9300</v>
      </c>
      <c r="G54" s="29" t="str">
        <f t="shared" si="1"/>
        <v/>
      </c>
      <c r="H54" s="30">
        <v>9300</v>
      </c>
      <c r="I54" s="67">
        <f t="shared" si="33"/>
        <v>9300</v>
      </c>
      <c r="J54" s="69"/>
      <c r="K54" s="36" t="s">
        <v>156</v>
      </c>
      <c r="L54" s="36"/>
      <c r="M54" s="72"/>
      <c r="N54" s="38">
        <f>SUM(O50:O53)</f>
        <v>15800</v>
      </c>
      <c r="O54" s="39">
        <f>N54/4</f>
        <v>3950</v>
      </c>
      <c r="P54" s="73"/>
      <c r="Q54" s="38">
        <f>SUM(R50:R53)</f>
        <v>15800</v>
      </c>
      <c r="R54" s="108">
        <f>Q54/4</f>
        <v>3950</v>
      </c>
      <c r="S54" s="105"/>
      <c r="V54" s="106"/>
      <c r="X54" s="107"/>
      <c r="Y54" s="106"/>
      <c r="AA54" s="107"/>
      <c r="AC54" s="114">
        <f t="shared" si="22"/>
        <v>0</v>
      </c>
      <c r="AD54" s="114">
        <f t="shared" si="23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2"/>
        <v>9500</v>
      </c>
      <c r="G55" s="29" t="str">
        <f t="shared" si="1"/>
        <v/>
      </c>
      <c r="H55" s="30">
        <v>9500</v>
      </c>
      <c r="I55" s="67">
        <f t="shared" si="33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4">N55+M55</f>
        <v>2300</v>
      </c>
      <c r="P55" s="29" t="str">
        <f t="shared" ref="P55:P57" si="35">IF(LEFT(M55,1)="+",LEFT(M55,1)&amp;TEXT(M55,"#"),TEXT(M55,"#"))</f>
        <v/>
      </c>
      <c r="Q55" s="30">
        <v>2300</v>
      </c>
      <c r="R55" s="90">
        <f t="shared" ref="R55:R57" si="36">IF(P55="",0+Q55,P55+Q55)</f>
        <v>2300</v>
      </c>
      <c r="S55" s="105"/>
      <c r="V55" s="106"/>
      <c r="X55" s="107"/>
      <c r="Y55" s="106"/>
      <c r="AA55" s="107"/>
      <c r="AC55" s="114">
        <f t="shared" si="22"/>
        <v>0</v>
      </c>
      <c r="AD55" s="114">
        <f t="shared" si="23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2"/>
        <v>9300</v>
      </c>
      <c r="G56" s="29" t="str">
        <f t="shared" si="1"/>
        <v/>
      </c>
      <c r="H56" s="30">
        <v>9300</v>
      </c>
      <c r="I56" s="67">
        <f t="shared" si="33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4"/>
        <v>2700</v>
      </c>
      <c r="P56" s="29" t="str">
        <f t="shared" si="35"/>
        <v/>
      </c>
      <c r="Q56" s="30">
        <v>2700</v>
      </c>
      <c r="R56" s="90">
        <f t="shared" si="36"/>
        <v>2700</v>
      </c>
      <c r="S56" s="105"/>
      <c r="V56" s="106"/>
      <c r="X56" s="107"/>
      <c r="Y56" s="106"/>
      <c r="AA56" s="107"/>
      <c r="AC56" s="114">
        <f t="shared" si="22"/>
        <v>0</v>
      </c>
      <c r="AD56" s="114">
        <f t="shared" si="23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2"/>
        <v>10100</v>
      </c>
      <c r="G57" s="29" t="str">
        <f t="shared" si="1"/>
        <v/>
      </c>
      <c r="H57" s="27">
        <v>10100</v>
      </c>
      <c r="I57" s="67">
        <f t="shared" si="33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4"/>
        <v>2500</v>
      </c>
      <c r="P57" s="29" t="str">
        <f t="shared" si="35"/>
        <v/>
      </c>
      <c r="Q57" s="30">
        <v>2500</v>
      </c>
      <c r="R57" s="90">
        <f t="shared" si="36"/>
        <v>2500</v>
      </c>
      <c r="S57" s="105"/>
      <c r="V57" s="106"/>
      <c r="X57" s="107"/>
      <c r="Y57" s="106"/>
      <c r="AA57" s="107"/>
      <c r="AC57" s="114">
        <f t="shared" si="22"/>
        <v>0</v>
      </c>
      <c r="AD57" s="114">
        <f t="shared" si="23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2"/>
        <v>10300</v>
      </c>
      <c r="G58" s="29" t="str">
        <f t="shared" si="1"/>
        <v/>
      </c>
      <c r="H58" s="27">
        <v>10300</v>
      </c>
      <c r="I58" s="67">
        <f t="shared" si="33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22"/>
        <v>0</v>
      </c>
      <c r="AD58" s="114">
        <f t="shared" si="23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11000</v>
      </c>
      <c r="F59" s="28">
        <f t="shared" si="32"/>
        <v>11000</v>
      </c>
      <c r="G59" s="29" t="str">
        <f t="shared" si="1"/>
        <v/>
      </c>
      <c r="H59" s="30">
        <v>11000</v>
      </c>
      <c r="I59" s="67">
        <f t="shared" si="33"/>
        <v>11000</v>
      </c>
      <c r="J59" s="69"/>
      <c r="K59" s="25" t="s">
        <v>163</v>
      </c>
      <c r="L59" s="25" t="s">
        <v>22</v>
      </c>
      <c r="M59" s="52"/>
      <c r="N59" s="27">
        <v>1750</v>
      </c>
      <c r="O59" s="28">
        <f t="shared" ref="O59:O61" si="37">N59+M59</f>
        <v>1750</v>
      </c>
      <c r="P59" s="29" t="str">
        <f t="shared" ref="P59:P61" si="38">IF(LEFT(M59,1)="+",LEFT(M59,1)&amp;TEXT(M59,"#"),TEXT(M59,"#"))</f>
        <v/>
      </c>
      <c r="Q59" s="30">
        <v>1750</v>
      </c>
      <c r="R59" s="90">
        <f t="shared" ref="R59:R61" si="39">IF(P59="",0+Q59,P59+Q59)</f>
        <v>1750</v>
      </c>
      <c r="S59" s="105"/>
      <c r="V59" s="106"/>
      <c r="X59" s="107"/>
      <c r="Y59" s="106"/>
      <c r="AA59" s="107"/>
      <c r="AC59" s="114">
        <f t="shared" si="22"/>
        <v>0</v>
      </c>
      <c r="AD59" s="114">
        <f t="shared" si="23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10800</v>
      </c>
      <c r="F60" s="28">
        <f t="shared" si="32"/>
        <v>10800</v>
      </c>
      <c r="G60" s="29" t="str">
        <f t="shared" si="1"/>
        <v/>
      </c>
      <c r="H60" s="30">
        <v>10800</v>
      </c>
      <c r="I60" s="67">
        <f t="shared" si="33"/>
        <v>10800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7"/>
        <v>1250</v>
      </c>
      <c r="P60" s="29" t="str">
        <f t="shared" si="38"/>
        <v/>
      </c>
      <c r="Q60" s="30">
        <v>1250</v>
      </c>
      <c r="R60" s="90">
        <f t="shared" si="39"/>
        <v>1250</v>
      </c>
      <c r="S60" s="105"/>
      <c r="V60" s="106"/>
      <c r="X60" s="107"/>
      <c r="Y60" s="106"/>
      <c r="AA60" s="107"/>
      <c r="AC60" s="114">
        <f t="shared" si="22"/>
        <v>0</v>
      </c>
      <c r="AD60" s="114">
        <f t="shared" si="23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2"/>
        <v>10700</v>
      </c>
      <c r="G61" s="29" t="str">
        <f t="shared" si="1"/>
        <v/>
      </c>
      <c r="H61" s="30">
        <v>10700</v>
      </c>
      <c r="I61" s="67">
        <f t="shared" si="33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7"/>
        <v>1900</v>
      </c>
      <c r="P61" s="29" t="str">
        <f t="shared" si="38"/>
        <v/>
      </c>
      <c r="Q61" s="30">
        <v>1900</v>
      </c>
      <c r="R61" s="90">
        <f t="shared" si="39"/>
        <v>1900</v>
      </c>
      <c r="S61" s="105"/>
      <c r="V61" s="106"/>
      <c r="X61" s="107"/>
      <c r="Y61" s="106"/>
      <c r="AA61" s="107"/>
      <c r="AC61" s="114">
        <f t="shared" si="22"/>
        <v>0</v>
      </c>
      <c r="AD61" s="114">
        <f t="shared" si="23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2"/>
        <v>10900</v>
      </c>
      <c r="G62" s="29" t="str">
        <f t="shared" si="1"/>
        <v/>
      </c>
      <c r="H62" s="30">
        <v>10900</v>
      </c>
      <c r="I62" s="67">
        <f t="shared" si="33"/>
        <v>10900</v>
      </c>
      <c r="J62" s="69"/>
      <c r="K62" s="36" t="s">
        <v>168</v>
      </c>
      <c r="L62" s="36"/>
      <c r="M62" s="72"/>
      <c r="N62" s="38">
        <f>N58+O59+O61</f>
        <v>11150</v>
      </c>
      <c r="O62" s="39">
        <f>N62/7</f>
        <v>1592.85714285714</v>
      </c>
      <c r="P62" s="73"/>
      <c r="Q62" s="38">
        <f>Q58+R59+R61</f>
        <v>11150</v>
      </c>
      <c r="R62" s="108">
        <f>Q62/7</f>
        <v>1592.85714285714</v>
      </c>
      <c r="S62" s="105"/>
      <c r="V62" s="106"/>
      <c r="X62" s="107"/>
      <c r="Y62" s="106"/>
      <c r="AA62" s="107"/>
      <c r="AC62" s="114">
        <f t="shared" si="22"/>
        <v>0</v>
      </c>
      <c r="AD62" s="114">
        <f t="shared" si="23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2"/>
        <v>13900</v>
      </c>
      <c r="G63" s="29" t="str">
        <f t="shared" si="1"/>
        <v/>
      </c>
      <c r="H63" s="30">
        <v>13900</v>
      </c>
      <c r="I63" s="67">
        <f t="shared" si="33"/>
        <v>13900</v>
      </c>
      <c r="J63" s="69"/>
      <c r="K63" s="25" t="s">
        <v>170</v>
      </c>
      <c r="L63" s="25" t="s">
        <v>171</v>
      </c>
      <c r="M63" s="52" t="s">
        <v>467</v>
      </c>
      <c r="N63" s="27">
        <v>10000</v>
      </c>
      <c r="O63" s="28">
        <f t="shared" ref="O63:O66" si="40">N63+M63</f>
        <v>9800</v>
      </c>
      <c r="P63" s="29" t="str">
        <f t="shared" ref="P63:P66" si="41">IF(LEFT(M63,1)="+",LEFT(M63,1)&amp;TEXT(M63,"#"),TEXT(M63,"#"))</f>
        <v>-200</v>
      </c>
      <c r="Q63" s="30">
        <v>10000</v>
      </c>
      <c r="R63" s="90">
        <f t="shared" ref="R63:R66" si="42">IF(P63="",0+Q63,P63+Q63)</f>
        <v>9800</v>
      </c>
      <c r="S63" s="105"/>
      <c r="V63" s="106"/>
      <c r="X63" s="107"/>
      <c r="Y63" s="106"/>
      <c r="AA63" s="107"/>
      <c r="AC63" s="114">
        <f t="shared" si="22"/>
        <v>0</v>
      </c>
      <c r="AD63" s="114">
        <f t="shared" si="23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2"/>
        <v>9400</v>
      </c>
      <c r="G64" s="29" t="str">
        <f t="shared" si="1"/>
        <v/>
      </c>
      <c r="H64" s="30">
        <v>9400</v>
      </c>
      <c r="I64" s="67">
        <f t="shared" si="33"/>
        <v>9400</v>
      </c>
      <c r="J64" s="69"/>
      <c r="K64" s="25" t="s">
        <v>170</v>
      </c>
      <c r="L64" s="25" t="s">
        <v>20</v>
      </c>
      <c r="M64" s="52" t="s">
        <v>467</v>
      </c>
      <c r="N64" s="27">
        <v>10000</v>
      </c>
      <c r="O64" s="28">
        <f t="shared" si="40"/>
        <v>9800</v>
      </c>
      <c r="P64" s="29" t="str">
        <f t="shared" si="41"/>
        <v>-200</v>
      </c>
      <c r="Q64" s="30">
        <v>10000</v>
      </c>
      <c r="R64" s="90">
        <f t="shared" si="42"/>
        <v>9800</v>
      </c>
      <c r="S64" s="105"/>
      <c r="V64" s="106"/>
      <c r="X64" s="107"/>
      <c r="Y64" s="106"/>
      <c r="AA64" s="107"/>
      <c r="AC64" s="114">
        <f t="shared" si="22"/>
        <v>0</v>
      </c>
      <c r="AD64" s="114">
        <f t="shared" si="23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2"/>
        <v>9200</v>
      </c>
      <c r="G65" s="29" t="str">
        <f t="shared" si="1"/>
        <v/>
      </c>
      <c r="H65" s="30">
        <v>9200</v>
      </c>
      <c r="I65" s="67">
        <f t="shared" si="33"/>
        <v>9200</v>
      </c>
      <c r="J65" s="69"/>
      <c r="K65" s="25" t="s">
        <v>174</v>
      </c>
      <c r="L65" s="25" t="s">
        <v>15</v>
      </c>
      <c r="M65" s="52" t="s">
        <v>467</v>
      </c>
      <c r="N65" s="27">
        <v>8200</v>
      </c>
      <c r="O65" s="28">
        <f t="shared" si="40"/>
        <v>8000</v>
      </c>
      <c r="P65" s="29" t="str">
        <f t="shared" si="41"/>
        <v>-200</v>
      </c>
      <c r="Q65" s="30">
        <v>8200</v>
      </c>
      <c r="R65" s="90">
        <f t="shared" si="42"/>
        <v>8000</v>
      </c>
      <c r="S65" s="105"/>
      <c r="V65" s="106"/>
      <c r="X65" s="107"/>
      <c r="Y65" s="106"/>
      <c r="AA65" s="107"/>
      <c r="AC65" s="114">
        <f t="shared" si="22"/>
        <v>0</v>
      </c>
      <c r="AD65" s="114">
        <f t="shared" si="23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2"/>
        <v>11200</v>
      </c>
      <c r="G66" s="29" t="str">
        <f t="shared" si="1"/>
        <v/>
      </c>
      <c r="H66" s="27">
        <v>11200</v>
      </c>
      <c r="I66" s="67">
        <f t="shared" si="33"/>
        <v>11200</v>
      </c>
      <c r="J66" s="69"/>
      <c r="K66" s="33" t="s">
        <v>176</v>
      </c>
      <c r="L66" s="45" t="s">
        <v>177</v>
      </c>
      <c r="M66" s="52" t="s">
        <v>467</v>
      </c>
      <c r="N66" s="27">
        <v>10400</v>
      </c>
      <c r="O66" s="28">
        <f t="shared" si="40"/>
        <v>10200</v>
      </c>
      <c r="P66" s="29" t="str">
        <f t="shared" si="41"/>
        <v>-200</v>
      </c>
      <c r="Q66" s="30">
        <v>10400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22"/>
        <v>0</v>
      </c>
      <c r="AD66" s="114">
        <f t="shared" si="23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11900</v>
      </c>
      <c r="F67" s="28">
        <f t="shared" si="32"/>
        <v>11900</v>
      </c>
      <c r="G67" s="29" t="str">
        <f t="shared" si="1"/>
        <v/>
      </c>
      <c r="H67" s="30">
        <v>11900</v>
      </c>
      <c r="I67" s="67">
        <f t="shared" si="33"/>
        <v>11900</v>
      </c>
      <c r="J67" s="69"/>
      <c r="K67" s="36" t="s">
        <v>179</v>
      </c>
      <c r="L67" s="36"/>
      <c r="M67" s="72"/>
      <c r="N67" s="38">
        <f>SUM(O63:O66)</f>
        <v>37800</v>
      </c>
      <c r="O67" s="39">
        <f>N67/4</f>
        <v>9450</v>
      </c>
      <c r="P67" s="73"/>
      <c r="Q67" s="38">
        <f>SUM(R63:R66)</f>
        <v>37800</v>
      </c>
      <c r="R67" s="108">
        <f>Q67/4</f>
        <v>9450</v>
      </c>
      <c r="S67" s="105"/>
      <c r="V67" s="106"/>
      <c r="X67" s="107"/>
      <c r="Y67" s="106"/>
      <c r="AA67" s="107"/>
      <c r="AC67" s="114">
        <f t="shared" si="22"/>
        <v>0</v>
      </c>
      <c r="AD67" s="114">
        <f t="shared" si="23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2"/>
        <v>11800</v>
      </c>
      <c r="G68" s="29" t="str">
        <f t="shared" ref="G68:G72" si="43">IF(LEFT(D68,1)="+",LEFT(D68,1)&amp;TEXT(D68,"#"),TEXT(D68,"#"))</f>
        <v/>
      </c>
      <c r="H68" s="30">
        <v>11800</v>
      </c>
      <c r="I68" s="67">
        <f t="shared" si="33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4">N68+M68</f>
        <v>3000</v>
      </c>
      <c r="P68" s="29" t="str">
        <f t="shared" ref="P68:P77" si="45">IF(LEFT(M68,1)="+",LEFT(M68,1)&amp;TEXT(M68,"#"),TEXT(M68,"#"))</f>
        <v/>
      </c>
      <c r="Q68" s="30">
        <v>3000</v>
      </c>
      <c r="R68" s="90">
        <f t="shared" ref="R68:R131" si="46">IF(P68="",0+Q68,P68+Q68)</f>
        <v>3000</v>
      </c>
      <c r="S68" s="105"/>
      <c r="V68" s="106"/>
      <c r="X68" s="107"/>
      <c r="Y68" s="106"/>
      <c r="AA68" s="107"/>
      <c r="AC68" s="114">
        <f t="shared" si="22"/>
        <v>0</v>
      </c>
      <c r="AD68" s="114">
        <f t="shared" si="23"/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168400</v>
      </c>
      <c r="F69" s="39">
        <f>E69/16</f>
        <v>10525</v>
      </c>
      <c r="G69" s="29" t="str">
        <f t="shared" si="43"/>
        <v/>
      </c>
      <c r="H69" s="51">
        <f>SUM(I53:I68)</f>
        <v>168400</v>
      </c>
      <c r="I69" s="39">
        <f>H69/16</f>
        <v>10525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4"/>
        <v>3600</v>
      </c>
      <c r="P69" s="29" t="str">
        <f t="shared" si="45"/>
        <v/>
      </c>
      <c r="Q69" s="30">
        <v>3600</v>
      </c>
      <c r="R69" s="90">
        <f t="shared" si="46"/>
        <v>3600</v>
      </c>
      <c r="S69" s="105"/>
      <c r="V69" s="106"/>
      <c r="X69" s="107"/>
      <c r="Y69" s="106"/>
      <c r="AA69" s="107"/>
      <c r="AC69" s="114">
        <f t="shared" ref="AC69:AC100" si="47">F69-I69</f>
        <v>0</v>
      </c>
      <c r="AD69" s="114">
        <f t="shared" ref="AD69:AD100" si="48">O69-R69</f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9">E70+D70</f>
        <v>6100</v>
      </c>
      <c r="G70" s="29" t="str">
        <f t="shared" si="43"/>
        <v/>
      </c>
      <c r="H70" s="30">
        <v>6100</v>
      </c>
      <c r="I70" s="67">
        <f t="shared" ref="I70:I72" si="50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4"/>
        <v>3900</v>
      </c>
      <c r="P70" s="29" t="str">
        <f t="shared" si="45"/>
        <v/>
      </c>
      <c r="Q70" s="30">
        <v>3900</v>
      </c>
      <c r="R70" s="90">
        <f t="shared" si="46"/>
        <v>3900</v>
      </c>
      <c r="S70" s="105"/>
      <c r="V70" s="106"/>
      <c r="X70" s="107"/>
      <c r="Y70" s="106"/>
      <c r="AA70" s="107"/>
      <c r="AC70" s="114">
        <f t="shared" si="47"/>
        <v>0</v>
      </c>
      <c r="AD70" s="114">
        <f t="shared" si="48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9"/>
        <v>6700</v>
      </c>
      <c r="G71" s="29" t="str">
        <f t="shared" si="43"/>
        <v/>
      </c>
      <c r="H71" s="30">
        <v>6700</v>
      </c>
      <c r="I71" s="67">
        <f t="shared" si="50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4"/>
        <v>3200</v>
      </c>
      <c r="P71" s="29" t="str">
        <f t="shared" si="45"/>
        <v/>
      </c>
      <c r="Q71" s="30">
        <v>3200</v>
      </c>
      <c r="R71" s="90">
        <f t="shared" si="46"/>
        <v>3200</v>
      </c>
      <c r="S71" s="105"/>
      <c r="V71" s="106"/>
      <c r="X71" s="107"/>
      <c r="Y71" s="106"/>
      <c r="AA71" s="107"/>
      <c r="AC71" s="114">
        <f t="shared" si="47"/>
        <v>0</v>
      </c>
      <c r="AD71" s="114">
        <f t="shared" si="48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9"/>
        <v>6500</v>
      </c>
      <c r="G72" s="29" t="str">
        <f t="shared" si="43"/>
        <v/>
      </c>
      <c r="H72" s="30">
        <v>6500</v>
      </c>
      <c r="I72" s="67">
        <f t="shared" si="50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4"/>
        <v>3500</v>
      </c>
      <c r="P72" s="29" t="str">
        <f t="shared" si="45"/>
        <v/>
      </c>
      <c r="Q72" s="30">
        <v>3500</v>
      </c>
      <c r="R72" s="90">
        <f t="shared" si="46"/>
        <v>3500</v>
      </c>
      <c r="S72" s="105"/>
      <c r="V72" s="106"/>
      <c r="X72" s="107"/>
      <c r="Y72" s="106"/>
      <c r="AA72" s="107"/>
      <c r="AC72" s="114">
        <f t="shared" si="47"/>
        <v>0</v>
      </c>
      <c r="AD72" s="114">
        <f t="shared" si="48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4"/>
        <v>12800</v>
      </c>
      <c r="P73" s="29" t="str">
        <f t="shared" si="45"/>
        <v/>
      </c>
      <c r="Q73" s="30">
        <v>12800</v>
      </c>
      <c r="R73" s="90">
        <f t="shared" si="46"/>
        <v>12800</v>
      </c>
      <c r="S73" s="105"/>
      <c r="V73" s="106"/>
      <c r="X73" s="107"/>
      <c r="Y73" s="106"/>
      <c r="AA73" s="107"/>
      <c r="AC73" s="114">
        <f t="shared" si="47"/>
        <v>0</v>
      </c>
      <c r="AD73" s="114">
        <f t="shared" si="48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187700</v>
      </c>
      <c r="F74" s="39">
        <f>E74/15</f>
        <v>12513.3333333333</v>
      </c>
      <c r="G74" s="73"/>
      <c r="H74" s="51">
        <f>H69+H73</f>
        <v>187700</v>
      </c>
      <c r="I74" s="39">
        <f>H74/15</f>
        <v>12513.3333333333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4"/>
        <v>8500</v>
      </c>
      <c r="P74" s="29" t="str">
        <f t="shared" si="45"/>
        <v/>
      </c>
      <c r="Q74" s="30">
        <v>8500</v>
      </c>
      <c r="R74" s="90">
        <f t="shared" si="46"/>
        <v>8500</v>
      </c>
      <c r="S74" s="105"/>
      <c r="V74" s="106"/>
      <c r="X74" s="107"/>
      <c r="Y74" s="106"/>
      <c r="AA74" s="107"/>
      <c r="AC74" s="114">
        <f t="shared" si="47"/>
        <v>0</v>
      </c>
      <c r="AD74" s="114">
        <f t="shared" si="48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51">E75+D75</f>
        <v>4600</v>
      </c>
      <c r="G75" s="29" t="str">
        <f t="shared" ref="G75:G77" si="52">IF(LEFT(D75,1)="+",LEFT(D75,1)&amp;TEXT(D75,"#"),TEXT(D75,"#"))</f>
        <v/>
      </c>
      <c r="H75" s="30">
        <v>4600</v>
      </c>
      <c r="I75" s="67">
        <f t="shared" ref="I75:I77" si="53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4"/>
        <v>2100</v>
      </c>
      <c r="P75" s="29" t="str">
        <f t="shared" si="45"/>
        <v/>
      </c>
      <c r="Q75" s="30">
        <v>2100</v>
      </c>
      <c r="R75" s="90">
        <f t="shared" si="46"/>
        <v>2100</v>
      </c>
      <c r="S75" s="105"/>
      <c r="V75" s="106"/>
      <c r="X75" s="107"/>
      <c r="Y75" s="106"/>
      <c r="AA75" s="107"/>
      <c r="AC75" s="114">
        <f t="shared" si="47"/>
        <v>0</v>
      </c>
      <c r="AD75" s="114">
        <f t="shared" si="48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51"/>
        <v>5000</v>
      </c>
      <c r="G76" s="29" t="str">
        <f t="shared" si="52"/>
        <v/>
      </c>
      <c r="H76" s="30">
        <v>5000</v>
      </c>
      <c r="I76" s="67">
        <f t="shared" si="53"/>
        <v>5000</v>
      </c>
      <c r="J76" s="69"/>
      <c r="K76" s="25" t="s">
        <v>199</v>
      </c>
      <c r="L76" s="25" t="s">
        <v>200</v>
      </c>
      <c r="M76" s="52" t="s">
        <v>467</v>
      </c>
      <c r="N76" s="27">
        <v>9300</v>
      </c>
      <c r="O76" s="28">
        <f t="shared" si="44"/>
        <v>9100</v>
      </c>
      <c r="P76" s="29" t="str">
        <f t="shared" si="45"/>
        <v>-200</v>
      </c>
      <c r="Q76" s="30">
        <v>9300</v>
      </c>
      <c r="R76" s="90">
        <f t="shared" si="46"/>
        <v>9100</v>
      </c>
      <c r="S76" s="105"/>
      <c r="V76" s="106"/>
      <c r="X76" s="107"/>
      <c r="Y76" s="106"/>
      <c r="AA76" s="107"/>
      <c r="AC76" s="114">
        <f t="shared" si="47"/>
        <v>0</v>
      </c>
      <c r="AD76" s="114">
        <f t="shared" si="48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51"/>
        <v>4600</v>
      </c>
      <c r="G77" s="29" t="str">
        <f t="shared" si="52"/>
        <v/>
      </c>
      <c r="H77" s="30">
        <v>4600</v>
      </c>
      <c r="I77" s="67">
        <f t="shared" si="53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4"/>
        <v>12500</v>
      </c>
      <c r="P77" s="29" t="str">
        <f t="shared" si="45"/>
        <v/>
      </c>
      <c r="Q77" s="30">
        <v>12500</v>
      </c>
      <c r="R77" s="90">
        <f t="shared" si="46"/>
        <v>12500</v>
      </c>
      <c r="S77" s="129"/>
      <c r="V77" s="106"/>
      <c r="X77" s="107"/>
      <c r="Y77" s="106"/>
      <c r="AA77" s="107"/>
      <c r="AC77" s="114">
        <f t="shared" si="47"/>
        <v>0</v>
      </c>
      <c r="AD77" s="114">
        <f t="shared" si="48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4"/>
        <v>25000</v>
      </c>
      <c r="P78" s="29"/>
      <c r="Q78" s="30">
        <v>18500</v>
      </c>
      <c r="R78" s="90">
        <f t="shared" si="46"/>
        <v>18500</v>
      </c>
      <c r="S78" s="129"/>
      <c r="V78" s="106"/>
      <c r="X78" s="107"/>
      <c r="Y78" s="106"/>
      <c r="AA78" s="107"/>
      <c r="AC78" s="114">
        <f t="shared" si="47"/>
        <v>0</v>
      </c>
      <c r="AD78" s="114">
        <f t="shared" si="48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4">E79+D79</f>
        <v>3600</v>
      </c>
      <c r="G79" s="29" t="str">
        <f t="shared" ref="G79:G92" si="55">IF(LEFT(D79,1)="+",LEFT(D79,1)&amp;TEXT(D79,"#"),TEXT(D79,"#"))</f>
        <v/>
      </c>
      <c r="H79" s="30">
        <v>3600</v>
      </c>
      <c r="I79" s="67">
        <f t="shared" ref="I79:I98" si="56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4"/>
        <v>30000</v>
      </c>
      <c r="P79" s="29" t="str">
        <f t="shared" ref="P79:P92" si="57">IF(LEFT(M79,1)="+",LEFT(M79,1)&amp;TEXT(M79,"#"),TEXT(M79,"#"))</f>
        <v/>
      </c>
      <c r="Q79" s="30">
        <v>28000</v>
      </c>
      <c r="R79" s="90">
        <f t="shared" si="46"/>
        <v>28000</v>
      </c>
      <c r="S79" s="129"/>
      <c r="V79" s="106"/>
      <c r="X79" s="107"/>
      <c r="Y79" s="106"/>
      <c r="AA79" s="107"/>
      <c r="AC79" s="114">
        <f t="shared" si="47"/>
        <v>0</v>
      </c>
      <c r="AD79" s="114">
        <f t="shared" si="48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4"/>
        <v>28800</v>
      </c>
      <c r="P80" s="29"/>
      <c r="Q80" s="30">
        <v>25500</v>
      </c>
      <c r="R80" s="90">
        <f t="shared" si="46"/>
        <v>25500</v>
      </c>
      <c r="S80" s="129"/>
      <c r="V80" s="106"/>
      <c r="X80" s="107"/>
      <c r="Y80" s="106"/>
      <c r="AA80" s="107"/>
      <c r="AC80" s="114">
        <f t="shared" si="47"/>
        <v>0</v>
      </c>
      <c r="AD80" s="114">
        <f t="shared" si="48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4"/>
        <v>9100</v>
      </c>
      <c r="G81" s="29" t="str">
        <f t="shared" si="55"/>
        <v/>
      </c>
      <c r="H81" s="30">
        <v>9100</v>
      </c>
      <c r="I81" s="67">
        <f t="shared" si="56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4"/>
        <v>30000</v>
      </c>
      <c r="P81" s="29"/>
      <c r="Q81" s="30">
        <v>30000</v>
      </c>
      <c r="R81" s="90">
        <f t="shared" si="46"/>
        <v>30000</v>
      </c>
      <c r="S81" s="129"/>
      <c r="V81" s="106"/>
      <c r="X81" s="107"/>
      <c r="Y81" s="106"/>
      <c r="AA81" s="107"/>
      <c r="AC81" s="114">
        <f t="shared" si="47"/>
        <v>0</v>
      </c>
      <c r="AD81" s="114">
        <f t="shared" si="48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4"/>
        <v>9800</v>
      </c>
      <c r="G82" s="29" t="str">
        <f t="shared" si="55"/>
        <v/>
      </c>
      <c r="H82" s="30">
        <v>9800</v>
      </c>
      <c r="I82" s="67">
        <f t="shared" si="56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4"/>
        <v>26800</v>
      </c>
      <c r="P82" s="29" t="str">
        <f t="shared" si="57"/>
        <v/>
      </c>
      <c r="Q82" s="30">
        <v>25800</v>
      </c>
      <c r="R82" s="90">
        <f t="shared" si="46"/>
        <v>25800</v>
      </c>
      <c r="S82" s="129"/>
      <c r="V82" s="106"/>
      <c r="X82" s="107"/>
      <c r="Y82" s="106"/>
      <c r="AA82" s="107"/>
      <c r="AC82" s="114">
        <f t="shared" si="47"/>
        <v>0</v>
      </c>
      <c r="AD82" s="114">
        <f t="shared" si="48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4"/>
        <v>8900</v>
      </c>
      <c r="G83" s="29" t="str">
        <f t="shared" si="55"/>
        <v/>
      </c>
      <c r="H83" s="30">
        <v>8900</v>
      </c>
      <c r="I83" s="67">
        <f t="shared" si="56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4"/>
        <v>1700</v>
      </c>
      <c r="P83" s="29" t="str">
        <f t="shared" si="57"/>
        <v/>
      </c>
      <c r="Q83" s="34">
        <v>1700</v>
      </c>
      <c r="R83" s="90">
        <f t="shared" si="46"/>
        <v>1700</v>
      </c>
      <c r="S83" s="129"/>
      <c r="V83" s="106"/>
      <c r="X83" s="107"/>
      <c r="Y83" s="106"/>
      <c r="AA83" s="107"/>
      <c r="AC83" s="114">
        <f t="shared" si="47"/>
        <v>0</v>
      </c>
      <c r="AD83" s="114">
        <f t="shared" si="48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4"/>
        <v>9400</v>
      </c>
      <c r="G84" s="29" t="str">
        <f t="shared" si="55"/>
        <v/>
      </c>
      <c r="H84" s="30">
        <v>9400</v>
      </c>
      <c r="I84" s="67">
        <f t="shared" si="56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4"/>
        <v>4300</v>
      </c>
      <c r="P84" s="29" t="str">
        <f t="shared" si="57"/>
        <v/>
      </c>
      <c r="Q84" s="30">
        <v>4300</v>
      </c>
      <c r="R84" s="90">
        <f t="shared" si="46"/>
        <v>4300</v>
      </c>
      <c r="S84" s="129"/>
      <c r="V84" s="106"/>
      <c r="X84" s="107"/>
      <c r="Y84" s="106"/>
      <c r="AA84" s="107"/>
      <c r="AC84" s="114">
        <f t="shared" si="47"/>
        <v>0</v>
      </c>
      <c r="AD84" s="114">
        <f t="shared" si="48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4"/>
        <v>1950</v>
      </c>
      <c r="P85" s="29" t="str">
        <f t="shared" si="57"/>
        <v/>
      </c>
      <c r="Q85" s="30">
        <v>1950</v>
      </c>
      <c r="R85" s="90">
        <f t="shared" si="46"/>
        <v>1950</v>
      </c>
      <c r="S85" s="129"/>
      <c r="V85" s="106"/>
      <c r="X85" s="107"/>
      <c r="Y85" s="106"/>
      <c r="AA85" s="107"/>
      <c r="AC85" s="114">
        <f t="shared" si="47"/>
        <v>0</v>
      </c>
      <c r="AD85" s="114">
        <f t="shared" si="48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4"/>
        <v>7900</v>
      </c>
      <c r="G86" s="29" t="str">
        <f t="shared" si="55"/>
        <v/>
      </c>
      <c r="H86" s="30">
        <v>7900</v>
      </c>
      <c r="I86" s="67">
        <f t="shared" si="56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4"/>
        <v>2250</v>
      </c>
      <c r="P86" s="29" t="str">
        <f t="shared" si="57"/>
        <v/>
      </c>
      <c r="Q86" s="30">
        <v>2250</v>
      </c>
      <c r="R86" s="90">
        <f t="shared" si="46"/>
        <v>2250</v>
      </c>
      <c r="S86" s="105"/>
      <c r="V86" s="106"/>
      <c r="X86" s="107"/>
      <c r="Y86" s="106"/>
      <c r="AA86" s="107"/>
      <c r="AC86" s="114">
        <f t="shared" si="47"/>
        <v>0</v>
      </c>
      <c r="AD86" s="114">
        <f t="shared" si="48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4"/>
        <v>9600</v>
      </c>
      <c r="G87" s="29" t="str">
        <f t="shared" si="55"/>
        <v/>
      </c>
      <c r="H87" s="30">
        <v>9600</v>
      </c>
      <c r="I87" s="67">
        <f t="shared" si="56"/>
        <v>9600</v>
      </c>
      <c r="J87" s="69"/>
      <c r="K87" s="33" t="s">
        <v>222</v>
      </c>
      <c r="L87" s="25" t="s">
        <v>26</v>
      </c>
      <c r="M87" s="52"/>
      <c r="N87" s="27">
        <v>1700</v>
      </c>
      <c r="O87" s="28">
        <f t="shared" si="44"/>
        <v>1700</v>
      </c>
      <c r="P87" s="29" t="str">
        <f t="shared" si="57"/>
        <v/>
      </c>
      <c r="Q87" s="30">
        <v>1700</v>
      </c>
      <c r="R87" s="90">
        <f t="shared" si="46"/>
        <v>1700</v>
      </c>
      <c r="S87" s="105"/>
      <c r="V87" s="106"/>
      <c r="X87" s="107"/>
      <c r="Y87" s="106"/>
      <c r="AA87" s="107"/>
      <c r="AC87" s="114">
        <f t="shared" si="47"/>
        <v>0</v>
      </c>
      <c r="AD87" s="114">
        <f t="shared" si="48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4"/>
        <v>8100</v>
      </c>
      <c r="G88" s="29" t="str">
        <f t="shared" si="55"/>
        <v/>
      </c>
      <c r="H88" s="30">
        <v>8100</v>
      </c>
      <c r="I88" s="67">
        <f t="shared" si="56"/>
        <v>8100</v>
      </c>
      <c r="J88" s="69"/>
      <c r="K88" s="33" t="s">
        <v>224</v>
      </c>
      <c r="L88" s="25" t="s">
        <v>26</v>
      </c>
      <c r="M88" s="52"/>
      <c r="N88" s="27">
        <v>2100</v>
      </c>
      <c r="O88" s="28">
        <f t="shared" si="44"/>
        <v>2100</v>
      </c>
      <c r="P88" s="29" t="str">
        <f t="shared" si="57"/>
        <v/>
      </c>
      <c r="Q88" s="30">
        <v>2100</v>
      </c>
      <c r="R88" s="90">
        <f t="shared" si="46"/>
        <v>2100</v>
      </c>
      <c r="S88" s="105"/>
      <c r="V88" s="106"/>
      <c r="W88" s="130"/>
      <c r="X88" s="131"/>
      <c r="Y88" s="106"/>
      <c r="Z88" s="130"/>
      <c r="AA88" s="131"/>
      <c r="AC88" s="114">
        <f t="shared" si="47"/>
        <v>0</v>
      </c>
      <c r="AD88" s="114">
        <f t="shared" si="48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4"/>
        <v>6600</v>
      </c>
      <c r="G89" s="29" t="str">
        <f t="shared" si="55"/>
        <v/>
      </c>
      <c r="H89" s="30">
        <v>6600</v>
      </c>
      <c r="I89" s="67">
        <f t="shared" si="56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4"/>
        <v>1100</v>
      </c>
      <c r="P89" s="29" t="str">
        <f t="shared" si="57"/>
        <v/>
      </c>
      <c r="Q89" s="34">
        <v>1100</v>
      </c>
      <c r="R89" s="90">
        <f t="shared" si="46"/>
        <v>1100</v>
      </c>
      <c r="S89" s="105"/>
      <c r="V89" s="106"/>
      <c r="W89" s="130"/>
      <c r="X89" s="131"/>
      <c r="Y89" s="106"/>
      <c r="Z89" s="130"/>
      <c r="AA89" s="131"/>
      <c r="AC89" s="114">
        <f t="shared" si="47"/>
        <v>0</v>
      </c>
      <c r="AD89" s="114">
        <f t="shared" si="48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4"/>
        <v>6700</v>
      </c>
      <c r="G90" s="29" t="str">
        <f t="shared" si="55"/>
        <v/>
      </c>
      <c r="H90" s="30">
        <v>6700</v>
      </c>
      <c r="I90" s="67">
        <f t="shared" si="56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4"/>
        <v>1100</v>
      </c>
      <c r="P90" s="29" t="str">
        <f t="shared" si="57"/>
        <v/>
      </c>
      <c r="Q90" s="34">
        <v>1100</v>
      </c>
      <c r="R90" s="90">
        <f t="shared" si="46"/>
        <v>1100</v>
      </c>
      <c r="S90" s="105"/>
      <c r="V90" s="106"/>
      <c r="W90" s="130"/>
      <c r="X90" s="131"/>
      <c r="Y90" s="106"/>
      <c r="Z90" s="130"/>
      <c r="AA90" s="131"/>
      <c r="AC90" s="114">
        <f t="shared" si="47"/>
        <v>0</v>
      </c>
      <c r="AD90" s="114">
        <f t="shared" si="48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4"/>
        <v>6800</v>
      </c>
      <c r="G91" s="29" t="str">
        <f t="shared" si="55"/>
        <v/>
      </c>
      <c r="H91" s="30">
        <v>6800</v>
      </c>
      <c r="I91" s="67">
        <f t="shared" si="56"/>
        <v>6800</v>
      </c>
      <c r="J91" s="69"/>
      <c r="K91" s="125" t="s">
        <v>230</v>
      </c>
      <c r="L91" s="25" t="s">
        <v>231</v>
      </c>
      <c r="M91" s="52"/>
      <c r="N91" s="41">
        <v>2000</v>
      </c>
      <c r="O91" s="28">
        <f t="shared" si="44"/>
        <v>2000</v>
      </c>
      <c r="P91" s="29" t="str">
        <f t="shared" si="57"/>
        <v/>
      </c>
      <c r="Q91" s="30">
        <v>2000</v>
      </c>
      <c r="R91" s="90">
        <f t="shared" si="46"/>
        <v>2000</v>
      </c>
      <c r="S91" s="105"/>
      <c r="V91" s="106"/>
      <c r="W91" s="130"/>
      <c r="X91" s="131"/>
      <c r="Y91" s="106"/>
      <c r="Z91" s="130"/>
      <c r="AA91" s="131"/>
      <c r="AC91" s="114">
        <f t="shared" si="47"/>
        <v>0</v>
      </c>
      <c r="AD91" s="114">
        <f t="shared" si="48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4"/>
        <v>7000</v>
      </c>
      <c r="G92" s="29" t="str">
        <f t="shared" si="55"/>
        <v/>
      </c>
      <c r="H92" s="30">
        <v>7000</v>
      </c>
      <c r="I92" s="67">
        <f t="shared" si="56"/>
        <v>7000</v>
      </c>
      <c r="J92" s="71"/>
      <c r="K92" s="25" t="s">
        <v>234</v>
      </c>
      <c r="L92" s="25" t="s">
        <v>26</v>
      </c>
      <c r="M92" s="52"/>
      <c r="N92" s="41">
        <v>2000</v>
      </c>
      <c r="O92" s="28">
        <f t="shared" si="44"/>
        <v>2000</v>
      </c>
      <c r="P92" s="29" t="str">
        <f t="shared" si="57"/>
        <v/>
      </c>
      <c r="Q92" s="30">
        <v>2000</v>
      </c>
      <c r="R92" s="90">
        <f t="shared" si="46"/>
        <v>2000</v>
      </c>
      <c r="S92" s="105"/>
      <c r="V92" s="106"/>
      <c r="W92" s="130"/>
      <c r="X92" s="131"/>
      <c r="Y92" s="106"/>
      <c r="Z92" s="130"/>
      <c r="AA92" s="131"/>
      <c r="AC92" s="114">
        <f t="shared" si="47"/>
        <v>0</v>
      </c>
      <c r="AD92" s="114">
        <f t="shared" si="48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4"/>
        <v>8700</v>
      </c>
      <c r="G93" s="29"/>
      <c r="H93" s="30">
        <v>8700</v>
      </c>
      <c r="I93" s="67">
        <f t="shared" si="56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4"/>
        <v>4300</v>
      </c>
      <c r="P93" s="29"/>
      <c r="Q93" s="30">
        <v>4800</v>
      </c>
      <c r="R93" s="90">
        <f t="shared" si="46"/>
        <v>4800</v>
      </c>
      <c r="S93" s="105"/>
      <c r="V93" s="106"/>
      <c r="W93" s="130"/>
      <c r="X93" s="131"/>
      <c r="Y93" s="106"/>
      <c r="Z93" s="130"/>
      <c r="AA93" s="131"/>
      <c r="AC93" s="114">
        <f t="shared" si="47"/>
        <v>0</v>
      </c>
      <c r="AD93" s="114">
        <f t="shared" si="48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4"/>
        <v>11200</v>
      </c>
      <c r="G94" s="29" t="str">
        <f t="shared" ref="G94:G122" si="58">IF(LEFT(D94,1)="+",LEFT(D94,1)&amp;TEXT(D94,"#"),TEXT(D94,"#"))</f>
        <v/>
      </c>
      <c r="H94" s="30">
        <v>11200</v>
      </c>
      <c r="I94" s="67">
        <f t="shared" si="56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4"/>
        <v>4900</v>
      </c>
      <c r="P94" s="29" t="str">
        <f t="shared" ref="P94:P110" si="59">IF(LEFT(M94,1)="+",LEFT(M94,1)&amp;TEXT(M94,"#"),TEXT(M94,"#"))</f>
        <v/>
      </c>
      <c r="Q94" s="27">
        <v>4900</v>
      </c>
      <c r="R94" s="90">
        <f t="shared" si="46"/>
        <v>4900</v>
      </c>
      <c r="S94" s="105"/>
      <c r="V94" s="106"/>
      <c r="W94" s="130"/>
      <c r="X94" s="131"/>
      <c r="Y94" s="106"/>
      <c r="Z94" s="130"/>
      <c r="AA94" s="131"/>
      <c r="AC94" s="114">
        <f t="shared" si="47"/>
        <v>0</v>
      </c>
      <c r="AD94" s="114">
        <f t="shared" si="48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4"/>
        <v>8000</v>
      </c>
      <c r="G95" s="29" t="str">
        <f t="shared" si="58"/>
        <v/>
      </c>
      <c r="H95" s="30">
        <v>8000</v>
      </c>
      <c r="I95" s="67">
        <f t="shared" si="56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4"/>
        <v>2700</v>
      </c>
      <c r="P95" s="29" t="str">
        <f t="shared" si="59"/>
        <v/>
      </c>
      <c r="Q95" s="30">
        <v>2700</v>
      </c>
      <c r="R95" s="90">
        <f t="shared" si="46"/>
        <v>2700</v>
      </c>
      <c r="S95" s="105"/>
      <c r="V95" s="106"/>
      <c r="W95" s="130"/>
      <c r="X95" s="131"/>
      <c r="Y95" s="106"/>
      <c r="Z95" s="130"/>
      <c r="AA95" s="131"/>
      <c r="AC95" s="114">
        <f t="shared" si="47"/>
        <v>0</v>
      </c>
      <c r="AD95" s="114">
        <f t="shared" si="48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4"/>
        <v>7600</v>
      </c>
      <c r="G96" s="29" t="str">
        <f t="shared" si="58"/>
        <v/>
      </c>
      <c r="H96" s="30">
        <v>7600</v>
      </c>
      <c r="I96" s="67">
        <f t="shared" si="56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4"/>
        <v>2700</v>
      </c>
      <c r="P96" s="29" t="str">
        <f t="shared" si="59"/>
        <v/>
      </c>
      <c r="Q96" s="30">
        <v>2700</v>
      </c>
      <c r="R96" s="90">
        <f t="shared" si="46"/>
        <v>2700</v>
      </c>
      <c r="S96" s="105"/>
      <c r="V96" s="106"/>
      <c r="W96" s="130"/>
      <c r="X96" s="131"/>
      <c r="Y96" s="106"/>
      <c r="Z96" s="130"/>
      <c r="AA96" s="131"/>
      <c r="AC96" s="114">
        <f t="shared" si="47"/>
        <v>0</v>
      </c>
      <c r="AD96" s="114">
        <f t="shared" si="48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4"/>
        <v>8500</v>
      </c>
      <c r="G97" s="29" t="str">
        <f t="shared" si="58"/>
        <v/>
      </c>
      <c r="H97" s="30">
        <v>8500</v>
      </c>
      <c r="I97" s="67">
        <f t="shared" si="56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4"/>
        <v>5300</v>
      </c>
      <c r="P97" s="29" t="str">
        <f t="shared" si="59"/>
        <v/>
      </c>
      <c r="Q97" s="30">
        <v>5300</v>
      </c>
      <c r="R97" s="90">
        <f t="shared" si="46"/>
        <v>5300</v>
      </c>
      <c r="S97" s="105"/>
      <c r="V97" s="106"/>
      <c r="W97" s="130"/>
      <c r="X97" s="131"/>
      <c r="Y97" s="106"/>
      <c r="Z97" s="130"/>
      <c r="AA97" s="131"/>
      <c r="AC97" s="114">
        <f t="shared" si="47"/>
        <v>0</v>
      </c>
      <c r="AD97" s="114">
        <f t="shared" si="48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4"/>
        <v>8900</v>
      </c>
      <c r="G98" s="29" t="str">
        <f t="shared" si="58"/>
        <v/>
      </c>
      <c r="H98" s="30">
        <v>8900</v>
      </c>
      <c r="I98" s="67">
        <f t="shared" si="56"/>
        <v>8900</v>
      </c>
      <c r="J98" s="71"/>
      <c r="K98" s="33" t="s">
        <v>248</v>
      </c>
      <c r="L98" s="33" t="s">
        <v>26</v>
      </c>
      <c r="M98" s="52" t="s">
        <v>469</v>
      </c>
      <c r="N98" s="43">
        <v>1000</v>
      </c>
      <c r="O98" s="28">
        <f t="shared" si="44"/>
        <v>900</v>
      </c>
      <c r="P98" s="29" t="str">
        <f t="shared" si="59"/>
        <v>-100</v>
      </c>
      <c r="Q98" s="30">
        <v>1000</v>
      </c>
      <c r="R98" s="90">
        <f t="shared" si="46"/>
        <v>900</v>
      </c>
      <c r="S98" s="105"/>
      <c r="V98" s="106"/>
      <c r="W98" s="130"/>
      <c r="X98" s="131"/>
      <c r="Y98" s="106"/>
      <c r="Z98" s="130"/>
      <c r="AA98" s="131"/>
      <c r="AC98" s="114">
        <f t="shared" si="47"/>
        <v>0</v>
      </c>
      <c r="AD98" s="114">
        <f t="shared" si="48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8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4"/>
        <v>2700</v>
      </c>
      <c r="P99" s="29" t="str">
        <f t="shared" si="59"/>
        <v/>
      </c>
      <c r="Q99" s="30">
        <v>2700</v>
      </c>
      <c r="R99" s="90">
        <f t="shared" si="46"/>
        <v>2700</v>
      </c>
      <c r="S99" s="105"/>
      <c r="V99" s="106"/>
      <c r="W99" s="130"/>
      <c r="X99" s="131"/>
      <c r="Y99" s="106"/>
      <c r="Z99" s="130"/>
      <c r="AA99" s="131"/>
      <c r="AC99" s="114">
        <f t="shared" si="47"/>
        <v>0</v>
      </c>
      <c r="AD99" s="114">
        <f t="shared" si="48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60">E100+D100</f>
        <v>10600</v>
      </c>
      <c r="G100" s="29" t="str">
        <f t="shared" si="58"/>
        <v/>
      </c>
      <c r="H100" s="30">
        <v>10600</v>
      </c>
      <c r="I100" s="67">
        <f t="shared" ref="I100:I122" si="61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4"/>
        <v>600</v>
      </c>
      <c r="P100" s="29" t="str">
        <f t="shared" si="59"/>
        <v/>
      </c>
      <c r="Q100" s="30">
        <v>600</v>
      </c>
      <c r="R100" s="90">
        <f t="shared" si="46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7"/>
        <v>0</v>
      </c>
      <c r="AD100" s="114">
        <f t="shared" si="48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60"/>
        <v>11900</v>
      </c>
      <c r="G101" s="29" t="str">
        <f t="shared" si="58"/>
        <v/>
      </c>
      <c r="H101" s="30">
        <v>11900</v>
      </c>
      <c r="I101" s="67">
        <f t="shared" si="61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4"/>
        <v>1600</v>
      </c>
      <c r="P101" s="29" t="str">
        <f t="shared" si="59"/>
        <v/>
      </c>
      <c r="Q101" s="34">
        <v>1600</v>
      </c>
      <c r="R101" s="90">
        <f t="shared" si="46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ref="AC101:AC132" si="62">F101-I101</f>
        <v>0</v>
      </c>
      <c r="AD101" s="114">
        <f t="shared" ref="AD101:AD132" si="63">O101-R101</f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60"/>
        <v>11100</v>
      </c>
      <c r="G102" s="29" t="str">
        <f t="shared" si="58"/>
        <v/>
      </c>
      <c r="H102" s="30">
        <v>11100</v>
      </c>
      <c r="I102" s="67">
        <f t="shared" si="61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4"/>
        <v>1600</v>
      </c>
      <c r="P102" s="29" t="str">
        <f t="shared" si="59"/>
        <v/>
      </c>
      <c r="Q102" s="30">
        <v>1600</v>
      </c>
      <c r="R102" s="90">
        <f t="shared" si="46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62"/>
        <v>0</v>
      </c>
      <c r="AD102" s="114">
        <f t="shared" si="63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60"/>
        <v>11200</v>
      </c>
      <c r="G103" s="29" t="str">
        <f t="shared" si="58"/>
        <v/>
      </c>
      <c r="H103" s="30">
        <v>11200</v>
      </c>
      <c r="I103" s="67">
        <f t="shared" si="61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4"/>
        <v>3000</v>
      </c>
      <c r="P103" s="29" t="str">
        <f t="shared" si="59"/>
        <v/>
      </c>
      <c r="Q103" s="34">
        <v>3000</v>
      </c>
      <c r="R103" s="90">
        <f t="shared" si="46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62"/>
        <v>0</v>
      </c>
      <c r="AD103" s="114">
        <f t="shared" si="63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60"/>
        <v>11900</v>
      </c>
      <c r="G104" s="29" t="str">
        <f t="shared" si="58"/>
        <v/>
      </c>
      <c r="H104" s="30">
        <v>11900</v>
      </c>
      <c r="I104" s="67">
        <f t="shared" si="61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4"/>
        <v>2500</v>
      </c>
      <c r="P104" s="29" t="str">
        <f t="shared" si="59"/>
        <v/>
      </c>
      <c r="Q104" s="34">
        <v>2500</v>
      </c>
      <c r="R104" s="90">
        <f t="shared" si="46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62"/>
        <v>0</v>
      </c>
      <c r="AD104" s="114">
        <f t="shared" si="63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60"/>
        <v>11800</v>
      </c>
      <c r="G105" s="29" t="str">
        <f t="shared" si="58"/>
        <v/>
      </c>
      <c r="H105" s="30">
        <v>11800</v>
      </c>
      <c r="I105" s="67">
        <f t="shared" si="61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4"/>
        <v>2500</v>
      </c>
      <c r="P105" s="29" t="str">
        <f t="shared" si="59"/>
        <v/>
      </c>
      <c r="Q105" s="30">
        <v>2500</v>
      </c>
      <c r="R105" s="90">
        <f t="shared" si="46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62"/>
        <v>0</v>
      </c>
      <c r="AD105" s="114">
        <f t="shared" si="63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60"/>
        <v>10800</v>
      </c>
      <c r="G106" s="29" t="str">
        <f t="shared" si="58"/>
        <v/>
      </c>
      <c r="H106" s="30">
        <v>10800</v>
      </c>
      <c r="I106" s="67">
        <f t="shared" si="61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4"/>
        <v>2400</v>
      </c>
      <c r="P106" s="29" t="str">
        <f t="shared" si="59"/>
        <v/>
      </c>
      <c r="Q106" s="30">
        <v>2400</v>
      </c>
      <c r="R106" s="90">
        <f t="shared" si="46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62"/>
        <v>0</v>
      </c>
      <c r="AD106" s="114">
        <f t="shared" si="63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60"/>
        <v>10100</v>
      </c>
      <c r="G107" s="29" t="str">
        <f t="shared" si="58"/>
        <v/>
      </c>
      <c r="H107" s="30">
        <v>10100</v>
      </c>
      <c r="I107" s="67">
        <f t="shared" si="61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4"/>
        <v>1800</v>
      </c>
      <c r="P107" s="29" t="str">
        <f t="shared" si="59"/>
        <v/>
      </c>
      <c r="Q107" s="30">
        <v>1800</v>
      </c>
      <c r="R107" s="90">
        <f t="shared" si="46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62"/>
        <v>0</v>
      </c>
      <c r="AD107" s="114">
        <f t="shared" si="63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60"/>
        <v>10000</v>
      </c>
      <c r="G108" s="29" t="str">
        <f t="shared" si="58"/>
        <v/>
      </c>
      <c r="H108" s="30">
        <v>10000</v>
      </c>
      <c r="I108" s="67">
        <f t="shared" si="61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4"/>
        <v>1600</v>
      </c>
      <c r="P108" s="29" t="str">
        <f t="shared" si="59"/>
        <v/>
      </c>
      <c r="Q108" s="34">
        <v>1600</v>
      </c>
      <c r="R108" s="90">
        <f t="shared" si="46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62"/>
        <v>0</v>
      </c>
      <c r="AD108" s="114">
        <f t="shared" si="63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60"/>
        <v>9600</v>
      </c>
      <c r="G109" s="29" t="str">
        <f t="shared" si="58"/>
        <v/>
      </c>
      <c r="H109" s="30">
        <v>9600</v>
      </c>
      <c r="I109" s="67">
        <f t="shared" si="61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4"/>
        <v>1100</v>
      </c>
      <c r="P109" s="29" t="str">
        <f t="shared" ref="P109:P117" si="64">IF(LEFT(M109,1)="+",LEFT(M109,1)&amp;TEXT(M109,"#"),TEXT(M109,"#"))</f>
        <v/>
      </c>
      <c r="Q109" s="30">
        <v>1100</v>
      </c>
      <c r="R109" s="90">
        <f t="shared" si="46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62"/>
        <v>0</v>
      </c>
      <c r="AD109" s="114">
        <f t="shared" si="63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60"/>
        <v>9600</v>
      </c>
      <c r="G110" s="29" t="str">
        <f t="shared" si="58"/>
        <v/>
      </c>
      <c r="H110" s="30">
        <v>9600</v>
      </c>
      <c r="I110" s="67">
        <f t="shared" si="61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4"/>
        <v>6200</v>
      </c>
      <c r="P110" s="29" t="str">
        <f t="shared" si="64"/>
        <v/>
      </c>
      <c r="Q110" s="34">
        <v>6200</v>
      </c>
      <c r="R110" s="90">
        <f t="shared" si="46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62"/>
        <v>0</v>
      </c>
      <c r="AD110" s="114">
        <f t="shared" si="63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60"/>
        <v>10200</v>
      </c>
      <c r="G111" s="29" t="str">
        <f t="shared" si="58"/>
        <v/>
      </c>
      <c r="H111" s="30">
        <v>10200</v>
      </c>
      <c r="I111" s="67">
        <f t="shared" si="61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4"/>
        <v>1500</v>
      </c>
      <c r="P111" s="29" t="str">
        <f t="shared" si="64"/>
        <v/>
      </c>
      <c r="Q111" s="30">
        <v>1200</v>
      </c>
      <c r="R111" s="90">
        <f t="shared" si="46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62"/>
        <v>0</v>
      </c>
      <c r="AD111" s="114">
        <f t="shared" si="63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60"/>
        <v>9200</v>
      </c>
      <c r="G112" s="29" t="str">
        <f t="shared" si="58"/>
        <v/>
      </c>
      <c r="H112" s="30">
        <v>9200</v>
      </c>
      <c r="I112" s="67">
        <f t="shared" si="61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4"/>
        <v>1400</v>
      </c>
      <c r="P112" s="29" t="str">
        <f t="shared" si="64"/>
        <v/>
      </c>
      <c r="Q112" s="30">
        <v>1400</v>
      </c>
      <c r="R112" s="90">
        <f t="shared" si="46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62"/>
        <v>0</v>
      </c>
      <c r="AD112" s="114">
        <f t="shared" si="63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60"/>
        <v>9300</v>
      </c>
      <c r="G113" s="29" t="str">
        <f t="shared" si="58"/>
        <v/>
      </c>
      <c r="H113" s="30">
        <v>9300</v>
      </c>
      <c r="I113" s="67">
        <f t="shared" si="61"/>
        <v>9300</v>
      </c>
      <c r="J113" s="69"/>
      <c r="K113" s="25" t="s">
        <v>281</v>
      </c>
      <c r="L113" s="25"/>
      <c r="M113" s="190">
        <v>-100</v>
      </c>
      <c r="N113" s="27">
        <v>500</v>
      </c>
      <c r="O113" s="28">
        <f t="shared" si="44"/>
        <v>400</v>
      </c>
      <c r="P113" s="29" t="str">
        <f t="shared" si="64"/>
        <v>-100</v>
      </c>
      <c r="Q113" s="30">
        <v>500</v>
      </c>
      <c r="R113" s="90">
        <f t="shared" si="46"/>
        <v>400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62"/>
        <v>0</v>
      </c>
      <c r="AD113" s="114">
        <f t="shared" si="63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60"/>
        <v>9600</v>
      </c>
      <c r="G114" s="29" t="str">
        <f t="shared" si="58"/>
        <v/>
      </c>
      <c r="H114" s="30">
        <v>9600</v>
      </c>
      <c r="I114" s="67">
        <f t="shared" si="61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4"/>
        <v>14000</v>
      </c>
      <c r="P114" s="29" t="str">
        <f t="shared" si="64"/>
        <v/>
      </c>
      <c r="Q114" s="34">
        <v>14000</v>
      </c>
      <c r="R114" s="90">
        <f t="shared" si="46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62"/>
        <v>0</v>
      </c>
      <c r="AD114" s="114">
        <f t="shared" si="63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60"/>
        <v>10200</v>
      </c>
      <c r="G115" s="29" t="str">
        <f t="shared" si="58"/>
        <v/>
      </c>
      <c r="H115" s="30">
        <v>10200</v>
      </c>
      <c r="I115" s="67">
        <f t="shared" si="61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4"/>
        <v>10500</v>
      </c>
      <c r="P115" s="29" t="str">
        <f t="shared" si="64"/>
        <v/>
      </c>
      <c r="Q115" s="34">
        <v>10500</v>
      </c>
      <c r="R115" s="90">
        <f t="shared" si="46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62"/>
        <v>0</v>
      </c>
      <c r="AD115" s="114">
        <f t="shared" si="63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60"/>
        <v>11400</v>
      </c>
      <c r="G116" s="29" t="str">
        <f t="shared" si="58"/>
        <v/>
      </c>
      <c r="H116" s="30">
        <v>11400</v>
      </c>
      <c r="I116" s="67">
        <f t="shared" si="61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4"/>
        <v>1400</v>
      </c>
      <c r="P116" s="29" t="str">
        <f t="shared" si="64"/>
        <v/>
      </c>
      <c r="Q116" s="30">
        <v>1600</v>
      </c>
      <c r="R116" s="90">
        <f t="shared" si="46"/>
        <v>1600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62"/>
        <v>0</v>
      </c>
      <c r="AD116" s="114">
        <f t="shared" si="63"/>
        <v>-200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60"/>
        <v>11800</v>
      </c>
      <c r="G117" s="29" t="str">
        <f t="shared" si="58"/>
        <v/>
      </c>
      <c r="H117" s="30">
        <v>11800</v>
      </c>
      <c r="I117" s="67">
        <f t="shared" si="61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4"/>
        <v>1200</v>
      </c>
      <c r="P117" s="29" t="str">
        <f t="shared" si="64"/>
        <v/>
      </c>
      <c r="Q117" s="30">
        <v>1200</v>
      </c>
      <c r="R117" s="90">
        <f t="shared" si="46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62"/>
        <v>0</v>
      </c>
      <c r="AD117" s="114">
        <f t="shared" si="63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60"/>
        <v>11800</v>
      </c>
      <c r="G118" s="29" t="str">
        <f t="shared" si="58"/>
        <v/>
      </c>
      <c r="H118" s="30">
        <v>11800</v>
      </c>
      <c r="I118" s="67">
        <f t="shared" si="61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4"/>
        <v>1200</v>
      </c>
      <c r="P118" s="29"/>
      <c r="Q118" s="30">
        <v>1600</v>
      </c>
      <c r="R118" s="90">
        <f t="shared" si="46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62"/>
        <v>0</v>
      </c>
      <c r="AD118" s="114">
        <f t="shared" si="63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60"/>
        <v>11000</v>
      </c>
      <c r="G119" s="29" t="str">
        <f t="shared" si="58"/>
        <v/>
      </c>
      <c r="H119" s="30">
        <v>11000</v>
      </c>
      <c r="I119" s="67">
        <f t="shared" si="61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4"/>
        <v>1400</v>
      </c>
      <c r="P119" s="29"/>
      <c r="Q119" s="30">
        <v>1100</v>
      </c>
      <c r="R119" s="90">
        <f t="shared" si="46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62"/>
        <v>0</v>
      </c>
      <c r="AD119" s="114">
        <f t="shared" si="63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60"/>
        <v>10200</v>
      </c>
      <c r="G120" s="29" t="str">
        <f t="shared" si="58"/>
        <v/>
      </c>
      <c r="H120" s="30">
        <v>10200</v>
      </c>
      <c r="I120" s="67">
        <f t="shared" si="61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4"/>
        <v>0.115</v>
      </c>
      <c r="P120" s="29"/>
      <c r="Q120" s="34">
        <v>0.115</v>
      </c>
      <c r="R120" s="90">
        <f t="shared" si="46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62"/>
        <v>0</v>
      </c>
      <c r="AD120" s="114">
        <f t="shared" si="63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60"/>
        <v>9800</v>
      </c>
      <c r="G121" s="29" t="str">
        <f t="shared" si="58"/>
        <v/>
      </c>
      <c r="H121" s="30">
        <v>9800</v>
      </c>
      <c r="I121" s="67">
        <f t="shared" si="61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4"/>
        <v>0.022</v>
      </c>
      <c r="P121" s="29"/>
      <c r="Q121" s="132">
        <v>0.022</v>
      </c>
      <c r="R121" s="133">
        <f t="shared" si="46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62"/>
        <v>0</v>
      </c>
      <c r="AD121" s="114">
        <f t="shared" si="63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60"/>
        <v>9400</v>
      </c>
      <c r="G122" s="29" t="str">
        <f t="shared" si="58"/>
        <v/>
      </c>
      <c r="H122" s="30">
        <v>9400</v>
      </c>
      <c r="I122" s="67">
        <f t="shared" si="61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4"/>
        <v>1020</v>
      </c>
      <c r="P122" s="29"/>
      <c r="Q122" s="30">
        <v>1020</v>
      </c>
      <c r="R122" s="90">
        <f t="shared" si="46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62"/>
        <v>0</v>
      </c>
      <c r="AD122" s="114">
        <f t="shared" si="63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2080</v>
      </c>
      <c r="O123" s="28">
        <f t="shared" si="44"/>
        <v>2080</v>
      </c>
      <c r="P123" s="29" t="str">
        <f t="shared" ref="P123:P186" si="65">IF(LEFT(M123,1)="+",LEFT(M123,1)&amp;TEXT(M123,"#"),TEXT(M123,"#"))</f>
        <v/>
      </c>
      <c r="Q123" s="30">
        <v>2080</v>
      </c>
      <c r="R123" s="90">
        <f t="shared" si="46"/>
        <v>2080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62"/>
        <v>0</v>
      </c>
      <c r="AD123" s="114">
        <f t="shared" si="63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 t="s">
        <v>467</v>
      </c>
      <c r="E124" s="27">
        <v>8400</v>
      </c>
      <c r="F124" s="28">
        <f t="shared" ref="F124:F173" si="66">E124+D124</f>
        <v>8200</v>
      </c>
      <c r="G124" s="29" t="str">
        <f t="shared" ref="G124:G146" si="67">IF(LEFT(D124,1)="+",LEFT(D124,1)&amp;TEXT(D124,"#"),TEXT(D124,"#"))</f>
        <v>-200</v>
      </c>
      <c r="H124" s="30">
        <v>8400</v>
      </c>
      <c r="I124" s="67">
        <f t="shared" ref="I124:I173" si="68">IF(G124="",0+H124,G124+H124)</f>
        <v>8200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4"/>
        <v>2250</v>
      </c>
      <c r="P124" s="29" t="str">
        <f t="shared" si="65"/>
        <v/>
      </c>
      <c r="Q124" s="30">
        <v>2250</v>
      </c>
      <c r="R124" s="90">
        <f t="shared" si="46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62"/>
        <v>0</v>
      </c>
      <c r="AD124" s="114">
        <f t="shared" si="63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 t="s">
        <v>467</v>
      </c>
      <c r="E125" s="27">
        <v>8000</v>
      </c>
      <c r="F125" s="28">
        <f t="shared" si="66"/>
        <v>7800</v>
      </c>
      <c r="G125" s="29" t="str">
        <f t="shared" si="67"/>
        <v>-200</v>
      </c>
      <c r="H125" s="30">
        <v>8000</v>
      </c>
      <c r="I125" s="67">
        <f t="shared" si="68"/>
        <v>7800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4"/>
        <v>4100</v>
      </c>
      <c r="P125" s="29" t="str">
        <f t="shared" si="65"/>
        <v/>
      </c>
      <c r="Q125" s="30">
        <v>4100</v>
      </c>
      <c r="R125" s="90">
        <f t="shared" si="46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62"/>
        <v>0</v>
      </c>
      <c r="AD125" s="114">
        <f t="shared" si="63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16000</v>
      </c>
      <c r="F126" s="39">
        <f>E126/2</f>
        <v>8000</v>
      </c>
      <c r="G126" s="29" t="str">
        <f t="shared" si="67"/>
        <v/>
      </c>
      <c r="H126" s="38">
        <f>SUM(I124:I125)</f>
        <v>16000</v>
      </c>
      <c r="I126" s="39">
        <f>H126/2</f>
        <v>8000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4"/>
        <v>3900</v>
      </c>
      <c r="P126" s="29" t="str">
        <f t="shared" si="65"/>
        <v/>
      </c>
      <c r="Q126" s="30">
        <v>3900</v>
      </c>
      <c r="R126" s="90">
        <f t="shared" si="46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62"/>
        <v>0</v>
      </c>
      <c r="AD126" s="114">
        <f t="shared" si="63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258500</v>
      </c>
      <c r="F127" s="39">
        <f>E127/21</f>
        <v>12309.5238095238</v>
      </c>
      <c r="G127" s="29" t="str">
        <f t="shared" si="67"/>
        <v/>
      </c>
      <c r="H127" s="38">
        <f>H123+H126</f>
        <v>258500</v>
      </c>
      <c r="I127" s="39">
        <f>H127/21</f>
        <v>12309.5238095238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4"/>
        <v>3900</v>
      </c>
      <c r="P127" s="29" t="str">
        <f t="shared" si="65"/>
        <v/>
      </c>
      <c r="Q127" s="34">
        <v>3900</v>
      </c>
      <c r="R127" s="90">
        <f t="shared" si="46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62"/>
        <v>0</v>
      </c>
      <c r="AD127" s="114">
        <f t="shared" si="63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6"/>
        <v>10000</v>
      </c>
      <c r="G128" s="29" t="str">
        <f t="shared" si="67"/>
        <v/>
      </c>
      <c r="H128" s="30">
        <v>10000</v>
      </c>
      <c r="I128" s="67">
        <f t="shared" si="68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4"/>
        <v>11800</v>
      </c>
      <c r="P128" s="29" t="str">
        <f t="shared" si="65"/>
        <v/>
      </c>
      <c r="Q128" s="30">
        <v>11800</v>
      </c>
      <c r="R128" s="90">
        <f t="shared" si="46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62"/>
        <v>0</v>
      </c>
      <c r="AD128" s="114">
        <f t="shared" si="63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6"/>
        <v>11700</v>
      </c>
      <c r="G129" s="29" t="str">
        <f t="shared" si="67"/>
        <v/>
      </c>
      <c r="H129" s="30">
        <v>11700</v>
      </c>
      <c r="I129" s="67">
        <f t="shared" si="68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4"/>
        <v>14200</v>
      </c>
      <c r="P129" s="29" t="str">
        <f t="shared" si="65"/>
        <v/>
      </c>
      <c r="Q129" s="30">
        <v>14200</v>
      </c>
      <c r="R129" s="90">
        <f t="shared" si="46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62"/>
        <v>0</v>
      </c>
      <c r="AD129" s="114">
        <f t="shared" si="63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6"/>
        <v>14300</v>
      </c>
      <c r="G130" s="29" t="str">
        <f t="shared" si="67"/>
        <v/>
      </c>
      <c r="H130" s="30">
        <v>14300</v>
      </c>
      <c r="I130" s="99">
        <f t="shared" si="68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4"/>
        <v>12600</v>
      </c>
      <c r="P130" s="29" t="str">
        <f t="shared" si="65"/>
        <v/>
      </c>
      <c r="Q130" s="30">
        <v>12600</v>
      </c>
      <c r="R130" s="90">
        <f t="shared" si="46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2"/>
        <v>0</v>
      </c>
      <c r="AD130" s="114">
        <f t="shared" si="63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6"/>
        <v>17100</v>
      </c>
      <c r="G131" s="29" t="str">
        <f t="shared" si="67"/>
        <v/>
      </c>
      <c r="H131" s="30">
        <v>17100</v>
      </c>
      <c r="I131" s="99">
        <f t="shared" si="68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4"/>
        <v>17200</v>
      </c>
      <c r="P131" s="29" t="str">
        <f t="shared" si="65"/>
        <v/>
      </c>
      <c r="Q131" s="30">
        <v>17200</v>
      </c>
      <c r="R131" s="90">
        <f t="shared" si="46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2"/>
        <v>0</v>
      </c>
      <c r="AD131" s="114">
        <f t="shared" si="63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6"/>
        <v>10300</v>
      </c>
      <c r="G132" s="29" t="str">
        <f t="shared" si="67"/>
        <v/>
      </c>
      <c r="H132" s="30">
        <v>10300</v>
      </c>
      <c r="I132" s="99">
        <f t="shared" si="68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9">N132+M132</f>
        <v>16200</v>
      </c>
      <c r="P132" s="29" t="str">
        <f t="shared" si="65"/>
        <v/>
      </c>
      <c r="Q132" s="30">
        <v>16200</v>
      </c>
      <c r="R132" s="90">
        <f t="shared" ref="R132:R195" si="70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2"/>
        <v>0</v>
      </c>
      <c r="AD132" s="114">
        <f t="shared" si="63"/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6"/>
        <v>9000</v>
      </c>
      <c r="G133" s="29" t="str">
        <f t="shared" si="67"/>
        <v/>
      </c>
      <c r="H133" s="30">
        <v>9000</v>
      </c>
      <c r="I133" s="99">
        <f t="shared" si="68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9"/>
        <v>4000</v>
      </c>
      <c r="P133" s="29" t="str">
        <f t="shared" si="65"/>
        <v/>
      </c>
      <c r="Q133" s="30">
        <v>4000</v>
      </c>
      <c r="R133" s="90">
        <f t="shared" si="7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ref="AC133:AC164" si="71">F133-I133</f>
        <v>0</v>
      </c>
      <c r="AD133" s="114">
        <f t="shared" ref="AD133:AD164" si="72">O133-R133</f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6"/>
        <v>12600</v>
      </c>
      <c r="G134" s="29" t="str">
        <f t="shared" si="67"/>
        <v/>
      </c>
      <c r="H134" s="34">
        <v>12600</v>
      </c>
      <c r="I134" s="99">
        <f t="shared" si="68"/>
        <v>12600</v>
      </c>
      <c r="J134" s="105"/>
      <c r="K134" s="134" t="s">
        <v>330</v>
      </c>
      <c r="L134" s="25" t="s">
        <v>20</v>
      </c>
      <c r="M134" s="52" t="s">
        <v>467</v>
      </c>
      <c r="N134" s="27">
        <v>8900</v>
      </c>
      <c r="O134" s="28">
        <f t="shared" si="69"/>
        <v>8700</v>
      </c>
      <c r="P134" s="29" t="str">
        <f t="shared" si="65"/>
        <v>-200</v>
      </c>
      <c r="Q134" s="30">
        <v>8900</v>
      </c>
      <c r="R134" s="90">
        <f t="shared" si="70"/>
        <v>8700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71"/>
        <v>0</v>
      </c>
      <c r="AD134" s="114">
        <f t="shared" si="72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6"/>
        <v>10900</v>
      </c>
      <c r="G135" s="29" t="str">
        <f t="shared" si="67"/>
        <v/>
      </c>
      <c r="H135" s="34">
        <v>10900</v>
      </c>
      <c r="I135" s="99">
        <f t="shared" si="68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5"/>
        <v/>
      </c>
      <c r="Q135" s="34">
        <f t="shared" ref="Q135:Q146" si="73">O135</f>
        <v>11010</v>
      </c>
      <c r="R135" s="90">
        <f t="shared" si="70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71"/>
        <v>0</v>
      </c>
      <c r="AD135" s="114">
        <f t="shared" si="72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6"/>
        <v>11400</v>
      </c>
      <c r="G136" s="29" t="str">
        <f t="shared" si="67"/>
        <v/>
      </c>
      <c r="H136" s="30">
        <v>11400</v>
      </c>
      <c r="I136" s="99">
        <f t="shared" si="68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5"/>
        <v/>
      </c>
      <c r="Q136" s="34">
        <f t="shared" si="73"/>
        <v>37150</v>
      </c>
      <c r="R136" s="90">
        <f t="shared" si="70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71"/>
        <v>0</v>
      </c>
      <c r="AD136" s="114">
        <f t="shared" si="72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6"/>
        <v>12500</v>
      </c>
      <c r="G137" s="29" t="str">
        <f t="shared" si="67"/>
        <v/>
      </c>
      <c r="H137" s="34">
        <v>12500</v>
      </c>
      <c r="I137" s="99">
        <f t="shared" si="68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5"/>
        <v/>
      </c>
      <c r="Q137" s="34">
        <f t="shared" si="73"/>
        <v>35450</v>
      </c>
      <c r="R137" s="90">
        <f t="shared" si="70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71"/>
        <v>0</v>
      </c>
      <c r="AD137" s="114">
        <f t="shared" si="72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6"/>
        <v>12300</v>
      </c>
      <c r="G138" s="29" t="str">
        <f t="shared" si="67"/>
        <v/>
      </c>
      <c r="H138" s="34">
        <v>12300</v>
      </c>
      <c r="I138" s="99">
        <f t="shared" si="68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5"/>
        <v/>
      </c>
      <c r="Q138" s="34">
        <f t="shared" si="73"/>
        <v>11450</v>
      </c>
      <c r="R138" s="90">
        <f t="shared" si="70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71"/>
        <v>0</v>
      </c>
      <c r="AD138" s="114">
        <f t="shared" si="72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6"/>
        <v>13100</v>
      </c>
      <c r="G139" s="29" t="str">
        <f t="shared" si="67"/>
        <v/>
      </c>
      <c r="H139" s="34">
        <v>13100</v>
      </c>
      <c r="I139" s="99">
        <f t="shared" si="68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25650</v>
      </c>
      <c r="O139" s="28">
        <f>O31+1250+300+400</f>
        <v>25650</v>
      </c>
      <c r="P139" s="29" t="str">
        <f t="shared" si="65"/>
        <v/>
      </c>
      <c r="Q139" s="34">
        <f t="shared" si="73"/>
        <v>25650</v>
      </c>
      <c r="R139" s="90">
        <f t="shared" si="70"/>
        <v>25650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1"/>
        <v>0</v>
      </c>
      <c r="AD139" s="114">
        <f t="shared" si="72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6"/>
        <v>13100</v>
      </c>
      <c r="G140" s="29" t="str">
        <f t="shared" si="67"/>
        <v/>
      </c>
      <c r="H140" s="34">
        <v>13100</v>
      </c>
      <c r="I140" s="99">
        <f t="shared" si="68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11090</v>
      </c>
      <c r="O140" s="28">
        <f>O63+590+300+400</f>
        <v>11090</v>
      </c>
      <c r="P140" s="29" t="str">
        <f t="shared" si="65"/>
        <v/>
      </c>
      <c r="Q140" s="34">
        <f t="shared" si="73"/>
        <v>11090</v>
      </c>
      <c r="R140" s="90">
        <f t="shared" si="70"/>
        <v>11090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1"/>
        <v>0</v>
      </c>
      <c r="AD140" s="114">
        <f t="shared" si="72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6"/>
        <v>12800</v>
      </c>
      <c r="G141" s="29" t="str">
        <f t="shared" si="67"/>
        <v/>
      </c>
      <c r="H141" s="34">
        <v>12800</v>
      </c>
      <c r="I141" s="99">
        <f t="shared" si="68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6020</v>
      </c>
      <c r="O141" s="28">
        <f>O50+1320+300+400</f>
        <v>6020</v>
      </c>
      <c r="P141" s="29" t="str">
        <f t="shared" si="65"/>
        <v/>
      </c>
      <c r="Q141" s="34">
        <f t="shared" si="73"/>
        <v>6020</v>
      </c>
      <c r="R141" s="90">
        <f t="shared" si="70"/>
        <v>6020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1"/>
        <v>0</v>
      </c>
      <c r="AD141" s="114">
        <f t="shared" si="72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6"/>
        <v>13500</v>
      </c>
      <c r="G142" s="29" t="str">
        <f t="shared" si="67"/>
        <v/>
      </c>
      <c r="H142" s="34">
        <v>13500</v>
      </c>
      <c r="I142" s="99">
        <f t="shared" si="68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5"/>
        <v/>
      </c>
      <c r="Q142" s="34">
        <f t="shared" si="73"/>
        <v>26860</v>
      </c>
      <c r="R142" s="90">
        <f t="shared" si="70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1"/>
        <v>0</v>
      </c>
      <c r="AD142" s="114">
        <f t="shared" si="72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6"/>
        <v>13500</v>
      </c>
      <c r="G143" s="29" t="str">
        <f t="shared" si="67"/>
        <v/>
      </c>
      <c r="H143" s="34">
        <v>13500</v>
      </c>
      <c r="I143" s="99">
        <f t="shared" si="68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5"/>
        <v/>
      </c>
      <c r="Q143" s="34">
        <f t="shared" si="73"/>
        <v>10340</v>
      </c>
      <c r="R143" s="90">
        <f t="shared" si="70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1"/>
        <v>0</v>
      </c>
      <c r="AD143" s="114">
        <f t="shared" si="72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6"/>
        <v>13500</v>
      </c>
      <c r="G144" s="29" t="str">
        <f t="shared" si="67"/>
        <v/>
      </c>
      <c r="H144" s="34">
        <v>13500</v>
      </c>
      <c r="I144" s="99">
        <f t="shared" si="68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5"/>
        <v/>
      </c>
      <c r="Q144" s="34">
        <f t="shared" si="73"/>
        <v>4590</v>
      </c>
      <c r="R144" s="90">
        <f t="shared" si="70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1"/>
        <v>0</v>
      </c>
      <c r="AD144" s="114">
        <f t="shared" si="72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6"/>
        <v>10500</v>
      </c>
      <c r="G145" s="29" t="str">
        <f t="shared" si="67"/>
        <v/>
      </c>
      <c r="H145" s="30">
        <v>10500</v>
      </c>
      <c r="I145" s="99">
        <f t="shared" si="68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5"/>
        <v/>
      </c>
      <c r="Q145" s="34">
        <f t="shared" si="73"/>
        <v>16690</v>
      </c>
      <c r="R145" s="90">
        <f t="shared" si="70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1"/>
        <v>0</v>
      </c>
      <c r="AD145" s="114">
        <f t="shared" si="72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6"/>
        <v>10300</v>
      </c>
      <c r="G146" s="29" t="str">
        <f t="shared" si="67"/>
        <v/>
      </c>
      <c r="H146" s="30">
        <v>10300</v>
      </c>
      <c r="I146" s="99">
        <f t="shared" si="68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5"/>
        <v/>
      </c>
      <c r="Q146" s="34">
        <f t="shared" si="73"/>
        <v>9270</v>
      </c>
      <c r="R146" s="90">
        <f t="shared" si="70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1"/>
        <v>0</v>
      </c>
      <c r="AD146" s="114">
        <f t="shared" si="72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6"/>
        <v>10300</v>
      </c>
      <c r="G147" s="29"/>
      <c r="H147" s="30">
        <v>10300</v>
      </c>
      <c r="I147" s="99">
        <f t="shared" si="68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4">N147+M147</f>
        <v>7000</v>
      </c>
      <c r="P147" s="29" t="str">
        <f t="shared" si="65"/>
        <v/>
      </c>
      <c r="Q147" s="30">
        <v>7000</v>
      </c>
      <c r="R147" s="90">
        <f t="shared" si="70"/>
        <v>7000</v>
      </c>
      <c r="S147" s="3"/>
      <c r="V147" s="9"/>
      <c r="W147" s="6"/>
      <c r="X147" s="8"/>
      <c r="Y147" s="9"/>
      <c r="Z147" s="6"/>
      <c r="AA147" s="8"/>
      <c r="AC147" s="114">
        <f t="shared" si="71"/>
        <v>0</v>
      </c>
      <c r="AD147" s="114">
        <f t="shared" si="72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6"/>
        <v>10300</v>
      </c>
      <c r="G148" s="29"/>
      <c r="H148" s="30">
        <v>10300</v>
      </c>
      <c r="I148" s="99">
        <f t="shared" si="68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74"/>
        <v>6700</v>
      </c>
      <c r="P148" s="29" t="str">
        <f t="shared" si="65"/>
        <v/>
      </c>
      <c r="Q148" s="30">
        <v>6700</v>
      </c>
      <c r="R148" s="90">
        <f t="shared" si="70"/>
        <v>6700</v>
      </c>
      <c r="S148" s="3"/>
      <c r="V148" s="9"/>
      <c r="W148" s="6"/>
      <c r="X148" s="8"/>
      <c r="Y148" s="9"/>
      <c r="Z148" s="6"/>
      <c r="AA148" s="8"/>
      <c r="AC148" s="114">
        <f t="shared" si="71"/>
        <v>0</v>
      </c>
      <c r="AD148" s="114">
        <f t="shared" si="72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6"/>
        <v>20600</v>
      </c>
      <c r="G149" s="29" t="str">
        <f t="shared" ref="G149:G154" si="75">IF(LEFT(D149,1)="+",LEFT(D149,1)&amp;TEXT(D149,"#"),TEXT(D149,"#"))</f>
        <v/>
      </c>
      <c r="H149" s="34">
        <v>20600</v>
      </c>
      <c r="I149" s="99">
        <f t="shared" si="68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74"/>
        <v>9300</v>
      </c>
      <c r="P149" s="77" t="str">
        <f t="shared" si="65"/>
        <v/>
      </c>
      <c r="Q149" s="30">
        <v>9300</v>
      </c>
      <c r="R149" s="90">
        <f t="shared" si="70"/>
        <v>9300</v>
      </c>
      <c r="S149" s="3"/>
      <c r="V149" s="9"/>
      <c r="W149" s="6"/>
      <c r="X149" s="8"/>
      <c r="Y149" s="9"/>
      <c r="Z149" s="6"/>
      <c r="AA149" s="8"/>
      <c r="AC149" s="114">
        <f t="shared" si="71"/>
        <v>0</v>
      </c>
      <c r="AD149" s="114">
        <f t="shared" si="72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6"/>
        <v>19500</v>
      </c>
      <c r="G150" s="29" t="str">
        <f t="shared" si="75"/>
        <v/>
      </c>
      <c r="H150" s="34">
        <v>19500</v>
      </c>
      <c r="I150" s="99">
        <f t="shared" si="68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74"/>
        <v>8200</v>
      </c>
      <c r="P150" s="77" t="str">
        <f t="shared" si="65"/>
        <v/>
      </c>
      <c r="Q150" s="30">
        <v>8200</v>
      </c>
      <c r="R150" s="90">
        <f t="shared" si="70"/>
        <v>8200</v>
      </c>
      <c r="S150" s="3"/>
      <c r="V150" s="9"/>
      <c r="W150" s="6"/>
      <c r="X150" s="8"/>
      <c r="Y150" s="9"/>
      <c r="Z150" s="6"/>
      <c r="AA150" s="8"/>
      <c r="AC150" s="114">
        <f t="shared" si="71"/>
        <v>0</v>
      </c>
      <c r="AD150" s="114">
        <f t="shared" si="72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6"/>
        <v>19500</v>
      </c>
      <c r="G151" s="29" t="str">
        <f t="shared" si="75"/>
        <v/>
      </c>
      <c r="H151" s="34">
        <v>19500</v>
      </c>
      <c r="I151" s="99">
        <f t="shared" si="68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4"/>
        <v>7200</v>
      </c>
      <c r="P151" s="77" t="str">
        <f t="shared" si="65"/>
        <v/>
      </c>
      <c r="Q151" s="34">
        <v>7200</v>
      </c>
      <c r="R151" s="90">
        <f t="shared" si="70"/>
        <v>7200</v>
      </c>
      <c r="S151" s="3"/>
      <c r="V151" s="9"/>
      <c r="W151" s="6"/>
      <c r="X151" s="8"/>
      <c r="Y151" s="9"/>
      <c r="Z151" s="6"/>
      <c r="AA151" s="8"/>
      <c r="AC151" s="114">
        <f t="shared" si="71"/>
        <v>0</v>
      </c>
      <c r="AD151" s="114">
        <f t="shared" si="72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6"/>
        <v>11100</v>
      </c>
      <c r="G152" s="29" t="str">
        <f t="shared" si="75"/>
        <v/>
      </c>
      <c r="H152" s="30">
        <v>11100</v>
      </c>
      <c r="I152" s="99">
        <f t="shared" si="68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74"/>
        <v>3200</v>
      </c>
      <c r="P152" s="77" t="str">
        <f t="shared" si="65"/>
        <v/>
      </c>
      <c r="Q152" s="30">
        <v>3200</v>
      </c>
      <c r="R152" s="90">
        <f t="shared" si="70"/>
        <v>3200</v>
      </c>
      <c r="S152" s="3"/>
      <c r="V152" s="9"/>
      <c r="W152" s="6"/>
      <c r="X152" s="8"/>
      <c r="Y152" s="9"/>
      <c r="Z152" s="6"/>
      <c r="AA152" s="8"/>
      <c r="AC152" s="114">
        <f t="shared" si="71"/>
        <v>0</v>
      </c>
      <c r="AD152" s="114">
        <f t="shared" si="72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6"/>
        <v>9500</v>
      </c>
      <c r="G153" s="29" t="str">
        <f t="shared" si="75"/>
        <v/>
      </c>
      <c r="H153" s="30">
        <v>9500</v>
      </c>
      <c r="I153" s="99">
        <f t="shared" si="68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4"/>
        <v>5000</v>
      </c>
      <c r="P153" s="77" t="str">
        <f t="shared" si="65"/>
        <v/>
      </c>
      <c r="Q153" s="34">
        <v>5000</v>
      </c>
      <c r="R153" s="90">
        <f t="shared" si="70"/>
        <v>5000</v>
      </c>
      <c r="S153" s="3"/>
      <c r="V153" s="9"/>
      <c r="W153" s="6"/>
      <c r="X153" s="8"/>
      <c r="Y153" s="9"/>
      <c r="Z153" s="6"/>
      <c r="AA153" s="8"/>
      <c r="AC153" s="114">
        <f t="shared" si="71"/>
        <v>0</v>
      </c>
      <c r="AD153" s="114">
        <f t="shared" si="72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6"/>
        <v>10000</v>
      </c>
      <c r="G154" s="29" t="str">
        <f t="shared" si="75"/>
        <v/>
      </c>
      <c r="H154" s="30">
        <v>10000</v>
      </c>
      <c r="I154" s="99">
        <f t="shared" si="68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74"/>
        <v>3550</v>
      </c>
      <c r="P154" s="77" t="str">
        <f t="shared" si="65"/>
        <v/>
      </c>
      <c r="Q154" s="30">
        <v>3550</v>
      </c>
      <c r="R154" s="90">
        <f t="shared" si="70"/>
        <v>3550</v>
      </c>
      <c r="S154" s="3"/>
      <c r="V154" s="9"/>
      <c r="W154" s="6"/>
      <c r="X154" s="8"/>
      <c r="Y154" s="9"/>
      <c r="Z154" s="6"/>
      <c r="AA154" s="8"/>
      <c r="AC154" s="114">
        <f t="shared" si="71"/>
        <v>0</v>
      </c>
      <c r="AD154" s="114">
        <f t="shared" si="72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6"/>
        <v>10400</v>
      </c>
      <c r="G155" s="29"/>
      <c r="H155" s="30">
        <v>10400</v>
      </c>
      <c r="I155" s="99">
        <f t="shared" si="68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74"/>
        <v>4800</v>
      </c>
      <c r="P155" s="77" t="str">
        <f t="shared" si="65"/>
        <v/>
      </c>
      <c r="Q155" s="30">
        <v>4800</v>
      </c>
      <c r="R155" s="90">
        <f t="shared" si="70"/>
        <v>4800</v>
      </c>
      <c r="S155" s="3"/>
      <c r="V155" s="9"/>
      <c r="W155" s="6"/>
      <c r="X155" s="8"/>
      <c r="Y155" s="9"/>
      <c r="Z155" s="6"/>
      <c r="AA155" s="8"/>
      <c r="AC155" s="114">
        <f t="shared" si="71"/>
        <v>0</v>
      </c>
      <c r="AD155" s="114">
        <f t="shared" si="72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6"/>
        <v>10400</v>
      </c>
      <c r="G156" s="29"/>
      <c r="H156" s="30">
        <v>10400</v>
      </c>
      <c r="I156" s="99">
        <f t="shared" si="68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74"/>
        <v>6300</v>
      </c>
      <c r="P156" s="77" t="str">
        <f t="shared" si="65"/>
        <v/>
      </c>
      <c r="Q156" s="30">
        <v>6300</v>
      </c>
      <c r="R156" s="90">
        <f t="shared" si="70"/>
        <v>6300</v>
      </c>
      <c r="S156" s="3"/>
      <c r="V156" s="9"/>
      <c r="W156" s="6"/>
      <c r="X156" s="8"/>
      <c r="Y156" s="9"/>
      <c r="Z156" s="6"/>
      <c r="AA156" s="8"/>
      <c r="AC156" s="114">
        <f t="shared" si="71"/>
        <v>0</v>
      </c>
      <c r="AD156" s="114">
        <f t="shared" si="72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6"/>
        <v>10400</v>
      </c>
      <c r="G157" s="29"/>
      <c r="H157" s="30">
        <v>10400</v>
      </c>
      <c r="I157" s="99">
        <f t="shared" si="68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74"/>
        <v>3500</v>
      </c>
      <c r="P157" s="77" t="str">
        <f t="shared" si="65"/>
        <v/>
      </c>
      <c r="Q157" s="30">
        <v>3500</v>
      </c>
      <c r="R157" s="90">
        <f t="shared" si="70"/>
        <v>3500</v>
      </c>
      <c r="S157" s="3"/>
      <c r="V157" s="9"/>
      <c r="W157" s="6"/>
      <c r="X157" s="8"/>
      <c r="Y157" s="9"/>
      <c r="Z157" s="6"/>
      <c r="AA157" s="8"/>
      <c r="AC157" s="114">
        <f t="shared" si="71"/>
        <v>0</v>
      </c>
      <c r="AD157" s="114">
        <f t="shared" si="72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6"/>
        <v>10400</v>
      </c>
      <c r="G158" s="29"/>
      <c r="H158" s="30">
        <v>10400</v>
      </c>
      <c r="I158" s="99">
        <f t="shared" si="68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4"/>
        <v>4700</v>
      </c>
      <c r="P158" s="77" t="str">
        <f t="shared" si="65"/>
        <v/>
      </c>
      <c r="Q158" s="30">
        <v>4700</v>
      </c>
      <c r="R158" s="90">
        <f t="shared" si="70"/>
        <v>4700</v>
      </c>
      <c r="S158" s="3"/>
      <c r="V158" s="9"/>
      <c r="W158" s="6"/>
      <c r="X158" s="8"/>
      <c r="Y158" s="9"/>
      <c r="Z158" s="6"/>
      <c r="AA158" s="8"/>
      <c r="AC158" s="114">
        <f t="shared" si="71"/>
        <v>0</v>
      </c>
      <c r="AD158" s="114">
        <f t="shared" si="72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6"/>
        <v>10600</v>
      </c>
      <c r="G159" s="29"/>
      <c r="H159" s="30">
        <v>10600</v>
      </c>
      <c r="I159" s="99">
        <f t="shared" si="68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4"/>
        <v>6000</v>
      </c>
      <c r="P159" s="77" t="str">
        <f t="shared" si="65"/>
        <v/>
      </c>
      <c r="Q159" s="30">
        <v>6000</v>
      </c>
      <c r="R159" s="90">
        <f t="shared" si="70"/>
        <v>6000</v>
      </c>
      <c r="S159" s="3"/>
      <c r="V159" s="9"/>
      <c r="W159" s="6"/>
      <c r="X159" s="8"/>
      <c r="Y159" s="9"/>
      <c r="Z159" s="6"/>
      <c r="AA159" s="8"/>
      <c r="AC159" s="114">
        <f t="shared" si="71"/>
        <v>0</v>
      </c>
      <c r="AD159" s="114">
        <f t="shared" si="72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6"/>
        <v>13500</v>
      </c>
      <c r="G160" s="29" t="str">
        <f t="shared" ref="G160:G162" si="76">IF(LEFT(D160,1)="+",LEFT(D160,1)&amp;TEXT(D160,"#"),TEXT(D160,"#"))</f>
        <v/>
      </c>
      <c r="H160" s="30">
        <v>13500</v>
      </c>
      <c r="I160" s="99">
        <f t="shared" si="68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74"/>
        <v>2550</v>
      </c>
      <c r="P160" s="77" t="str">
        <f t="shared" si="65"/>
        <v/>
      </c>
      <c r="Q160" s="30">
        <v>2550</v>
      </c>
      <c r="R160" s="90">
        <f t="shared" si="70"/>
        <v>2550</v>
      </c>
      <c r="S160" s="3"/>
      <c r="V160" s="9"/>
      <c r="W160" s="6"/>
      <c r="X160" s="8"/>
      <c r="Y160" s="9"/>
      <c r="Z160" s="6"/>
      <c r="AA160" s="8"/>
      <c r="AC160" s="114">
        <f t="shared" si="71"/>
        <v>0</v>
      </c>
      <c r="AD160" s="114">
        <f t="shared" si="72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6"/>
        <v>13100</v>
      </c>
      <c r="G161" s="29" t="str">
        <f t="shared" si="76"/>
        <v/>
      </c>
      <c r="H161" s="30">
        <v>13100</v>
      </c>
      <c r="I161" s="99">
        <f t="shared" si="68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74"/>
        <v>2000</v>
      </c>
      <c r="P161" s="77" t="str">
        <f t="shared" si="65"/>
        <v/>
      </c>
      <c r="Q161" s="30">
        <v>2000</v>
      </c>
      <c r="R161" s="90">
        <f t="shared" si="70"/>
        <v>2000</v>
      </c>
      <c r="S161" s="3"/>
      <c r="V161" s="9"/>
      <c r="W161" s="6"/>
      <c r="X161" s="8"/>
      <c r="Y161" s="9"/>
      <c r="Z161" s="6"/>
      <c r="AA161" s="8"/>
      <c r="AC161" s="114">
        <f t="shared" si="71"/>
        <v>0</v>
      </c>
      <c r="AD161" s="114">
        <f t="shared" si="72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6"/>
        <v>12200</v>
      </c>
      <c r="G162" s="29" t="str">
        <f t="shared" si="76"/>
        <v/>
      </c>
      <c r="H162" s="30">
        <v>12200</v>
      </c>
      <c r="I162" s="99">
        <f t="shared" si="68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74"/>
        <v>2000</v>
      </c>
      <c r="P162" s="77" t="str">
        <f t="shared" si="65"/>
        <v/>
      </c>
      <c r="Q162" s="30">
        <v>2000</v>
      </c>
      <c r="R162" s="90">
        <f t="shared" si="70"/>
        <v>2000</v>
      </c>
      <c r="S162" s="3"/>
      <c r="V162" s="9"/>
      <c r="W162" s="6"/>
      <c r="X162" s="8"/>
      <c r="Y162" s="9"/>
      <c r="Z162" s="6"/>
      <c r="AA162" s="8"/>
      <c r="AC162" s="114">
        <f t="shared" si="71"/>
        <v>0</v>
      </c>
      <c r="AD162" s="114">
        <f t="shared" si="72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6"/>
        <v>10300</v>
      </c>
      <c r="G163" s="29"/>
      <c r="H163" s="30">
        <v>10300</v>
      </c>
      <c r="I163" s="99">
        <f t="shared" si="68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74"/>
        <v>9200</v>
      </c>
      <c r="P163" s="77" t="str">
        <f t="shared" si="65"/>
        <v/>
      </c>
      <c r="Q163" s="30">
        <v>9200</v>
      </c>
      <c r="R163" s="90">
        <f t="shared" si="70"/>
        <v>9200</v>
      </c>
      <c r="S163" s="3"/>
      <c r="V163" s="9"/>
      <c r="W163" s="6"/>
      <c r="X163" s="8"/>
      <c r="Y163" s="9"/>
      <c r="Z163" s="6"/>
      <c r="AA163" s="8"/>
      <c r="AC163" s="114">
        <f t="shared" si="71"/>
        <v>0</v>
      </c>
      <c r="AD163" s="114">
        <f t="shared" si="72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6"/>
        <v>13000</v>
      </c>
      <c r="G164" s="29" t="str">
        <f t="shared" ref="G164:G173" si="77">IF(LEFT(D164,1)="+",LEFT(D164,1)&amp;TEXT(D164,"#"),TEXT(D164,"#"))</f>
        <v/>
      </c>
      <c r="H164" s="30">
        <v>13000</v>
      </c>
      <c r="I164" s="99">
        <f t="shared" si="68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74"/>
        <v>10500</v>
      </c>
      <c r="P164" s="77" t="str">
        <f t="shared" si="65"/>
        <v/>
      </c>
      <c r="Q164" s="30">
        <v>10500</v>
      </c>
      <c r="R164" s="90">
        <f t="shared" si="70"/>
        <v>10500</v>
      </c>
      <c r="S164" s="3"/>
      <c r="V164" s="9"/>
      <c r="W164" s="6"/>
      <c r="X164" s="8"/>
      <c r="Y164" s="9"/>
      <c r="Z164" s="6"/>
      <c r="AA164" s="8"/>
      <c r="AC164" s="114">
        <f t="shared" si="71"/>
        <v>0</v>
      </c>
      <c r="AD164" s="114">
        <f t="shared" si="72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6"/>
        <v>13500</v>
      </c>
      <c r="G165" s="29"/>
      <c r="H165" s="34">
        <v>13500</v>
      </c>
      <c r="I165" s="99">
        <f t="shared" si="68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74"/>
        <v>10900</v>
      </c>
      <c r="P165" s="77" t="str">
        <f t="shared" si="65"/>
        <v/>
      </c>
      <c r="Q165" s="30">
        <v>10900</v>
      </c>
      <c r="R165" s="90">
        <f t="shared" si="70"/>
        <v>10900</v>
      </c>
      <c r="S165" s="3"/>
      <c r="V165" s="9"/>
      <c r="W165" s="6"/>
      <c r="X165" s="8"/>
      <c r="Y165" s="9"/>
      <c r="Z165" s="6"/>
      <c r="AA165" s="8"/>
      <c r="AC165" s="114">
        <f t="shared" ref="AC165:AC200" si="78">F165-I165</f>
        <v>0</v>
      </c>
      <c r="AD165" s="114">
        <f t="shared" ref="AD165:AD200" si="79">O165-R165</f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6"/>
        <v>13200</v>
      </c>
      <c r="G166" s="29" t="str">
        <f t="shared" si="77"/>
        <v/>
      </c>
      <c r="H166" s="34">
        <v>13200</v>
      </c>
      <c r="I166" s="99">
        <f t="shared" si="68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74"/>
        <v>10800</v>
      </c>
      <c r="P166" s="29" t="str">
        <f t="shared" si="65"/>
        <v/>
      </c>
      <c r="Q166" s="30">
        <v>10800</v>
      </c>
      <c r="R166" s="90">
        <f t="shared" si="70"/>
        <v>10800</v>
      </c>
      <c r="S166" s="3"/>
      <c r="V166" s="9"/>
      <c r="W166" s="6"/>
      <c r="X166" s="8"/>
      <c r="Y166" s="9"/>
      <c r="Z166" s="6"/>
      <c r="AA166" s="8"/>
      <c r="AC166" s="114">
        <f t="shared" si="78"/>
        <v>0</v>
      </c>
      <c r="AD166" s="114">
        <f t="shared" si="79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6"/>
        <v>13200</v>
      </c>
      <c r="G167" s="29" t="str">
        <f t="shared" si="77"/>
        <v/>
      </c>
      <c r="H167" s="34">
        <v>13200</v>
      </c>
      <c r="I167" s="99">
        <f t="shared" si="68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74"/>
        <v>3900</v>
      </c>
      <c r="P167" s="77" t="str">
        <f t="shared" si="65"/>
        <v/>
      </c>
      <c r="Q167" s="30">
        <v>3900</v>
      </c>
      <c r="R167" s="90">
        <f t="shared" si="70"/>
        <v>3900</v>
      </c>
      <c r="S167" s="3"/>
      <c r="V167" s="9"/>
      <c r="W167" s="6"/>
      <c r="X167" s="8"/>
      <c r="Y167" s="9"/>
      <c r="Z167" s="6"/>
      <c r="AA167" s="8"/>
      <c r="AC167" s="114">
        <f t="shared" si="78"/>
        <v>0</v>
      </c>
      <c r="AD167" s="114">
        <f t="shared" si="79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6"/>
        <v>10600</v>
      </c>
      <c r="G168" s="29" t="str">
        <f t="shared" si="77"/>
        <v/>
      </c>
      <c r="H168" s="30">
        <v>10600</v>
      </c>
      <c r="I168" s="99">
        <f t="shared" si="68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74"/>
        <v>9900</v>
      </c>
      <c r="P168" s="77" t="str">
        <f t="shared" si="65"/>
        <v/>
      </c>
      <c r="Q168" s="30">
        <v>9900</v>
      </c>
      <c r="R168" s="90">
        <f t="shared" si="70"/>
        <v>9900</v>
      </c>
      <c r="S168" s="3"/>
      <c r="V168" s="9"/>
      <c r="W168" s="6"/>
      <c r="X168" s="8"/>
      <c r="Y168" s="9"/>
      <c r="Z168" s="6"/>
      <c r="AA168" s="8"/>
      <c r="AC168" s="114">
        <f t="shared" si="78"/>
        <v>0</v>
      </c>
      <c r="AD168" s="114">
        <f t="shared" si="79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6"/>
        <v>10600</v>
      </c>
      <c r="G169" s="29" t="str">
        <f t="shared" si="77"/>
        <v/>
      </c>
      <c r="H169" s="30">
        <v>10600</v>
      </c>
      <c r="I169" s="67">
        <f t="shared" si="68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74"/>
        <v>3400</v>
      </c>
      <c r="P169" s="153" t="str">
        <f t="shared" si="65"/>
        <v/>
      </c>
      <c r="Q169" s="156">
        <v>3400</v>
      </c>
      <c r="R169" s="90">
        <f t="shared" si="70"/>
        <v>3400</v>
      </c>
      <c r="S169" s="3"/>
      <c r="V169" s="9"/>
      <c r="W169" s="6"/>
      <c r="X169" s="8"/>
      <c r="Y169" s="9"/>
      <c r="Z169" s="6"/>
      <c r="AA169" s="8"/>
      <c r="AC169" s="114">
        <f t="shared" si="78"/>
        <v>0</v>
      </c>
      <c r="AD169" s="114">
        <f t="shared" si="79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6"/>
        <v>10600</v>
      </c>
      <c r="G170" s="29" t="str">
        <f t="shared" si="77"/>
        <v/>
      </c>
      <c r="H170" s="30">
        <v>10600</v>
      </c>
      <c r="I170" s="67">
        <f t="shared" si="68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74"/>
        <v>2500</v>
      </c>
      <c r="P170" s="153" t="str">
        <f t="shared" si="65"/>
        <v/>
      </c>
      <c r="Q170" s="156">
        <v>2500</v>
      </c>
      <c r="R170" s="90">
        <f t="shared" si="70"/>
        <v>2500</v>
      </c>
      <c r="S170" s="3"/>
      <c r="V170" s="9"/>
      <c r="W170" s="6"/>
      <c r="X170" s="8"/>
      <c r="Y170" s="9"/>
      <c r="Z170" s="6"/>
      <c r="AA170" s="8"/>
      <c r="AC170" s="114">
        <f t="shared" si="78"/>
        <v>0</v>
      </c>
      <c r="AD170" s="114">
        <f t="shared" si="79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6"/>
        <v>10700</v>
      </c>
      <c r="G171" s="29" t="str">
        <f t="shared" si="77"/>
        <v/>
      </c>
      <c r="H171" s="30">
        <v>10700</v>
      </c>
      <c r="I171" s="99">
        <f t="shared" si="68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74"/>
        <v>1500</v>
      </c>
      <c r="P171" s="153" t="str">
        <f t="shared" si="65"/>
        <v/>
      </c>
      <c r="Q171" s="156">
        <v>1500</v>
      </c>
      <c r="R171" s="90">
        <f t="shared" si="70"/>
        <v>1500</v>
      </c>
      <c r="S171" s="3"/>
      <c r="V171" s="9"/>
      <c r="W171" s="6"/>
      <c r="X171" s="8"/>
      <c r="Y171" s="9"/>
      <c r="Z171" s="6"/>
      <c r="AA171" s="8"/>
      <c r="AC171" s="114">
        <f t="shared" si="78"/>
        <v>0</v>
      </c>
      <c r="AD171" s="114">
        <f t="shared" si="79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6"/>
        <v>10700</v>
      </c>
      <c r="G172" s="29" t="str">
        <f t="shared" si="77"/>
        <v/>
      </c>
      <c r="H172" s="30">
        <v>10700</v>
      </c>
      <c r="I172" s="99">
        <f t="shared" si="68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4"/>
        <v>47200</v>
      </c>
      <c r="P172" s="153" t="str">
        <f t="shared" si="65"/>
        <v/>
      </c>
      <c r="Q172" s="27">
        <v>47200</v>
      </c>
      <c r="R172" s="90">
        <f t="shared" si="70"/>
        <v>47200</v>
      </c>
      <c r="S172" s="3"/>
      <c r="V172" s="9"/>
      <c r="W172" s="6"/>
      <c r="X172" s="8"/>
      <c r="Y172" s="9"/>
      <c r="Z172" s="6"/>
      <c r="AA172" s="8"/>
      <c r="AC172" s="114">
        <f t="shared" si="78"/>
        <v>0</v>
      </c>
      <c r="AD172" s="114">
        <f t="shared" si="79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6"/>
        <v>10600</v>
      </c>
      <c r="G173" s="29" t="str">
        <f t="shared" si="77"/>
        <v/>
      </c>
      <c r="H173" s="30">
        <v>10600</v>
      </c>
      <c r="I173" s="99">
        <f t="shared" si="68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4"/>
        <v>16200</v>
      </c>
      <c r="P173" s="77" t="str">
        <f t="shared" si="65"/>
        <v/>
      </c>
      <c r="Q173" s="27">
        <v>16200</v>
      </c>
      <c r="R173" s="90">
        <f t="shared" si="70"/>
        <v>16200</v>
      </c>
      <c r="S173" s="3"/>
      <c r="V173" s="9"/>
      <c r="W173" s="6"/>
      <c r="X173" s="8"/>
      <c r="Y173" s="9"/>
      <c r="Z173" s="6"/>
      <c r="AA173" s="8"/>
      <c r="AC173" s="114">
        <f t="shared" si="78"/>
        <v>0</v>
      </c>
      <c r="AD173" s="114">
        <f t="shared" si="79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4"/>
        <v>14400</v>
      </c>
      <c r="P174" s="77" t="str">
        <f t="shared" si="65"/>
        <v/>
      </c>
      <c r="Q174" s="27">
        <v>14400</v>
      </c>
      <c r="R174" s="90">
        <f t="shared" si="70"/>
        <v>14400</v>
      </c>
      <c r="S174" s="3"/>
      <c r="V174" s="9"/>
      <c r="W174" s="6"/>
      <c r="X174" s="8"/>
      <c r="Y174" s="9"/>
      <c r="Z174" s="6"/>
      <c r="AA174" s="8"/>
      <c r="AC174" s="114">
        <f t="shared" si="78"/>
        <v>0</v>
      </c>
      <c r="AD174" s="114">
        <f t="shared" si="79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80">E175+D175</f>
        <v>4100</v>
      </c>
      <c r="G175" s="29" t="str">
        <f t="shared" ref="G175:G193" si="81">IF(LEFT(D175,1)="+",LEFT(D175,1)&amp;TEXT(D175,"#"),TEXT(D175,"#"))</f>
        <v/>
      </c>
      <c r="H175" s="34">
        <v>4100</v>
      </c>
      <c r="I175" s="99">
        <f t="shared" ref="I175:I189" si="82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4"/>
        <v>15300</v>
      </c>
      <c r="P175" s="77" t="str">
        <f t="shared" si="65"/>
        <v/>
      </c>
      <c r="Q175" s="27">
        <v>15300</v>
      </c>
      <c r="R175" s="90">
        <f t="shared" si="70"/>
        <v>15300</v>
      </c>
      <c r="S175" s="3"/>
      <c r="V175" s="9"/>
      <c r="W175" s="6"/>
      <c r="X175" s="8"/>
      <c r="Y175" s="9"/>
      <c r="Z175" s="6"/>
      <c r="AA175" s="8"/>
      <c r="AC175" s="114">
        <f t="shared" si="78"/>
        <v>0</v>
      </c>
      <c r="AD175" s="114">
        <f t="shared" si="79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80"/>
        <v>2600</v>
      </c>
      <c r="G176" s="29" t="str">
        <f t="shared" si="81"/>
        <v/>
      </c>
      <c r="H176" s="30">
        <v>2600</v>
      </c>
      <c r="I176" s="99">
        <f t="shared" si="82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4"/>
        <v>17200</v>
      </c>
      <c r="P176" s="77" t="str">
        <f t="shared" si="65"/>
        <v/>
      </c>
      <c r="Q176" s="27">
        <v>17200</v>
      </c>
      <c r="R176" s="90">
        <f t="shared" si="70"/>
        <v>17200</v>
      </c>
      <c r="S176" s="3"/>
      <c r="V176" s="9"/>
      <c r="W176" s="6"/>
      <c r="X176" s="8"/>
      <c r="Y176" s="9"/>
      <c r="Z176" s="6"/>
      <c r="AA176" s="8"/>
      <c r="AC176" s="114">
        <f t="shared" si="78"/>
        <v>0</v>
      </c>
      <c r="AD176" s="114">
        <f t="shared" si="79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80"/>
        <v>3400</v>
      </c>
      <c r="G177" s="29" t="str">
        <f t="shared" si="81"/>
        <v/>
      </c>
      <c r="H177" s="34">
        <v>3400</v>
      </c>
      <c r="I177" s="99">
        <f t="shared" si="82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4"/>
        <v>43800</v>
      </c>
      <c r="P177" s="77" t="str">
        <f t="shared" si="65"/>
        <v/>
      </c>
      <c r="Q177" s="27">
        <v>43800</v>
      </c>
      <c r="R177" s="90">
        <f t="shared" si="70"/>
        <v>43800</v>
      </c>
      <c r="S177" s="3"/>
      <c r="V177" s="9"/>
      <c r="W177" s="6"/>
      <c r="X177" s="8"/>
      <c r="Y177" s="9"/>
      <c r="Z177" s="6"/>
      <c r="AA177" s="8"/>
      <c r="AC177" s="114">
        <f t="shared" si="78"/>
        <v>0</v>
      </c>
      <c r="AD177" s="114">
        <f t="shared" si="79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80"/>
        <v>2400</v>
      </c>
      <c r="G178" s="29" t="str">
        <f t="shared" si="81"/>
        <v/>
      </c>
      <c r="H178" s="30">
        <v>2400</v>
      </c>
      <c r="I178" s="99">
        <f t="shared" si="82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4"/>
        <v>13100</v>
      </c>
      <c r="P178" s="77" t="str">
        <f t="shared" si="65"/>
        <v/>
      </c>
      <c r="Q178" s="27">
        <v>13100</v>
      </c>
      <c r="R178" s="90">
        <f t="shared" si="70"/>
        <v>13100</v>
      </c>
      <c r="S178" s="3"/>
      <c r="V178" s="9"/>
      <c r="W178" s="6"/>
      <c r="X178" s="8"/>
      <c r="Y178" s="9"/>
      <c r="Z178" s="6"/>
      <c r="AA178" s="8"/>
      <c r="AC178" s="114">
        <f t="shared" si="78"/>
        <v>0</v>
      </c>
      <c r="AD178" s="114">
        <f t="shared" si="79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80"/>
        <v>2700</v>
      </c>
      <c r="G179" s="29" t="str">
        <f t="shared" si="81"/>
        <v/>
      </c>
      <c r="H179" s="30">
        <v>2700</v>
      </c>
      <c r="I179" s="99">
        <f t="shared" si="82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4"/>
        <v>35500</v>
      </c>
      <c r="P179" s="77" t="str">
        <f t="shared" si="65"/>
        <v/>
      </c>
      <c r="Q179" s="27">
        <v>35500</v>
      </c>
      <c r="R179" s="90">
        <f t="shared" si="70"/>
        <v>35500</v>
      </c>
      <c r="S179" s="3"/>
      <c r="V179" s="9"/>
      <c r="W179" s="6"/>
      <c r="X179" s="8"/>
      <c r="Y179" s="9"/>
      <c r="Z179" s="6"/>
      <c r="AA179" s="8"/>
      <c r="AC179" s="114">
        <f t="shared" si="78"/>
        <v>0</v>
      </c>
      <c r="AD179" s="114">
        <f t="shared" si="79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80"/>
        <v>3100</v>
      </c>
      <c r="G180" s="29" t="str">
        <f t="shared" si="81"/>
        <v/>
      </c>
      <c r="H180" s="30">
        <v>3100</v>
      </c>
      <c r="I180" s="99">
        <f t="shared" si="82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4"/>
        <v>36500</v>
      </c>
      <c r="P180" s="77" t="str">
        <f t="shared" si="65"/>
        <v/>
      </c>
      <c r="Q180" s="27">
        <v>36500</v>
      </c>
      <c r="R180" s="90">
        <f t="shared" si="70"/>
        <v>36500</v>
      </c>
      <c r="S180" s="3"/>
      <c r="V180" s="9"/>
      <c r="W180" s="6"/>
      <c r="X180" s="8"/>
      <c r="Y180" s="9"/>
      <c r="Z180" s="6"/>
      <c r="AA180" s="8"/>
      <c r="AC180" s="114">
        <f t="shared" si="78"/>
        <v>0</v>
      </c>
      <c r="AD180" s="114">
        <f t="shared" si="79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80"/>
        <v>5500</v>
      </c>
      <c r="G181" s="29" t="str">
        <f t="shared" si="81"/>
        <v/>
      </c>
      <c r="H181" s="30">
        <v>5500</v>
      </c>
      <c r="I181" s="99">
        <f t="shared" si="82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4"/>
        <v>8900</v>
      </c>
      <c r="P181" s="77" t="str">
        <f t="shared" si="65"/>
        <v/>
      </c>
      <c r="Q181" s="27">
        <v>8900</v>
      </c>
      <c r="R181" s="90">
        <f t="shared" si="70"/>
        <v>8900</v>
      </c>
      <c r="S181" s="3"/>
      <c r="V181" s="9"/>
      <c r="W181" s="6"/>
      <c r="X181" s="8"/>
      <c r="Y181" s="9"/>
      <c r="Z181" s="6"/>
      <c r="AA181" s="8"/>
      <c r="AC181" s="114">
        <f t="shared" si="78"/>
        <v>0</v>
      </c>
      <c r="AD181" s="114">
        <f t="shared" si="79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80"/>
        <v>2700</v>
      </c>
      <c r="G182" s="29" t="str">
        <f t="shared" si="81"/>
        <v/>
      </c>
      <c r="H182" s="30">
        <v>2700</v>
      </c>
      <c r="I182" s="99">
        <f t="shared" si="82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4"/>
        <v>15500</v>
      </c>
      <c r="P182" s="77" t="str">
        <f t="shared" si="65"/>
        <v/>
      </c>
      <c r="Q182" s="27">
        <v>15500</v>
      </c>
      <c r="R182" s="90">
        <f t="shared" si="70"/>
        <v>15500</v>
      </c>
      <c r="S182" s="3"/>
      <c r="V182" s="9"/>
      <c r="W182" s="6"/>
      <c r="X182" s="8"/>
      <c r="Y182" s="9"/>
      <c r="Z182" s="6"/>
      <c r="AA182" s="8"/>
      <c r="AC182" s="114">
        <f t="shared" si="78"/>
        <v>0</v>
      </c>
      <c r="AD182" s="114">
        <f t="shared" si="79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80"/>
        <v>4430</v>
      </c>
      <c r="G183" s="29" t="str">
        <f t="shared" si="81"/>
        <v/>
      </c>
      <c r="H183" s="30">
        <v>4430</v>
      </c>
      <c r="I183" s="99">
        <f t="shared" si="82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4"/>
        <v>17300</v>
      </c>
      <c r="P183" s="77" t="str">
        <f t="shared" si="65"/>
        <v/>
      </c>
      <c r="Q183" s="27">
        <v>17300</v>
      </c>
      <c r="R183" s="90">
        <f t="shared" si="70"/>
        <v>17300</v>
      </c>
      <c r="S183" s="3"/>
      <c r="V183" s="9"/>
      <c r="W183" s="6"/>
      <c r="X183" s="8"/>
      <c r="Y183" s="9"/>
      <c r="Z183" s="6"/>
      <c r="AA183" s="8"/>
      <c r="AC183" s="114">
        <f t="shared" si="78"/>
        <v>0</v>
      </c>
      <c r="AD183" s="114">
        <f t="shared" si="79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80"/>
        <v>3100</v>
      </c>
      <c r="G184" s="29" t="str">
        <f t="shared" si="81"/>
        <v/>
      </c>
      <c r="H184" s="30">
        <v>3100</v>
      </c>
      <c r="I184" s="99">
        <f t="shared" si="82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4"/>
        <v>45500</v>
      </c>
      <c r="P184" s="77" t="str">
        <f t="shared" si="65"/>
        <v/>
      </c>
      <c r="Q184" s="27">
        <v>45500</v>
      </c>
      <c r="R184" s="90">
        <f t="shared" si="70"/>
        <v>45500</v>
      </c>
      <c r="S184" s="3"/>
      <c r="V184" s="9"/>
      <c r="W184" s="6"/>
      <c r="X184" s="8"/>
      <c r="Y184" s="9"/>
      <c r="Z184" s="6"/>
      <c r="AA184" s="8"/>
      <c r="AC184" s="114">
        <f t="shared" si="78"/>
        <v>0</v>
      </c>
      <c r="AD184" s="114">
        <f t="shared" si="79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80"/>
        <v>3500</v>
      </c>
      <c r="G185" s="29" t="str">
        <f t="shared" si="81"/>
        <v/>
      </c>
      <c r="H185" s="30">
        <v>3500</v>
      </c>
      <c r="I185" s="99">
        <f t="shared" si="82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4"/>
        <v>14500</v>
      </c>
      <c r="P185" s="77" t="str">
        <f t="shared" si="65"/>
        <v/>
      </c>
      <c r="Q185" s="27">
        <v>14500</v>
      </c>
      <c r="R185" s="90">
        <f t="shared" si="70"/>
        <v>14500</v>
      </c>
      <c r="S185" s="3"/>
      <c r="V185" s="9"/>
      <c r="W185" s="6"/>
      <c r="X185" s="8"/>
      <c r="Y185" s="9"/>
      <c r="Z185" s="6"/>
      <c r="AA185" s="8"/>
      <c r="AC185" s="114">
        <f t="shared" si="78"/>
        <v>0</v>
      </c>
      <c r="AD185" s="114">
        <f t="shared" si="79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80"/>
        <v>2800</v>
      </c>
      <c r="G186" s="29" t="str">
        <f t="shared" si="81"/>
        <v/>
      </c>
      <c r="H186" s="30">
        <v>2800</v>
      </c>
      <c r="I186" s="99">
        <f t="shared" si="82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4"/>
        <v>12700</v>
      </c>
      <c r="P186" s="77" t="str">
        <f t="shared" si="65"/>
        <v/>
      </c>
      <c r="Q186" s="27">
        <v>12700</v>
      </c>
      <c r="R186" s="90">
        <f t="shared" si="70"/>
        <v>12700</v>
      </c>
      <c r="S186" s="3"/>
      <c r="V186" s="9"/>
      <c r="W186" s="6"/>
      <c r="X186" s="8"/>
      <c r="Y186" s="9"/>
      <c r="Z186" s="6"/>
      <c r="AA186" s="8"/>
      <c r="AC186" s="114">
        <f t="shared" si="78"/>
        <v>0</v>
      </c>
      <c r="AD186" s="114">
        <f t="shared" si="79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80"/>
        <v>4280</v>
      </c>
      <c r="G187" s="29" t="str">
        <f t="shared" si="81"/>
        <v/>
      </c>
      <c r="H187" s="30">
        <v>4280</v>
      </c>
      <c r="I187" s="99">
        <f t="shared" si="82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4"/>
        <v>11400</v>
      </c>
      <c r="P187" s="77" t="str">
        <f t="shared" ref="P187:P197" si="83">IF(LEFT(M187,1)="+",LEFT(M187,1)&amp;TEXT(M187,"#"),TEXT(M187,"#"))</f>
        <v/>
      </c>
      <c r="Q187" s="27">
        <v>11400</v>
      </c>
      <c r="R187" s="90">
        <f t="shared" si="70"/>
        <v>11400</v>
      </c>
      <c r="S187" s="3"/>
      <c r="V187" s="9"/>
      <c r="W187" s="6"/>
      <c r="X187" s="8"/>
      <c r="Y187" s="9"/>
      <c r="Z187" s="6"/>
      <c r="AA187" s="8"/>
      <c r="AC187" s="114">
        <f t="shared" si="78"/>
        <v>0</v>
      </c>
      <c r="AD187" s="114">
        <f t="shared" si="79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80"/>
        <v>3200</v>
      </c>
      <c r="G188" s="29" t="str">
        <f t="shared" si="81"/>
        <v/>
      </c>
      <c r="H188" s="30">
        <v>3200</v>
      </c>
      <c r="I188" s="99">
        <f t="shared" si="82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4"/>
        <v>13600</v>
      </c>
      <c r="P188" s="77" t="str">
        <f t="shared" si="83"/>
        <v/>
      </c>
      <c r="Q188" s="27">
        <v>13600</v>
      </c>
      <c r="R188" s="90">
        <f t="shared" si="70"/>
        <v>13600</v>
      </c>
      <c r="S188" s="3"/>
      <c r="V188" s="9"/>
      <c r="W188" s="6"/>
      <c r="X188" s="8"/>
      <c r="Y188" s="9"/>
      <c r="Z188" s="6"/>
      <c r="AA188" s="8"/>
      <c r="AC188" s="114">
        <f t="shared" si="78"/>
        <v>0</v>
      </c>
      <c r="AD188" s="114">
        <f t="shared" si="79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80"/>
        <v>3200</v>
      </c>
      <c r="G189" s="29" t="str">
        <f t="shared" si="81"/>
        <v/>
      </c>
      <c r="H189" s="30">
        <v>3200</v>
      </c>
      <c r="I189" s="99">
        <f t="shared" si="82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4"/>
        <v>15500</v>
      </c>
      <c r="P189" s="77" t="str">
        <f t="shared" si="83"/>
        <v/>
      </c>
      <c r="Q189" s="27">
        <v>15500</v>
      </c>
      <c r="R189" s="90">
        <f t="shared" si="70"/>
        <v>15500</v>
      </c>
      <c r="S189" s="3"/>
      <c r="V189" s="9"/>
      <c r="W189" s="6"/>
      <c r="X189" s="8"/>
      <c r="Y189" s="9"/>
      <c r="Z189" s="6"/>
      <c r="AA189" s="8"/>
      <c r="AC189" s="114">
        <f t="shared" si="78"/>
        <v>0</v>
      </c>
      <c r="AD189" s="114">
        <f t="shared" si="79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81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4"/>
        <v>15600</v>
      </c>
      <c r="P190" s="77" t="str">
        <f t="shared" si="83"/>
        <v/>
      </c>
      <c r="Q190" s="30">
        <v>15600</v>
      </c>
      <c r="R190" s="90">
        <f t="shared" si="70"/>
        <v>15600</v>
      </c>
      <c r="S190" s="3"/>
      <c r="V190" s="9"/>
      <c r="W190" s="6"/>
      <c r="X190" s="8"/>
      <c r="Y190" s="9"/>
      <c r="Z190" s="6"/>
      <c r="AA190" s="8"/>
      <c r="AC190" s="114">
        <f t="shared" si="78"/>
        <v>0</v>
      </c>
      <c r="AD190" s="114">
        <f t="shared" si="79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84">E191+D191</f>
        <v>2600</v>
      </c>
      <c r="G191" s="29" t="str">
        <f t="shared" si="81"/>
        <v/>
      </c>
      <c r="H191" s="30">
        <v>2600</v>
      </c>
      <c r="I191" s="67">
        <f t="shared" ref="I191:I193" si="85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4"/>
        <v>14500</v>
      </c>
      <c r="P191" s="29" t="str">
        <f t="shared" si="83"/>
        <v/>
      </c>
      <c r="Q191" s="30">
        <v>14500</v>
      </c>
      <c r="R191" s="90">
        <f t="shared" si="70"/>
        <v>14500</v>
      </c>
      <c r="S191" s="3"/>
      <c r="V191" s="9"/>
      <c r="W191" s="6"/>
      <c r="X191" s="8"/>
      <c r="Y191" s="9"/>
      <c r="Z191" s="6"/>
      <c r="AA191" s="8"/>
      <c r="AC191" s="114">
        <f t="shared" si="78"/>
        <v>0</v>
      </c>
      <c r="AD191" s="114">
        <f t="shared" si="79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84"/>
        <v>2700</v>
      </c>
      <c r="G192" s="29" t="str">
        <f t="shared" si="81"/>
        <v/>
      </c>
      <c r="H192" s="30">
        <v>2700</v>
      </c>
      <c r="I192" s="67">
        <f t="shared" si="85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4"/>
        <v>12700</v>
      </c>
      <c r="P192" s="29" t="str">
        <f t="shared" si="83"/>
        <v/>
      </c>
      <c r="Q192" s="30">
        <v>12700</v>
      </c>
      <c r="R192" s="90">
        <f t="shared" si="70"/>
        <v>12700</v>
      </c>
      <c r="S192" s="3"/>
      <c r="V192" s="9"/>
      <c r="W192" s="6"/>
      <c r="X192" s="8"/>
      <c r="Y192" s="9"/>
      <c r="Z192" s="6"/>
      <c r="AA192" s="8"/>
      <c r="AC192" s="114">
        <f t="shared" si="78"/>
        <v>0</v>
      </c>
      <c r="AD192" s="114">
        <f t="shared" si="79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84"/>
        <v>3200</v>
      </c>
      <c r="G193" s="29" t="str">
        <f t="shared" si="81"/>
        <v/>
      </c>
      <c r="H193" s="30">
        <v>3200</v>
      </c>
      <c r="I193" s="67">
        <f t="shared" si="85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4"/>
        <v>11000</v>
      </c>
      <c r="P193" s="29" t="str">
        <f t="shared" si="83"/>
        <v/>
      </c>
      <c r="Q193" s="30">
        <v>11000</v>
      </c>
      <c r="R193" s="90">
        <f t="shared" si="70"/>
        <v>11000</v>
      </c>
      <c r="S193" s="3"/>
      <c r="V193" s="9"/>
      <c r="W193" s="6"/>
      <c r="X193" s="8"/>
      <c r="Y193" s="9"/>
      <c r="Z193" s="6"/>
      <c r="AA193" s="8"/>
      <c r="AC193" s="114">
        <f t="shared" si="78"/>
        <v>0</v>
      </c>
      <c r="AD193" s="114">
        <f t="shared" si="79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4"/>
        <v>44000</v>
      </c>
      <c r="P194" s="29" t="str">
        <f t="shared" si="83"/>
        <v/>
      </c>
      <c r="Q194" s="30">
        <v>44000</v>
      </c>
      <c r="R194" s="90">
        <f t="shared" si="70"/>
        <v>44000</v>
      </c>
      <c r="S194" s="3"/>
      <c r="V194" s="9"/>
      <c r="W194" s="6"/>
      <c r="X194" s="8"/>
      <c r="Y194" s="9"/>
      <c r="Z194" s="6"/>
      <c r="AA194" s="8"/>
      <c r="AC194" s="114">
        <f t="shared" si="78"/>
        <v>0</v>
      </c>
      <c r="AD194" s="114">
        <f t="shared" si="79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4"/>
        <v>14700</v>
      </c>
      <c r="P195" s="29" t="str">
        <f t="shared" si="83"/>
        <v/>
      </c>
      <c r="Q195" s="34">
        <v>14700</v>
      </c>
      <c r="R195" s="90">
        <f t="shared" si="70"/>
        <v>14700</v>
      </c>
      <c r="S195" s="3"/>
      <c r="V195" s="9"/>
      <c r="W195" s="6"/>
      <c r="X195" s="8"/>
      <c r="Y195" s="9"/>
      <c r="Z195" s="6"/>
      <c r="AA195" s="8"/>
      <c r="AC195" s="114">
        <f t="shared" si="78"/>
        <v>0</v>
      </c>
      <c r="AD195" s="114">
        <f t="shared" si="79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4"/>
        <v>20700</v>
      </c>
      <c r="P196" s="29" t="str">
        <f t="shared" si="83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si="78"/>
        <v>0</v>
      </c>
      <c r="AD196" s="114">
        <f t="shared" si="79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4"/>
        <v>34200</v>
      </c>
      <c r="P197" s="115" t="str">
        <f t="shared" si="83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8"/>
        <v>0</v>
      </c>
      <c r="AD197" s="114">
        <f t="shared" si="79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8"/>
        <v>0</v>
      </c>
      <c r="AD198" s="114">
        <f t="shared" si="79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8"/>
        <v>0</v>
      </c>
      <c r="AD199" s="114">
        <f t="shared" si="79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8"/>
        <v>0</v>
      </c>
      <c r="AD200" s="114">
        <f t="shared" si="79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470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4100</v>
      </c>
      <c r="O4" s="28">
        <f t="shared" ref="O4:O25" si="3">N4+M4</f>
        <v>4100</v>
      </c>
      <c r="P4" s="29" t="str">
        <f t="shared" ref="P4:P13" si="4">IF(LEFT(M4,1)="+",LEFT(M4,1)&amp;TEXT(M4,"#"),TEXT(M4,"#"))</f>
        <v/>
      </c>
      <c r="Q4" s="30">
        <v>4100</v>
      </c>
      <c r="R4" s="90">
        <f t="shared" ref="R4:R25" si="5">IF(P4="",0+Q4,P4+Q4)</f>
        <v>4100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3800</v>
      </c>
      <c r="O6" s="28">
        <f t="shared" si="3"/>
        <v>3800</v>
      </c>
      <c r="P6" s="29" t="str">
        <f t="shared" si="4"/>
        <v/>
      </c>
      <c r="Q6" s="30">
        <v>3800</v>
      </c>
      <c r="R6" s="90">
        <f t="shared" si="5"/>
        <v>3800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8000</v>
      </c>
      <c r="X13" s="67">
        <f t="shared" si="6"/>
        <v>8000</v>
      </c>
      <c r="Y13" s="29" t="str">
        <f t="shared" si="7"/>
        <v/>
      </c>
      <c r="Z13" s="30">
        <v>8000</v>
      </c>
      <c r="AA13" s="90">
        <f t="shared" si="8"/>
        <v>8000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91750</v>
      </c>
      <c r="O26" s="39">
        <f>N26/22</f>
        <v>4170.45454545455</v>
      </c>
      <c r="P26" s="73"/>
      <c r="Q26" s="38">
        <f>SUM(R6:R25)</f>
        <v>91750</v>
      </c>
      <c r="R26" s="108">
        <f>Q26/22</f>
        <v>4170.45454545455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24000</v>
      </c>
      <c r="O29" s="28">
        <f t="shared" si="17"/>
        <v>24000</v>
      </c>
      <c r="P29" s="29" t="str">
        <f t="shared" si="18"/>
        <v/>
      </c>
      <c r="Q29" s="30">
        <v>24000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24000</v>
      </c>
      <c r="O30" s="28">
        <f t="shared" si="17"/>
        <v>24000</v>
      </c>
      <c r="P30" s="29" t="str">
        <f t="shared" si="18"/>
        <v/>
      </c>
      <c r="Q30" s="30">
        <v>24000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23700</v>
      </c>
      <c r="O31" s="28">
        <f t="shared" si="17"/>
        <v>23700</v>
      </c>
      <c r="P31" s="29" t="str">
        <f t="shared" si="18"/>
        <v/>
      </c>
      <c r="Q31" s="30">
        <v>23700</v>
      </c>
      <c r="R31" s="90">
        <f t="shared" si="19"/>
        <v>23700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23100</v>
      </c>
      <c r="O32" s="28">
        <f t="shared" si="17"/>
        <v>23100</v>
      </c>
      <c r="P32" s="29" t="str">
        <f t="shared" si="18"/>
        <v/>
      </c>
      <c r="Q32" s="30">
        <v>23100</v>
      </c>
      <c r="R32" s="90">
        <f t="shared" si="19"/>
        <v>23100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23800</v>
      </c>
      <c r="O33" s="28">
        <f t="shared" si="17"/>
        <v>23800</v>
      </c>
      <c r="P33" s="29" t="str">
        <f t="shared" si="18"/>
        <v/>
      </c>
      <c r="Q33" s="30">
        <v>23800</v>
      </c>
      <c r="R33" s="90">
        <f t="shared" si="19"/>
        <v>23800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21500</v>
      </c>
      <c r="O34" s="28">
        <f t="shared" si="17"/>
        <v>21500</v>
      </c>
      <c r="P34" s="29" t="str">
        <f t="shared" si="18"/>
        <v/>
      </c>
      <c r="Q34" s="30">
        <v>21500</v>
      </c>
      <c r="R34" s="90">
        <f t="shared" si="19"/>
        <v>21500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21500</v>
      </c>
      <c r="O35" s="28">
        <f t="shared" si="17"/>
        <v>21500</v>
      </c>
      <c r="P35" s="29" t="str">
        <f t="shared" si="18"/>
        <v/>
      </c>
      <c r="Q35" s="30">
        <v>21500</v>
      </c>
      <c r="R35" s="90">
        <f t="shared" si="19"/>
        <v>21500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23900</v>
      </c>
      <c r="O40" s="28">
        <f t="shared" si="17"/>
        <v>23900</v>
      </c>
      <c r="P40" s="77" t="str">
        <f t="shared" si="18"/>
        <v/>
      </c>
      <c r="Q40" s="30">
        <v>23900</v>
      </c>
      <c r="R40" s="90">
        <f t="shared" si="19"/>
        <v>23900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24200</v>
      </c>
      <c r="O41" s="28">
        <f t="shared" si="17"/>
        <v>24200</v>
      </c>
      <c r="P41" s="77" t="str">
        <f t="shared" si="18"/>
        <v/>
      </c>
      <c r="Q41" s="30">
        <v>24200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450840</v>
      </c>
      <c r="O45" s="39">
        <f>N45/18</f>
        <v>25046.6666666667</v>
      </c>
      <c r="P45" s="73"/>
      <c r="Q45" s="38">
        <f>SUM(R27:R44)</f>
        <v>450840</v>
      </c>
      <c r="R45" s="108">
        <f>Q45/18</f>
        <v>25046.6666666667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20800</v>
      </c>
      <c r="O46" s="28">
        <f t="shared" ref="O46:O48" si="24">N46+M46</f>
        <v>20800</v>
      </c>
      <c r="P46" s="29" t="str">
        <f t="shared" ref="P46:P48" si="25">IF(LEFT(M46,1)="+",LEFT(M46,1)&amp;TEXT(M46,"#"),TEXT(M46,"#"))</f>
        <v/>
      </c>
      <c r="Q46" s="30">
        <v>20800</v>
      </c>
      <c r="R46" s="90">
        <f t="shared" ref="R46:R48" si="26">IF(P46="",0+Q46,P46+Q46)</f>
        <v>20800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492940</v>
      </c>
      <c r="O49" s="39">
        <f>N49/21</f>
        <v>23473.3333333333</v>
      </c>
      <c r="P49" s="73"/>
      <c r="Q49" s="38">
        <f>Q45+R46+R47</f>
        <v>492940</v>
      </c>
      <c r="R49" s="108">
        <f>Q49/21</f>
        <v>23473.3333333333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4200</v>
      </c>
      <c r="O50" s="28">
        <f t="shared" ref="O50:O53" si="27">N50+M50</f>
        <v>4200</v>
      </c>
      <c r="P50" s="29" t="str">
        <f t="shared" ref="P50:P53" si="28">IF(LEFT(M50,1)="+",LEFT(M50,1)&amp;TEXT(M50,"#"),TEXT(M50,"#"))</f>
        <v/>
      </c>
      <c r="Q50" s="30">
        <v>4200</v>
      </c>
      <c r="R50" s="90">
        <f t="shared" ref="R50:R53" si="29">IF(P50="",0+Q50,P50+Q50)</f>
        <v>4200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4000</v>
      </c>
      <c r="O51" s="28">
        <f t="shared" si="27"/>
        <v>4000</v>
      </c>
      <c r="P51" s="29" t="str">
        <f t="shared" si="28"/>
        <v/>
      </c>
      <c r="Q51" s="30">
        <v>4000</v>
      </c>
      <c r="R51" s="90">
        <f t="shared" si="29"/>
        <v>4000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4300</v>
      </c>
      <c r="O52" s="28">
        <f t="shared" si="27"/>
        <v>4300</v>
      </c>
      <c r="P52" s="29" t="str">
        <f t="shared" si="28"/>
        <v/>
      </c>
      <c r="Q52" s="30">
        <v>4300</v>
      </c>
      <c r="R52" s="90">
        <f t="shared" si="29"/>
        <v>4300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4100</v>
      </c>
      <c r="O53" s="28">
        <f t="shared" si="27"/>
        <v>4100</v>
      </c>
      <c r="P53" s="29" t="str">
        <f t="shared" si="28"/>
        <v/>
      </c>
      <c r="Q53" s="30">
        <v>4100</v>
      </c>
      <c r="R53" s="90">
        <f t="shared" si="29"/>
        <v>4100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16600</v>
      </c>
      <c r="O54" s="39">
        <f>N54/4</f>
        <v>4150</v>
      </c>
      <c r="P54" s="73"/>
      <c r="Q54" s="38">
        <f>SUM(R50:R53)</f>
        <v>16600</v>
      </c>
      <c r="R54" s="108">
        <f>Q54/4</f>
        <v>4150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 t="s">
        <v>467</v>
      </c>
      <c r="E59" s="41">
        <v>11200</v>
      </c>
      <c r="F59" s="28">
        <f t="shared" si="30"/>
        <v>11000</v>
      </c>
      <c r="G59" s="29" t="str">
        <f t="shared" si="1"/>
        <v>-200</v>
      </c>
      <c r="H59" s="30">
        <v>11200</v>
      </c>
      <c r="I59" s="67">
        <f t="shared" si="31"/>
        <v>11000</v>
      </c>
      <c r="J59" s="69"/>
      <c r="K59" s="25" t="s">
        <v>163</v>
      </c>
      <c r="L59" s="25" t="s">
        <v>22</v>
      </c>
      <c r="M59" s="52"/>
      <c r="N59" s="27">
        <v>1750</v>
      </c>
      <c r="O59" s="28">
        <f t="shared" ref="O59:O61" si="35">N59+M59</f>
        <v>1750</v>
      </c>
      <c r="P59" s="29" t="str">
        <f t="shared" ref="P59:P61" si="36">IF(LEFT(M59,1)="+",LEFT(M59,1)&amp;TEXT(M59,"#"),TEXT(M59,"#"))</f>
        <v/>
      </c>
      <c r="Q59" s="30">
        <v>1750</v>
      </c>
      <c r="R59" s="90">
        <f t="shared" ref="R59:R61" si="37">IF(P59="",0+Q59,P59+Q59)</f>
        <v>1750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 t="s">
        <v>467</v>
      </c>
      <c r="E60" s="41">
        <v>11000</v>
      </c>
      <c r="F60" s="28">
        <f t="shared" si="30"/>
        <v>10800</v>
      </c>
      <c r="G60" s="29" t="str">
        <f t="shared" si="1"/>
        <v>-200</v>
      </c>
      <c r="H60" s="30">
        <v>11000</v>
      </c>
      <c r="I60" s="67">
        <f t="shared" si="31"/>
        <v>10800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11150</v>
      </c>
      <c r="O62" s="39">
        <f>N62/7</f>
        <v>1592.85714285714</v>
      </c>
      <c r="P62" s="73"/>
      <c r="Q62" s="38">
        <f>Q58+R59+R61</f>
        <v>11150</v>
      </c>
      <c r="R62" s="108">
        <f>Q62/7</f>
        <v>1592.85714285714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 t="s">
        <v>467</v>
      </c>
      <c r="E67" s="41">
        <v>12100</v>
      </c>
      <c r="F67" s="28">
        <f t="shared" si="30"/>
        <v>11900</v>
      </c>
      <c r="G67" s="29" t="str">
        <f t="shared" si="1"/>
        <v>-200</v>
      </c>
      <c r="H67" s="30">
        <v>12100</v>
      </c>
      <c r="I67" s="67">
        <f t="shared" si="31"/>
        <v>11900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168400</v>
      </c>
      <c r="F69" s="39">
        <f>E69/16</f>
        <v>10525</v>
      </c>
      <c r="G69" s="29" t="str">
        <f t="shared" si="41"/>
        <v/>
      </c>
      <c r="H69" s="51">
        <f>SUM(I53:I68)</f>
        <v>168400</v>
      </c>
      <c r="I69" s="39">
        <f>H69/16</f>
        <v>10525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187700</v>
      </c>
      <c r="F74" s="39">
        <f>E74/15</f>
        <v>12513.3333333333</v>
      </c>
      <c r="G74" s="73"/>
      <c r="H74" s="51">
        <f>H69+H73</f>
        <v>187700</v>
      </c>
      <c r="I74" s="39">
        <f>H74/15</f>
        <v>12513.3333333333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9300</v>
      </c>
      <c r="O76" s="28">
        <f t="shared" si="42"/>
        <v>9300</v>
      </c>
      <c r="P76" s="29" t="str">
        <f t="shared" si="43"/>
        <v/>
      </c>
      <c r="Q76" s="30">
        <v>9300</v>
      </c>
      <c r="R76" s="90">
        <f t="shared" si="44"/>
        <v>9300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1700</v>
      </c>
      <c r="O87" s="28">
        <f t="shared" si="42"/>
        <v>1700</v>
      </c>
      <c r="P87" s="29" t="str">
        <f t="shared" si="55"/>
        <v/>
      </c>
      <c r="Q87" s="30">
        <v>1700</v>
      </c>
      <c r="R87" s="90">
        <f t="shared" si="44"/>
        <v>1700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2100</v>
      </c>
      <c r="O88" s="28">
        <f t="shared" si="42"/>
        <v>2100</v>
      </c>
      <c r="P88" s="29" t="str">
        <f t="shared" si="55"/>
        <v/>
      </c>
      <c r="Q88" s="30">
        <v>2100</v>
      </c>
      <c r="R88" s="90">
        <f t="shared" si="44"/>
        <v>2100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/>
      <c r="N91" s="41">
        <v>2000</v>
      </c>
      <c r="O91" s="28">
        <f t="shared" si="42"/>
        <v>2000</v>
      </c>
      <c r="P91" s="29" t="str">
        <f t="shared" si="55"/>
        <v/>
      </c>
      <c r="Q91" s="30">
        <v>2000</v>
      </c>
      <c r="R91" s="90">
        <f t="shared" si="44"/>
        <v>2000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2000</v>
      </c>
      <c r="O92" s="28">
        <f t="shared" si="42"/>
        <v>2000</v>
      </c>
      <c r="P92" s="29" t="str">
        <f t="shared" si="55"/>
        <v/>
      </c>
      <c r="Q92" s="30">
        <v>2000</v>
      </c>
      <c r="R92" s="90">
        <f t="shared" si="44"/>
        <v>2000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/>
      <c r="Q116" s="30">
        <v>1600</v>
      </c>
      <c r="R116" s="90">
        <f t="shared" si="44"/>
        <v>1600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-200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2080</v>
      </c>
      <c r="O123" s="28">
        <f t="shared" si="42"/>
        <v>2080</v>
      </c>
      <c r="P123" s="29" t="str">
        <f t="shared" ref="P123:P186" si="60">IF(LEFT(M123,1)="+",LEFT(M123,1)&amp;TEXT(M123,"#"),TEXT(M123,"#"))</f>
        <v/>
      </c>
      <c r="Q123" s="30">
        <v>2080</v>
      </c>
      <c r="R123" s="90">
        <f t="shared" si="44"/>
        <v>2080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8400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/>
      </c>
      <c r="H124" s="30">
        <v>8400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8000</v>
      </c>
      <c r="F125" s="28">
        <f t="shared" si="61"/>
        <v>8000</v>
      </c>
      <c r="G125" s="29" t="str">
        <f t="shared" si="62"/>
        <v/>
      </c>
      <c r="H125" s="30">
        <v>8000</v>
      </c>
      <c r="I125" s="67">
        <f t="shared" si="63"/>
        <v>8000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16400</v>
      </c>
      <c r="F126" s="39">
        <f>E126/2</f>
        <v>8200</v>
      </c>
      <c r="G126" s="29" t="str">
        <f t="shared" si="62"/>
        <v/>
      </c>
      <c r="H126" s="38">
        <f>SUM(I124:I125)</f>
        <v>16400</v>
      </c>
      <c r="I126" s="39">
        <f>H126/2</f>
        <v>8200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258900</v>
      </c>
      <c r="F127" s="39">
        <f>E127/21</f>
        <v>12328.5714285714</v>
      </c>
      <c r="G127" s="29" t="str">
        <f t="shared" si="62"/>
        <v/>
      </c>
      <c r="H127" s="38">
        <f>H123+H126</f>
        <v>258900</v>
      </c>
      <c r="I127" s="39">
        <f>H127/21</f>
        <v>12328.5714285714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25650</v>
      </c>
      <c r="O139" s="28">
        <f>O31+1250+300+400</f>
        <v>25650</v>
      </c>
      <c r="P139" s="29" t="str">
        <f t="shared" si="60"/>
        <v/>
      </c>
      <c r="Q139" s="34">
        <f t="shared" si="68"/>
        <v>25650</v>
      </c>
      <c r="R139" s="90">
        <f t="shared" si="65"/>
        <v>25650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6220</v>
      </c>
      <c r="O141" s="28">
        <f>O50+1320+300+400</f>
        <v>6220</v>
      </c>
      <c r="P141" s="29" t="str">
        <f t="shared" si="60"/>
        <v/>
      </c>
      <c r="Q141" s="34">
        <f t="shared" si="68"/>
        <v>6220</v>
      </c>
      <c r="R141" s="90">
        <f t="shared" si="65"/>
        <v>6220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69"/>
        <v>9200</v>
      </c>
      <c r="P163" s="77" t="str">
        <f t="shared" si="60"/>
        <v/>
      </c>
      <c r="Q163" s="30">
        <v>9200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69"/>
        <v>10900</v>
      </c>
      <c r="P165" s="77" t="str">
        <f t="shared" si="60"/>
        <v/>
      </c>
      <c r="Q165" s="30">
        <v>10900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69"/>
        <v>10800</v>
      </c>
      <c r="P166" s="29" t="str">
        <f t="shared" si="60"/>
        <v/>
      </c>
      <c r="Q166" s="30">
        <v>10800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69"/>
        <v>9900</v>
      </c>
      <c r="P168" s="77" t="str">
        <f t="shared" si="60"/>
        <v/>
      </c>
      <c r="Q168" s="30">
        <v>9900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2" sqref="A$1:R$1048576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471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4100</v>
      </c>
      <c r="O4" s="28">
        <f t="shared" ref="O4:O25" si="3">N4+M4</f>
        <v>4100</v>
      </c>
      <c r="P4" s="29" t="str">
        <f t="shared" ref="P4:P13" si="4">IF(LEFT(M4,1)="+",LEFT(M4,1)&amp;TEXT(M4,"#"),TEXT(M4,"#"))</f>
        <v/>
      </c>
      <c r="Q4" s="30">
        <v>4100</v>
      </c>
      <c r="R4" s="90">
        <f t="shared" ref="R4:R25" si="5">IF(P4="",0+Q4,P4+Q4)</f>
        <v>4100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 t="s">
        <v>467</v>
      </c>
      <c r="N6" s="27">
        <v>4000</v>
      </c>
      <c r="O6" s="28">
        <f t="shared" si="3"/>
        <v>3800</v>
      </c>
      <c r="P6" s="29" t="str">
        <f t="shared" si="4"/>
        <v>-200</v>
      </c>
      <c r="Q6" s="30">
        <v>4000</v>
      </c>
      <c r="R6" s="90">
        <f t="shared" si="5"/>
        <v>3800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8000</v>
      </c>
      <c r="X13" s="67">
        <f t="shared" si="6"/>
        <v>8000</v>
      </c>
      <c r="Y13" s="29" t="str">
        <f t="shared" si="7"/>
        <v/>
      </c>
      <c r="Z13" s="30">
        <v>8000</v>
      </c>
      <c r="AA13" s="90">
        <f t="shared" si="8"/>
        <v>8000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91750</v>
      </c>
      <c r="O26" s="39">
        <f>N26/22</f>
        <v>4170.45454545455</v>
      </c>
      <c r="P26" s="73"/>
      <c r="Q26" s="38">
        <f>SUM(R6:R25)</f>
        <v>91750</v>
      </c>
      <c r="R26" s="108">
        <f>Q26/22</f>
        <v>4170.45454545455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24000</v>
      </c>
      <c r="O29" s="28">
        <f t="shared" si="17"/>
        <v>24000</v>
      </c>
      <c r="P29" s="29" t="str">
        <f t="shared" si="18"/>
        <v/>
      </c>
      <c r="Q29" s="30">
        <v>24000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24000</v>
      </c>
      <c r="O30" s="28">
        <f t="shared" si="17"/>
        <v>24000</v>
      </c>
      <c r="P30" s="29" t="str">
        <f t="shared" si="18"/>
        <v/>
      </c>
      <c r="Q30" s="30">
        <v>24000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23700</v>
      </c>
      <c r="O31" s="28">
        <f t="shared" si="17"/>
        <v>23700</v>
      </c>
      <c r="P31" s="29" t="str">
        <f t="shared" si="18"/>
        <v/>
      </c>
      <c r="Q31" s="30">
        <v>23700</v>
      </c>
      <c r="R31" s="90">
        <f t="shared" si="19"/>
        <v>23700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23100</v>
      </c>
      <c r="O32" s="28">
        <f t="shared" si="17"/>
        <v>23100</v>
      </c>
      <c r="P32" s="29" t="str">
        <f t="shared" si="18"/>
        <v/>
      </c>
      <c r="Q32" s="30">
        <v>23100</v>
      </c>
      <c r="R32" s="90">
        <f t="shared" si="19"/>
        <v>23100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23800</v>
      </c>
      <c r="O33" s="28">
        <f t="shared" si="17"/>
        <v>23800</v>
      </c>
      <c r="P33" s="29" t="str">
        <f t="shared" si="18"/>
        <v/>
      </c>
      <c r="Q33" s="30">
        <v>23800</v>
      </c>
      <c r="R33" s="90">
        <f t="shared" si="19"/>
        <v>23800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21500</v>
      </c>
      <c r="O34" s="28">
        <f t="shared" si="17"/>
        <v>21500</v>
      </c>
      <c r="P34" s="29" t="str">
        <f t="shared" si="18"/>
        <v/>
      </c>
      <c r="Q34" s="30">
        <v>21500</v>
      </c>
      <c r="R34" s="90">
        <f t="shared" si="19"/>
        <v>21500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21500</v>
      </c>
      <c r="O35" s="28">
        <f t="shared" si="17"/>
        <v>21500</v>
      </c>
      <c r="P35" s="29" t="str">
        <f t="shared" si="18"/>
        <v/>
      </c>
      <c r="Q35" s="30">
        <v>21500</v>
      </c>
      <c r="R35" s="90">
        <f t="shared" si="19"/>
        <v>21500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23900</v>
      </c>
      <c r="O40" s="28">
        <f t="shared" si="17"/>
        <v>23900</v>
      </c>
      <c r="P40" s="77" t="str">
        <f t="shared" si="18"/>
        <v/>
      </c>
      <c r="Q40" s="30">
        <v>23900</v>
      </c>
      <c r="R40" s="90">
        <f t="shared" si="19"/>
        <v>23900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24200</v>
      </c>
      <c r="O41" s="28">
        <f t="shared" si="17"/>
        <v>24200</v>
      </c>
      <c r="P41" s="77" t="str">
        <f t="shared" si="18"/>
        <v/>
      </c>
      <c r="Q41" s="30">
        <v>24200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450840</v>
      </c>
      <c r="O45" s="39">
        <f>N45/18</f>
        <v>25046.6666666667</v>
      </c>
      <c r="P45" s="73"/>
      <c r="Q45" s="38">
        <f>SUM(R27:R44)</f>
        <v>450840</v>
      </c>
      <c r="R45" s="108">
        <f>Q45/18</f>
        <v>25046.6666666667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20800</v>
      </c>
      <c r="O46" s="28">
        <f t="shared" ref="O46:O48" si="24">N46+M46</f>
        <v>20800</v>
      </c>
      <c r="P46" s="29" t="str">
        <f t="shared" ref="P46:P48" si="25">IF(LEFT(M46,1)="+",LEFT(M46,1)&amp;TEXT(M46,"#"),TEXT(M46,"#"))</f>
        <v/>
      </c>
      <c r="Q46" s="30">
        <v>20800</v>
      </c>
      <c r="R46" s="90">
        <f t="shared" ref="R46:R48" si="26">IF(P46="",0+Q46,P46+Q46)</f>
        <v>20800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492940</v>
      </c>
      <c r="O49" s="39">
        <f>N49/21</f>
        <v>23473.3333333333</v>
      </c>
      <c r="P49" s="73"/>
      <c r="Q49" s="38">
        <f>Q45+R46+R47</f>
        <v>492940</v>
      </c>
      <c r="R49" s="108">
        <f>Q49/21</f>
        <v>23473.3333333333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4200</v>
      </c>
      <c r="O50" s="28">
        <f t="shared" ref="O50:O53" si="27">N50+M50</f>
        <v>4200</v>
      </c>
      <c r="P50" s="29" t="str">
        <f t="shared" ref="P50:P53" si="28">IF(LEFT(M50,1)="+",LEFT(M50,1)&amp;TEXT(M50,"#"),TEXT(M50,"#"))</f>
        <v/>
      </c>
      <c r="Q50" s="30">
        <v>4200</v>
      </c>
      <c r="R50" s="90">
        <f t="shared" ref="R50:R53" si="29">IF(P50="",0+Q50,P50+Q50)</f>
        <v>4200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4000</v>
      </c>
      <c r="O51" s="28">
        <f t="shared" si="27"/>
        <v>4000</v>
      </c>
      <c r="P51" s="29" t="str">
        <f t="shared" si="28"/>
        <v/>
      </c>
      <c r="Q51" s="30">
        <v>4000</v>
      </c>
      <c r="R51" s="90">
        <f t="shared" si="29"/>
        <v>4000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4300</v>
      </c>
      <c r="O52" s="28">
        <f t="shared" si="27"/>
        <v>4300</v>
      </c>
      <c r="P52" s="29" t="str">
        <f t="shared" si="28"/>
        <v/>
      </c>
      <c r="Q52" s="30">
        <v>4300</v>
      </c>
      <c r="R52" s="90">
        <f t="shared" si="29"/>
        <v>4300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4100</v>
      </c>
      <c r="O53" s="28">
        <f t="shared" si="27"/>
        <v>4100</v>
      </c>
      <c r="P53" s="29" t="str">
        <f t="shared" si="28"/>
        <v/>
      </c>
      <c r="Q53" s="30">
        <v>4100</v>
      </c>
      <c r="R53" s="90">
        <f t="shared" si="29"/>
        <v>4100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16600</v>
      </c>
      <c r="O54" s="39">
        <f>N54/4</f>
        <v>4150</v>
      </c>
      <c r="P54" s="73"/>
      <c r="Q54" s="38">
        <f>SUM(R50:R53)</f>
        <v>16600</v>
      </c>
      <c r="R54" s="108">
        <f>Q54/4</f>
        <v>4150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/>
      <c r="N59" s="27">
        <v>1750</v>
      </c>
      <c r="O59" s="28">
        <f t="shared" ref="O59:O61" si="35">N59+M59</f>
        <v>1750</v>
      </c>
      <c r="P59" s="29" t="str">
        <f t="shared" ref="P59:P61" si="36">IF(LEFT(M59,1)="+",LEFT(M59,1)&amp;TEXT(M59,"#"),TEXT(M59,"#"))</f>
        <v/>
      </c>
      <c r="Q59" s="30">
        <v>1750</v>
      </c>
      <c r="R59" s="90">
        <f t="shared" ref="R59:R61" si="37">IF(P59="",0+Q59,P59+Q59)</f>
        <v>1750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11150</v>
      </c>
      <c r="O62" s="39">
        <f>N62/7</f>
        <v>1592.85714285714</v>
      </c>
      <c r="P62" s="73"/>
      <c r="Q62" s="38">
        <f>Q58+R59+R61</f>
        <v>11150</v>
      </c>
      <c r="R62" s="108">
        <f>Q62/7</f>
        <v>1592.85714285714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188300</v>
      </c>
      <c r="F74" s="39">
        <f>E74/15</f>
        <v>12553.3333333333</v>
      </c>
      <c r="G74" s="73"/>
      <c r="H74" s="51">
        <f>H69+H73</f>
        <v>188300</v>
      </c>
      <c r="I74" s="39">
        <f>H74/15</f>
        <v>12553.3333333333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 t="s">
        <v>467</v>
      </c>
      <c r="N76" s="27">
        <v>9500</v>
      </c>
      <c r="O76" s="28">
        <f t="shared" si="42"/>
        <v>9300</v>
      </c>
      <c r="P76" s="29" t="str">
        <f t="shared" si="43"/>
        <v>-200</v>
      </c>
      <c r="Q76" s="30">
        <v>9500</v>
      </c>
      <c r="R76" s="90">
        <f t="shared" si="44"/>
        <v>9300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1700</v>
      </c>
      <c r="O87" s="28">
        <f t="shared" si="42"/>
        <v>1700</v>
      </c>
      <c r="P87" s="29" t="str">
        <f t="shared" si="55"/>
        <v/>
      </c>
      <c r="Q87" s="30">
        <v>1700</v>
      </c>
      <c r="R87" s="90">
        <f t="shared" si="44"/>
        <v>1700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2100</v>
      </c>
      <c r="O88" s="28">
        <f t="shared" si="42"/>
        <v>2100</v>
      </c>
      <c r="P88" s="29" t="str">
        <f t="shared" si="55"/>
        <v/>
      </c>
      <c r="Q88" s="30">
        <v>2100</v>
      </c>
      <c r="R88" s="90">
        <f t="shared" si="44"/>
        <v>2100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/>
      <c r="N91" s="41">
        <v>2000</v>
      </c>
      <c r="O91" s="28">
        <f t="shared" si="42"/>
        <v>2000</v>
      </c>
      <c r="P91" s="29" t="str">
        <f t="shared" si="55"/>
        <v/>
      </c>
      <c r="Q91" s="30">
        <v>2000</v>
      </c>
      <c r="R91" s="90">
        <f t="shared" si="44"/>
        <v>2000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2000</v>
      </c>
      <c r="O92" s="28">
        <f t="shared" si="42"/>
        <v>2000</v>
      </c>
      <c r="P92" s="29" t="str">
        <f t="shared" si="55"/>
        <v/>
      </c>
      <c r="Q92" s="30">
        <v>2000</v>
      </c>
      <c r="R92" s="90">
        <f t="shared" si="44"/>
        <v>2000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/>
      <c r="Q116" s="30">
        <v>1600</v>
      </c>
      <c r="R116" s="90">
        <f t="shared" si="44"/>
        <v>1600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-200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2080</v>
      </c>
      <c r="O123" s="28">
        <f t="shared" si="42"/>
        <v>2080</v>
      </c>
      <c r="P123" s="29" t="str">
        <f t="shared" ref="P123:P186" si="60">IF(LEFT(M123,1)="+",LEFT(M123,1)&amp;TEXT(M123,"#"),TEXT(M123,"#"))</f>
        <v/>
      </c>
      <c r="Q123" s="30">
        <v>2080</v>
      </c>
      <c r="R123" s="90">
        <f t="shared" si="44"/>
        <v>2080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8400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/>
      </c>
      <c r="H124" s="30">
        <v>8400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8000</v>
      </c>
      <c r="F125" s="28">
        <f t="shared" si="61"/>
        <v>8000</v>
      </c>
      <c r="G125" s="29" t="str">
        <f t="shared" si="62"/>
        <v/>
      </c>
      <c r="H125" s="30">
        <v>8000</v>
      </c>
      <c r="I125" s="67">
        <f t="shared" si="63"/>
        <v>8000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16400</v>
      </c>
      <c r="F126" s="39">
        <f>E126/2</f>
        <v>8200</v>
      </c>
      <c r="G126" s="29" t="str">
        <f t="shared" si="62"/>
        <v/>
      </c>
      <c r="H126" s="38">
        <f>SUM(I124:I125)</f>
        <v>16400</v>
      </c>
      <c r="I126" s="39">
        <f>H126/2</f>
        <v>8200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258900</v>
      </c>
      <c r="F127" s="39">
        <f>E127/21</f>
        <v>12328.5714285714</v>
      </c>
      <c r="G127" s="29" t="str">
        <f t="shared" si="62"/>
        <v/>
      </c>
      <c r="H127" s="38">
        <f>H123+H126</f>
        <v>258900</v>
      </c>
      <c r="I127" s="39">
        <f>H127/21</f>
        <v>12328.5714285714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25650</v>
      </c>
      <c r="O139" s="28">
        <f>O31+1250+300+400</f>
        <v>25650</v>
      </c>
      <c r="P139" s="29" t="str">
        <f t="shared" si="60"/>
        <v/>
      </c>
      <c r="Q139" s="34">
        <f t="shared" si="68"/>
        <v>25650</v>
      </c>
      <c r="R139" s="90">
        <f t="shared" si="65"/>
        <v>25650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6220</v>
      </c>
      <c r="O141" s="28">
        <f>O50+1320+300+400</f>
        <v>6220</v>
      </c>
      <c r="P141" s="29" t="str">
        <f t="shared" si="60"/>
        <v/>
      </c>
      <c r="Q141" s="34">
        <f t="shared" si="68"/>
        <v>6220</v>
      </c>
      <c r="R141" s="90">
        <f t="shared" si="65"/>
        <v>6220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69"/>
        <v>9200</v>
      </c>
      <c r="P163" s="77" t="str">
        <f t="shared" si="60"/>
        <v/>
      </c>
      <c r="Q163" s="30">
        <v>9200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69"/>
        <v>10900</v>
      </c>
      <c r="P165" s="77" t="str">
        <f t="shared" si="60"/>
        <v/>
      </c>
      <c r="Q165" s="30">
        <v>10900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69"/>
        <v>10800</v>
      </c>
      <c r="P166" s="29" t="str">
        <f t="shared" si="60"/>
        <v/>
      </c>
      <c r="Q166" s="30">
        <v>10800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69"/>
        <v>9900</v>
      </c>
      <c r="P168" s="77" t="str">
        <f t="shared" si="60"/>
        <v/>
      </c>
      <c r="Q168" s="30">
        <v>9900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197" sqref="A1:R197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472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472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 t="s">
        <v>467</v>
      </c>
      <c r="N4" s="27">
        <v>4300</v>
      </c>
      <c r="O4" s="28">
        <f t="shared" ref="O4:O25" si="3">N4+M4</f>
        <v>4100</v>
      </c>
      <c r="P4" s="29" t="str">
        <f t="shared" ref="P4:P13" si="4">IF(LEFT(M4,1)="+",LEFT(M4,1)&amp;TEXT(M4,"#"),TEXT(M4,"#"))</f>
        <v>-200</v>
      </c>
      <c r="Q4" s="30">
        <v>4300</v>
      </c>
      <c r="R4" s="90">
        <f t="shared" ref="R4:R25" si="5">IF(P4="",0+Q4,P4+Q4)</f>
        <v>4100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 t="s">
        <v>473</v>
      </c>
      <c r="W13" s="30">
        <v>8600</v>
      </c>
      <c r="X13" s="67">
        <f t="shared" si="6"/>
        <v>8000</v>
      </c>
      <c r="Y13" s="29" t="str">
        <f t="shared" si="7"/>
        <v>-600</v>
      </c>
      <c r="Z13" s="30">
        <v>8600</v>
      </c>
      <c r="AA13" s="90">
        <f t="shared" si="8"/>
        <v>8000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24000</v>
      </c>
      <c r="O29" s="28">
        <f t="shared" si="17"/>
        <v>24000</v>
      </c>
      <c r="P29" s="29" t="str">
        <f t="shared" si="18"/>
        <v/>
      </c>
      <c r="Q29" s="30">
        <v>24000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24000</v>
      </c>
      <c r="O30" s="28">
        <f t="shared" si="17"/>
        <v>24000</v>
      </c>
      <c r="P30" s="29" t="str">
        <f t="shared" si="18"/>
        <v/>
      </c>
      <c r="Q30" s="30">
        <v>24000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 t="s">
        <v>468</v>
      </c>
      <c r="N31" s="27">
        <v>24000</v>
      </c>
      <c r="O31" s="28">
        <f t="shared" si="17"/>
        <v>23700</v>
      </c>
      <c r="P31" s="29" t="str">
        <f t="shared" si="18"/>
        <v>-300</v>
      </c>
      <c r="Q31" s="30">
        <v>24000</v>
      </c>
      <c r="R31" s="90">
        <f t="shared" si="19"/>
        <v>23700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 t="s">
        <v>468</v>
      </c>
      <c r="N32" s="27">
        <v>23400</v>
      </c>
      <c r="O32" s="28">
        <f t="shared" si="17"/>
        <v>23100</v>
      </c>
      <c r="P32" s="29" t="str">
        <f t="shared" si="18"/>
        <v>-300</v>
      </c>
      <c r="Q32" s="30">
        <v>23400</v>
      </c>
      <c r="R32" s="90">
        <f t="shared" si="19"/>
        <v>23100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 t="s">
        <v>468</v>
      </c>
      <c r="N33" s="27">
        <v>24100</v>
      </c>
      <c r="O33" s="28">
        <f t="shared" si="17"/>
        <v>23800</v>
      </c>
      <c r="P33" s="29" t="str">
        <f t="shared" si="18"/>
        <v>-300</v>
      </c>
      <c r="Q33" s="30">
        <v>24100</v>
      </c>
      <c r="R33" s="90">
        <f t="shared" si="19"/>
        <v>23800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 t="s">
        <v>468</v>
      </c>
      <c r="N34" s="27">
        <v>21800</v>
      </c>
      <c r="O34" s="28">
        <f t="shared" si="17"/>
        <v>21500</v>
      </c>
      <c r="P34" s="29" t="str">
        <f t="shared" si="18"/>
        <v>-300</v>
      </c>
      <c r="Q34" s="30">
        <v>21800</v>
      </c>
      <c r="R34" s="90">
        <f t="shared" si="19"/>
        <v>21500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 t="s">
        <v>468</v>
      </c>
      <c r="N35" s="27">
        <v>21800</v>
      </c>
      <c r="O35" s="28">
        <f t="shared" si="17"/>
        <v>21500</v>
      </c>
      <c r="P35" s="29" t="str">
        <f t="shared" si="18"/>
        <v>-300</v>
      </c>
      <c r="Q35" s="30">
        <v>21800</v>
      </c>
      <c r="R35" s="90">
        <f t="shared" si="19"/>
        <v>21500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 t="s">
        <v>468</v>
      </c>
      <c r="N40" s="27">
        <v>24200</v>
      </c>
      <c r="O40" s="28">
        <f t="shared" si="17"/>
        <v>23900</v>
      </c>
      <c r="P40" s="77" t="str">
        <f t="shared" si="18"/>
        <v>-300</v>
      </c>
      <c r="Q40" s="30">
        <v>24200</v>
      </c>
      <c r="R40" s="90">
        <f t="shared" si="19"/>
        <v>23900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24200</v>
      </c>
      <c r="O41" s="28">
        <f t="shared" si="17"/>
        <v>24200</v>
      </c>
      <c r="P41" s="77" t="str">
        <f t="shared" si="18"/>
        <v/>
      </c>
      <c r="Q41" s="30">
        <v>24200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450840</v>
      </c>
      <c r="O45" s="39">
        <f>N45/18</f>
        <v>25046.6666666667</v>
      </c>
      <c r="P45" s="73"/>
      <c r="Q45" s="38">
        <f>SUM(R27:R44)</f>
        <v>450840</v>
      </c>
      <c r="R45" s="108">
        <f>Q45/18</f>
        <v>25046.6666666667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 t="s">
        <v>468</v>
      </c>
      <c r="N46" s="27">
        <v>21100</v>
      </c>
      <c r="O46" s="28">
        <f t="shared" ref="O46:O48" si="24">N46+M46</f>
        <v>20800</v>
      </c>
      <c r="P46" s="29" t="str">
        <f t="shared" ref="P46:P48" si="25">IF(LEFT(M46,1)="+",LEFT(M46,1)&amp;TEXT(M46,"#"),TEXT(M46,"#"))</f>
        <v>-300</v>
      </c>
      <c r="Q46" s="30">
        <v>21100</v>
      </c>
      <c r="R46" s="90">
        <f t="shared" ref="R46:R48" si="26">IF(P46="",0+Q46,P46+Q46)</f>
        <v>20800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492940</v>
      </c>
      <c r="O49" s="39">
        <f>N49/21</f>
        <v>23473.3333333333</v>
      </c>
      <c r="P49" s="73"/>
      <c r="Q49" s="38">
        <f>Q45+R46+R47</f>
        <v>492940</v>
      </c>
      <c r="R49" s="108">
        <f>Q49/21</f>
        <v>23473.3333333333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 t="s">
        <v>467</v>
      </c>
      <c r="N50" s="27">
        <v>4400</v>
      </c>
      <c r="O50" s="28">
        <f t="shared" ref="O50:O53" si="27">N50+M50</f>
        <v>4200</v>
      </c>
      <c r="P50" s="29" t="str">
        <f t="shared" ref="P50:P53" si="28">IF(LEFT(M50,1)="+",LEFT(M50,1)&amp;TEXT(M50,"#"),TEXT(M50,"#"))</f>
        <v>-200</v>
      </c>
      <c r="Q50" s="30">
        <v>4400</v>
      </c>
      <c r="R50" s="90">
        <f t="shared" ref="R50:R53" si="29">IF(P50="",0+Q50,P50+Q50)</f>
        <v>4200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 t="s">
        <v>467</v>
      </c>
      <c r="N51" s="27">
        <v>4200</v>
      </c>
      <c r="O51" s="28">
        <f t="shared" si="27"/>
        <v>4000</v>
      </c>
      <c r="P51" s="29" t="str">
        <f t="shared" si="28"/>
        <v>-200</v>
      </c>
      <c r="Q51" s="30">
        <v>4200</v>
      </c>
      <c r="R51" s="90">
        <f t="shared" si="29"/>
        <v>4000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 t="s">
        <v>467</v>
      </c>
      <c r="N52" s="27">
        <v>4500</v>
      </c>
      <c r="O52" s="28">
        <f t="shared" si="27"/>
        <v>4300</v>
      </c>
      <c r="P52" s="29" t="str">
        <f t="shared" si="28"/>
        <v>-200</v>
      </c>
      <c r="Q52" s="30">
        <v>4500</v>
      </c>
      <c r="R52" s="90">
        <f t="shared" si="29"/>
        <v>4300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 t="s">
        <v>467</v>
      </c>
      <c r="N53" s="27">
        <v>4300</v>
      </c>
      <c r="O53" s="28">
        <f t="shared" si="27"/>
        <v>4100</v>
      </c>
      <c r="P53" s="29" t="str">
        <f t="shared" si="28"/>
        <v>-200</v>
      </c>
      <c r="Q53" s="30">
        <v>4300</v>
      </c>
      <c r="R53" s="90">
        <f t="shared" si="29"/>
        <v>4100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16600</v>
      </c>
      <c r="O54" s="39">
        <f>N54/4</f>
        <v>4150</v>
      </c>
      <c r="P54" s="73"/>
      <c r="Q54" s="38">
        <f>SUM(R50:R53)</f>
        <v>16600</v>
      </c>
      <c r="R54" s="108">
        <f>Q54/4</f>
        <v>4150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/>
      <c r="N59" s="27">
        <v>1750</v>
      </c>
      <c r="O59" s="28">
        <f t="shared" ref="O59:O61" si="35">N59+M59</f>
        <v>1750</v>
      </c>
      <c r="P59" s="29" t="str">
        <f t="shared" ref="P59:P61" si="36">IF(LEFT(M59,1)="+",LEFT(M59,1)&amp;TEXT(M59,"#"),TEXT(M59,"#"))</f>
        <v/>
      </c>
      <c r="Q59" s="30">
        <v>1750</v>
      </c>
      <c r="R59" s="90">
        <f t="shared" ref="R59:R61" si="37">IF(P59="",0+Q59,P59+Q59)</f>
        <v>1750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11150</v>
      </c>
      <c r="O62" s="39">
        <f>N62/7</f>
        <v>1592.85714285714</v>
      </c>
      <c r="P62" s="73"/>
      <c r="Q62" s="38">
        <f>Q58+R59+R61</f>
        <v>11150</v>
      </c>
      <c r="R62" s="108">
        <f>Q62/7</f>
        <v>1592.85714285714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188300</v>
      </c>
      <c r="F74" s="39">
        <f>E74/15</f>
        <v>12553.3333333333</v>
      </c>
      <c r="G74" s="73"/>
      <c r="H74" s="51">
        <f>H69+H73</f>
        <v>188300</v>
      </c>
      <c r="I74" s="39">
        <f>H74/15</f>
        <v>12553.3333333333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1700</v>
      </c>
      <c r="O87" s="28">
        <f t="shared" si="42"/>
        <v>1700</v>
      </c>
      <c r="P87" s="29" t="str">
        <f t="shared" si="55"/>
        <v/>
      </c>
      <c r="Q87" s="30">
        <v>1700</v>
      </c>
      <c r="R87" s="90">
        <f t="shared" si="44"/>
        <v>1700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2100</v>
      </c>
      <c r="O88" s="28">
        <f t="shared" si="42"/>
        <v>2100</v>
      </c>
      <c r="P88" s="29" t="str">
        <f t="shared" si="55"/>
        <v/>
      </c>
      <c r="Q88" s="30">
        <v>2100</v>
      </c>
      <c r="R88" s="90">
        <f t="shared" si="44"/>
        <v>2100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/>
      <c r="N91" s="41">
        <v>2000</v>
      </c>
      <c r="O91" s="28">
        <f t="shared" si="42"/>
        <v>2000</v>
      </c>
      <c r="P91" s="29" t="str">
        <f t="shared" si="55"/>
        <v/>
      </c>
      <c r="Q91" s="30">
        <v>2000</v>
      </c>
      <c r="R91" s="90">
        <f t="shared" si="44"/>
        <v>2000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2000</v>
      </c>
      <c r="O92" s="28">
        <f t="shared" si="42"/>
        <v>2000</v>
      </c>
      <c r="P92" s="29" t="str">
        <f t="shared" si="55"/>
        <v/>
      </c>
      <c r="Q92" s="30">
        <v>2000</v>
      </c>
      <c r="R92" s="90">
        <f t="shared" si="44"/>
        <v>2000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>
        <v>-100</v>
      </c>
      <c r="Q116" s="30">
        <v>1700</v>
      </c>
      <c r="R116" s="90">
        <f t="shared" si="44"/>
        <v>1600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-200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2080</v>
      </c>
      <c r="O123" s="28">
        <f t="shared" si="42"/>
        <v>2080</v>
      </c>
      <c r="P123" s="29" t="str">
        <f t="shared" ref="P123:P186" si="60">IF(LEFT(M123,1)="+",LEFT(M123,1)&amp;TEXT(M123,"#"),TEXT(M123,"#"))</f>
        <v/>
      </c>
      <c r="Q123" s="30">
        <v>2080</v>
      </c>
      <c r="R123" s="90">
        <f t="shared" si="44"/>
        <v>2080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8400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/>
      </c>
      <c r="H124" s="30">
        <v>8400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 t="s">
        <v>468</v>
      </c>
      <c r="E125" s="27">
        <v>8300</v>
      </c>
      <c r="F125" s="28">
        <f t="shared" si="61"/>
        <v>8000</v>
      </c>
      <c r="G125" s="29" t="str">
        <f t="shared" si="62"/>
        <v>-300</v>
      </c>
      <c r="H125" s="30">
        <v>8300</v>
      </c>
      <c r="I125" s="67">
        <f t="shared" si="63"/>
        <v>8000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16400</v>
      </c>
      <c r="F126" s="39">
        <f>E126/2</f>
        <v>8200</v>
      </c>
      <c r="G126" s="29" t="str">
        <f t="shared" si="62"/>
        <v/>
      </c>
      <c r="H126" s="38">
        <f>SUM(I124:I125)</f>
        <v>16400</v>
      </c>
      <c r="I126" s="39">
        <f>H126/2</f>
        <v>8200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258900</v>
      </c>
      <c r="F127" s="39">
        <f>E127/21</f>
        <v>12328.5714285714</v>
      </c>
      <c r="G127" s="29" t="str">
        <f t="shared" si="62"/>
        <v/>
      </c>
      <c r="H127" s="38">
        <f>H123+H126</f>
        <v>258900</v>
      </c>
      <c r="I127" s="39">
        <f>H127/21</f>
        <v>12328.5714285714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25650</v>
      </c>
      <c r="O139" s="28">
        <f>O31+1250+300+400</f>
        <v>25650</v>
      </c>
      <c r="P139" s="29" t="str">
        <f t="shared" si="60"/>
        <v/>
      </c>
      <c r="Q139" s="34">
        <f t="shared" si="68"/>
        <v>25650</v>
      </c>
      <c r="R139" s="90">
        <f t="shared" si="65"/>
        <v>25650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6220</v>
      </c>
      <c r="O141" s="28">
        <f>O50+1320+300+400</f>
        <v>6220</v>
      </c>
      <c r="P141" s="29" t="str">
        <f t="shared" si="60"/>
        <v/>
      </c>
      <c r="Q141" s="34">
        <f t="shared" si="68"/>
        <v>6220</v>
      </c>
      <c r="R141" s="90">
        <f t="shared" si="65"/>
        <v>6220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69"/>
        <v>9200</v>
      </c>
      <c r="P163" s="77" t="str">
        <f t="shared" si="60"/>
        <v/>
      </c>
      <c r="Q163" s="30">
        <v>9200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69"/>
        <v>10900</v>
      </c>
      <c r="P165" s="77" t="str">
        <f t="shared" si="60"/>
        <v/>
      </c>
      <c r="Q165" s="30">
        <v>10900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69"/>
        <v>10800</v>
      </c>
      <c r="P166" s="29" t="str">
        <f t="shared" si="60"/>
        <v/>
      </c>
      <c r="Q166" s="30">
        <v>10800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69"/>
        <v>9900</v>
      </c>
      <c r="P168" s="77" t="str">
        <f t="shared" si="60"/>
        <v/>
      </c>
      <c r="Q168" s="30">
        <v>9900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31" activePane="bottomRight" state="frozen"/>
      <selection/>
      <selection pane="topRight"/>
      <selection pane="bottomLeft"/>
      <selection pane="bottomRight" activeCell="M41" sqref="M4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474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24000</v>
      </c>
      <c r="O29" s="28">
        <f t="shared" si="17"/>
        <v>24000</v>
      </c>
      <c r="P29" s="29" t="str">
        <f t="shared" si="18"/>
        <v/>
      </c>
      <c r="Q29" s="30">
        <v>24000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24000</v>
      </c>
      <c r="O30" s="28">
        <f t="shared" si="17"/>
        <v>24000</v>
      </c>
      <c r="P30" s="29" t="str">
        <f t="shared" si="18"/>
        <v/>
      </c>
      <c r="Q30" s="30">
        <v>24000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24000</v>
      </c>
      <c r="O31" s="28">
        <f t="shared" si="17"/>
        <v>24000</v>
      </c>
      <c r="P31" s="29" t="str">
        <f t="shared" si="18"/>
        <v/>
      </c>
      <c r="Q31" s="30">
        <v>24000</v>
      </c>
      <c r="R31" s="90">
        <f t="shared" si="19"/>
        <v>24000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23400</v>
      </c>
      <c r="O32" s="28">
        <f t="shared" si="17"/>
        <v>23400</v>
      </c>
      <c r="P32" s="29" t="str">
        <f t="shared" si="18"/>
        <v/>
      </c>
      <c r="Q32" s="30">
        <v>23400</v>
      </c>
      <c r="R32" s="90">
        <f t="shared" si="19"/>
        <v>23400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24100</v>
      </c>
      <c r="O33" s="28">
        <f t="shared" si="17"/>
        <v>24100</v>
      </c>
      <c r="P33" s="29" t="str">
        <f t="shared" si="18"/>
        <v/>
      </c>
      <c r="Q33" s="30">
        <v>24100</v>
      </c>
      <c r="R33" s="90">
        <f t="shared" si="19"/>
        <v>24100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21800</v>
      </c>
      <c r="O34" s="28">
        <f t="shared" si="17"/>
        <v>21800</v>
      </c>
      <c r="P34" s="29" t="str">
        <f t="shared" si="18"/>
        <v/>
      </c>
      <c r="Q34" s="30">
        <v>21800</v>
      </c>
      <c r="R34" s="90">
        <f t="shared" si="19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21800</v>
      </c>
      <c r="O35" s="28">
        <f t="shared" si="17"/>
        <v>21800</v>
      </c>
      <c r="P35" s="29" t="str">
        <f t="shared" si="18"/>
        <v/>
      </c>
      <c r="Q35" s="30">
        <v>21800</v>
      </c>
      <c r="R35" s="90">
        <f t="shared" si="19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24200</v>
      </c>
      <c r="O40" s="28">
        <f t="shared" si="17"/>
        <v>24200</v>
      </c>
      <c r="P40" s="77" t="str">
        <f t="shared" si="18"/>
        <v/>
      </c>
      <c r="Q40" s="30">
        <v>24200</v>
      </c>
      <c r="R40" s="90">
        <f t="shared" si="19"/>
        <v>24200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24200</v>
      </c>
      <c r="O41" s="28">
        <f t="shared" si="17"/>
        <v>24200</v>
      </c>
      <c r="P41" s="77" t="str">
        <f t="shared" si="18"/>
        <v/>
      </c>
      <c r="Q41" s="30">
        <v>24200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452640</v>
      </c>
      <c r="O45" s="39">
        <f>N45/18</f>
        <v>25146.6666666667</v>
      </c>
      <c r="P45" s="73"/>
      <c r="Q45" s="38">
        <f>SUM(R27:R44)</f>
        <v>452640</v>
      </c>
      <c r="R45" s="108">
        <f>Q45/18</f>
        <v>25146.6666666667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21100</v>
      </c>
      <c r="O46" s="28">
        <f t="shared" ref="O46:O48" si="24">N46+M46</f>
        <v>21100</v>
      </c>
      <c r="P46" s="29" t="str">
        <f t="shared" ref="P46:P48" si="25">IF(LEFT(M46,1)="+",LEFT(M46,1)&amp;TEXT(M46,"#"),TEXT(M46,"#"))</f>
        <v/>
      </c>
      <c r="Q46" s="30">
        <v>21100</v>
      </c>
      <c r="R46" s="90">
        <f t="shared" ref="R46:R48" si="26">IF(P46="",0+Q46,P46+Q46)</f>
        <v>21100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495040</v>
      </c>
      <c r="O49" s="39">
        <f>N49/21</f>
        <v>23573.3333333333</v>
      </c>
      <c r="P49" s="73"/>
      <c r="Q49" s="38">
        <f>Q45+R46+R47</f>
        <v>495040</v>
      </c>
      <c r="R49" s="108">
        <f>Q49/21</f>
        <v>23573.3333333333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7">N50+M50</f>
        <v>4400</v>
      </c>
      <c r="P50" s="29" t="str">
        <f t="shared" ref="P50:P53" si="28">IF(LEFT(M50,1)="+",LEFT(M50,1)&amp;TEXT(M50,"#"),TEXT(M50,"#"))</f>
        <v/>
      </c>
      <c r="Q50" s="30">
        <v>4400</v>
      </c>
      <c r="R50" s="90">
        <f t="shared" ref="R50:R53" si="29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7"/>
        <v>4200</v>
      </c>
      <c r="P51" s="29" t="str">
        <f t="shared" si="28"/>
        <v/>
      </c>
      <c r="Q51" s="30">
        <v>4200</v>
      </c>
      <c r="R51" s="90">
        <f t="shared" si="29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7"/>
        <v>4500</v>
      </c>
      <c r="P52" s="29" t="str">
        <f t="shared" si="28"/>
        <v/>
      </c>
      <c r="Q52" s="30">
        <v>4500</v>
      </c>
      <c r="R52" s="90">
        <f t="shared" si="29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7"/>
        <v>4300</v>
      </c>
      <c r="P53" s="29" t="str">
        <f t="shared" si="28"/>
        <v/>
      </c>
      <c r="Q53" s="30">
        <v>4300</v>
      </c>
      <c r="R53" s="90">
        <f t="shared" si="29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 t="s">
        <v>60</v>
      </c>
      <c r="N59" s="27">
        <v>1800</v>
      </c>
      <c r="O59" s="28">
        <f t="shared" ref="O59:O61" si="35">N59+M59</f>
        <v>1750</v>
      </c>
      <c r="P59" s="29" t="str">
        <f t="shared" ref="P59:P61" si="36">IF(LEFT(M59,1)="+",LEFT(M59,1)&amp;TEXT(M59,"#"),TEXT(M59,"#"))</f>
        <v>-50</v>
      </c>
      <c r="Q59" s="30">
        <v>1800</v>
      </c>
      <c r="R59" s="90">
        <f t="shared" ref="R59:R61" si="37">IF(P59="",0+Q59,P59+Q59)</f>
        <v>1750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11150</v>
      </c>
      <c r="O62" s="39">
        <f>N62/7</f>
        <v>1592.85714285714</v>
      </c>
      <c r="P62" s="73"/>
      <c r="Q62" s="38">
        <f>Q58+R59+R61</f>
        <v>11150</v>
      </c>
      <c r="R62" s="108">
        <f>Q62/7</f>
        <v>1592.85714285714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188300</v>
      </c>
      <c r="F74" s="39">
        <f>E74/15</f>
        <v>12553.3333333333</v>
      </c>
      <c r="G74" s="73"/>
      <c r="H74" s="51">
        <f>H69+H73</f>
        <v>188300</v>
      </c>
      <c r="I74" s="39">
        <f>H74/15</f>
        <v>12553.3333333333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 t="s">
        <v>60</v>
      </c>
      <c r="N87" s="27">
        <v>1750</v>
      </c>
      <c r="O87" s="28">
        <f t="shared" si="42"/>
        <v>1700</v>
      </c>
      <c r="P87" s="29" t="str">
        <f t="shared" si="55"/>
        <v>-50</v>
      </c>
      <c r="Q87" s="30">
        <v>1750</v>
      </c>
      <c r="R87" s="90">
        <f t="shared" si="44"/>
        <v>1700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 t="s">
        <v>60</v>
      </c>
      <c r="N88" s="27">
        <v>2150</v>
      </c>
      <c r="O88" s="28">
        <f t="shared" si="42"/>
        <v>2100</v>
      </c>
      <c r="P88" s="29" t="str">
        <f t="shared" si="55"/>
        <v>-50</v>
      </c>
      <c r="Q88" s="30">
        <v>2150</v>
      </c>
      <c r="R88" s="90">
        <f t="shared" si="44"/>
        <v>2100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 t="s">
        <v>60</v>
      </c>
      <c r="N91" s="41">
        <v>2050</v>
      </c>
      <c r="O91" s="28">
        <f t="shared" si="42"/>
        <v>2000</v>
      </c>
      <c r="P91" s="29" t="str">
        <f t="shared" si="55"/>
        <v>-50</v>
      </c>
      <c r="Q91" s="30">
        <v>2050</v>
      </c>
      <c r="R91" s="90">
        <f t="shared" si="44"/>
        <v>2000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 t="s">
        <v>60</v>
      </c>
      <c r="N92" s="41">
        <v>2050</v>
      </c>
      <c r="O92" s="28">
        <f t="shared" si="42"/>
        <v>2000</v>
      </c>
      <c r="P92" s="29" t="str">
        <f t="shared" si="55"/>
        <v>-50</v>
      </c>
      <c r="Q92" s="30">
        <v>2050</v>
      </c>
      <c r="R92" s="90">
        <f t="shared" si="44"/>
        <v>2000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>
        <v>-100</v>
      </c>
      <c r="Q116" s="30">
        <v>1700</v>
      </c>
      <c r="R116" s="90">
        <f t="shared" si="44"/>
        <v>1600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-200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 t="s">
        <v>475</v>
      </c>
      <c r="N123" s="27">
        <v>2100</v>
      </c>
      <c r="O123" s="28">
        <f t="shared" si="42"/>
        <v>2080</v>
      </c>
      <c r="P123" s="29" t="str">
        <f t="shared" ref="P123:P186" si="60">IF(LEFT(M123,1)="+",LEFT(M123,1)&amp;TEXT(M123,"#"),TEXT(M123,"#"))</f>
        <v>-20</v>
      </c>
      <c r="Q123" s="30">
        <v>2100</v>
      </c>
      <c r="R123" s="90">
        <f t="shared" si="44"/>
        <v>2080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8400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/>
      </c>
      <c r="H124" s="30">
        <v>8400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8300</v>
      </c>
      <c r="F125" s="28">
        <f t="shared" si="61"/>
        <v>8300</v>
      </c>
      <c r="G125" s="29" t="str">
        <f t="shared" si="62"/>
        <v/>
      </c>
      <c r="H125" s="30">
        <v>8300</v>
      </c>
      <c r="I125" s="67">
        <f t="shared" si="63"/>
        <v>8300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16700</v>
      </c>
      <c r="F126" s="39">
        <f>E126/2</f>
        <v>8350</v>
      </c>
      <c r="G126" s="29" t="str">
        <f t="shared" si="62"/>
        <v/>
      </c>
      <c r="H126" s="38">
        <f>SUM(I124:I125)</f>
        <v>16700</v>
      </c>
      <c r="I126" s="39">
        <f>H126/2</f>
        <v>8350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259200</v>
      </c>
      <c r="F127" s="39">
        <f>E127/21</f>
        <v>12342.8571428571</v>
      </c>
      <c r="G127" s="29" t="str">
        <f t="shared" si="62"/>
        <v/>
      </c>
      <c r="H127" s="38">
        <f>H123+H126</f>
        <v>259200</v>
      </c>
      <c r="I127" s="39">
        <f>H127/21</f>
        <v>12342.8571428571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25950</v>
      </c>
      <c r="O139" s="28">
        <f>O31+1250+300+400</f>
        <v>25950</v>
      </c>
      <c r="P139" s="29" t="str">
        <f t="shared" si="60"/>
        <v/>
      </c>
      <c r="Q139" s="34">
        <f t="shared" si="68"/>
        <v>25950</v>
      </c>
      <c r="R139" s="90">
        <f t="shared" si="65"/>
        <v>25950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0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69"/>
        <v>9200</v>
      </c>
      <c r="P163" s="77" t="str">
        <f t="shared" si="60"/>
        <v/>
      </c>
      <c r="Q163" s="30">
        <v>9200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69"/>
        <v>10900</v>
      </c>
      <c r="P165" s="77" t="str">
        <f t="shared" si="60"/>
        <v/>
      </c>
      <c r="Q165" s="30">
        <v>10900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69"/>
        <v>10800</v>
      </c>
      <c r="P166" s="29" t="str">
        <f t="shared" si="60"/>
        <v/>
      </c>
      <c r="Q166" s="30">
        <v>10800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69"/>
        <v>9900</v>
      </c>
      <c r="P168" s="77" t="str">
        <f t="shared" si="60"/>
        <v/>
      </c>
      <c r="Q168" s="30">
        <v>9900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X63" sqref="X63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474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24000</v>
      </c>
      <c r="O29" s="28">
        <f t="shared" si="17"/>
        <v>24000</v>
      </c>
      <c r="P29" s="29" t="str">
        <f t="shared" si="18"/>
        <v/>
      </c>
      <c r="Q29" s="30">
        <v>24000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24000</v>
      </c>
      <c r="O30" s="28">
        <f t="shared" si="17"/>
        <v>24000</v>
      </c>
      <c r="P30" s="29" t="str">
        <f t="shared" si="18"/>
        <v/>
      </c>
      <c r="Q30" s="30">
        <v>24000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24000</v>
      </c>
      <c r="O31" s="28">
        <f t="shared" si="17"/>
        <v>24000</v>
      </c>
      <c r="P31" s="29" t="str">
        <f t="shared" si="18"/>
        <v/>
      </c>
      <c r="Q31" s="30">
        <v>24000</v>
      </c>
      <c r="R31" s="90">
        <f t="shared" si="19"/>
        <v>24000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23400</v>
      </c>
      <c r="O32" s="28">
        <f t="shared" si="17"/>
        <v>23400</v>
      </c>
      <c r="P32" s="29" t="str">
        <f t="shared" si="18"/>
        <v/>
      </c>
      <c r="Q32" s="30">
        <v>23400</v>
      </c>
      <c r="R32" s="90">
        <f t="shared" si="19"/>
        <v>23400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24100</v>
      </c>
      <c r="O33" s="28">
        <f t="shared" si="17"/>
        <v>24100</v>
      </c>
      <c r="P33" s="29" t="str">
        <f t="shared" si="18"/>
        <v/>
      </c>
      <c r="Q33" s="30">
        <v>24100</v>
      </c>
      <c r="R33" s="90">
        <f t="shared" si="19"/>
        <v>24100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21800</v>
      </c>
      <c r="O34" s="28">
        <f t="shared" si="17"/>
        <v>21800</v>
      </c>
      <c r="P34" s="29" t="str">
        <f t="shared" si="18"/>
        <v/>
      </c>
      <c r="Q34" s="30">
        <v>21800</v>
      </c>
      <c r="R34" s="90">
        <f t="shared" si="19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21800</v>
      </c>
      <c r="O35" s="28">
        <f t="shared" si="17"/>
        <v>21800</v>
      </c>
      <c r="P35" s="29" t="str">
        <f t="shared" si="18"/>
        <v/>
      </c>
      <c r="Q35" s="30">
        <v>21800</v>
      </c>
      <c r="R35" s="90">
        <f t="shared" si="19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24200</v>
      </c>
      <c r="O40" s="28">
        <f t="shared" si="17"/>
        <v>24200</v>
      </c>
      <c r="P40" s="77" t="str">
        <f t="shared" si="18"/>
        <v/>
      </c>
      <c r="Q40" s="30">
        <v>24200</v>
      </c>
      <c r="R40" s="90">
        <f t="shared" si="19"/>
        <v>24200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24200</v>
      </c>
      <c r="O41" s="28">
        <f t="shared" si="17"/>
        <v>24200</v>
      </c>
      <c r="P41" s="77" t="str">
        <f t="shared" si="18"/>
        <v/>
      </c>
      <c r="Q41" s="30">
        <v>24200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452640</v>
      </c>
      <c r="O45" s="39">
        <f>N45/18</f>
        <v>25146.6666666667</v>
      </c>
      <c r="P45" s="73"/>
      <c r="Q45" s="38">
        <f>SUM(R27:R44)</f>
        <v>452640</v>
      </c>
      <c r="R45" s="108">
        <f>Q45/18</f>
        <v>25146.6666666667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21100</v>
      </c>
      <c r="O46" s="28">
        <f t="shared" ref="O46:O48" si="24">N46+M46</f>
        <v>21100</v>
      </c>
      <c r="P46" s="29" t="str">
        <f t="shared" ref="P46:P48" si="25">IF(LEFT(M46,1)="+",LEFT(M46,1)&amp;TEXT(M46,"#"),TEXT(M46,"#"))</f>
        <v/>
      </c>
      <c r="Q46" s="30">
        <v>21100</v>
      </c>
      <c r="R46" s="90">
        <f t="shared" ref="R46:R48" si="26">IF(P46="",0+Q46,P46+Q46)</f>
        <v>21100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495040</v>
      </c>
      <c r="O49" s="39">
        <f>N49/21</f>
        <v>23573.3333333333</v>
      </c>
      <c r="P49" s="73"/>
      <c r="Q49" s="38">
        <f>Q45+R46+R47</f>
        <v>495040</v>
      </c>
      <c r="R49" s="108">
        <f>Q49/21</f>
        <v>23573.3333333333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7">N50+M50</f>
        <v>4400</v>
      </c>
      <c r="P50" s="29" t="str">
        <f t="shared" ref="P50:P53" si="28">IF(LEFT(M50,1)="+",LEFT(M50,1)&amp;TEXT(M50,"#"),TEXT(M50,"#"))</f>
        <v/>
      </c>
      <c r="Q50" s="30">
        <v>4400</v>
      </c>
      <c r="R50" s="90">
        <f t="shared" ref="R50:R53" si="29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7"/>
        <v>4200</v>
      </c>
      <c r="P51" s="29" t="str">
        <f t="shared" si="28"/>
        <v/>
      </c>
      <c r="Q51" s="30">
        <v>4200</v>
      </c>
      <c r="R51" s="90">
        <f t="shared" si="29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7"/>
        <v>4500</v>
      </c>
      <c r="P52" s="29" t="str">
        <f t="shared" si="28"/>
        <v/>
      </c>
      <c r="Q52" s="30">
        <v>4500</v>
      </c>
      <c r="R52" s="90">
        <f t="shared" si="29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7"/>
        <v>4300</v>
      </c>
      <c r="P53" s="29" t="str">
        <f t="shared" si="28"/>
        <v/>
      </c>
      <c r="Q53" s="30">
        <v>4300</v>
      </c>
      <c r="R53" s="90">
        <f t="shared" si="29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 t="s">
        <v>60</v>
      </c>
      <c r="N59" s="27">
        <v>1800</v>
      </c>
      <c r="O59" s="28">
        <f t="shared" ref="O59:O61" si="35">N59+M59</f>
        <v>1750</v>
      </c>
      <c r="P59" s="29" t="str">
        <f t="shared" ref="P59:P61" si="36">IF(LEFT(M59,1)="+",LEFT(M59,1)&amp;TEXT(M59,"#"),TEXT(M59,"#"))</f>
        <v>-50</v>
      </c>
      <c r="Q59" s="30">
        <v>1800</v>
      </c>
      <c r="R59" s="90">
        <f t="shared" ref="R59:R61" si="37">IF(P59="",0+Q59,P59+Q59)</f>
        <v>1750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11150</v>
      </c>
      <c r="O62" s="39">
        <f>N62/7</f>
        <v>1592.85714285714</v>
      </c>
      <c r="P62" s="73"/>
      <c r="Q62" s="38">
        <f>Q58+R59+R61</f>
        <v>11150</v>
      </c>
      <c r="R62" s="108">
        <f>Q62/7</f>
        <v>1592.85714285714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188300</v>
      </c>
      <c r="F74" s="39">
        <f>E74/15</f>
        <v>12553.3333333333</v>
      </c>
      <c r="G74" s="73"/>
      <c r="H74" s="51">
        <f>H69+H73</f>
        <v>188300</v>
      </c>
      <c r="I74" s="39">
        <f>H74/15</f>
        <v>12553.3333333333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 t="s">
        <v>60</v>
      </c>
      <c r="N87" s="27">
        <v>1750</v>
      </c>
      <c r="O87" s="28">
        <f t="shared" si="42"/>
        <v>1700</v>
      </c>
      <c r="P87" s="29" t="str">
        <f t="shared" si="55"/>
        <v>-50</v>
      </c>
      <c r="Q87" s="30">
        <v>1750</v>
      </c>
      <c r="R87" s="90">
        <f t="shared" si="44"/>
        <v>1700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 t="s">
        <v>60</v>
      </c>
      <c r="N88" s="27">
        <v>2150</v>
      </c>
      <c r="O88" s="28">
        <f t="shared" si="42"/>
        <v>2100</v>
      </c>
      <c r="P88" s="29" t="str">
        <f t="shared" si="55"/>
        <v>-50</v>
      </c>
      <c r="Q88" s="30">
        <v>2150</v>
      </c>
      <c r="R88" s="90">
        <f t="shared" si="44"/>
        <v>2100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 t="s">
        <v>60</v>
      </c>
      <c r="N91" s="41">
        <v>2050</v>
      </c>
      <c r="O91" s="28">
        <f t="shared" si="42"/>
        <v>2000</v>
      </c>
      <c r="P91" s="29" t="str">
        <f t="shared" si="55"/>
        <v>-50</v>
      </c>
      <c r="Q91" s="30">
        <v>2050</v>
      </c>
      <c r="R91" s="90">
        <f t="shared" si="44"/>
        <v>2000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 t="s">
        <v>60</v>
      </c>
      <c r="N92" s="41">
        <v>2050</v>
      </c>
      <c r="O92" s="28">
        <f t="shared" si="42"/>
        <v>2000</v>
      </c>
      <c r="P92" s="29" t="str">
        <f t="shared" si="55"/>
        <v>-50</v>
      </c>
      <c r="Q92" s="30">
        <v>2050</v>
      </c>
      <c r="R92" s="90">
        <f t="shared" si="44"/>
        <v>2000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>
        <v>-100</v>
      </c>
      <c r="Q116" s="30">
        <v>1700</v>
      </c>
      <c r="R116" s="90">
        <f t="shared" si="44"/>
        <v>1600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-200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 t="s">
        <v>475</v>
      </c>
      <c r="N123" s="27">
        <v>2100</v>
      </c>
      <c r="O123" s="28">
        <f t="shared" si="42"/>
        <v>2080</v>
      </c>
      <c r="P123" s="29" t="str">
        <f t="shared" ref="P123:P186" si="60">IF(LEFT(M123,1)="+",LEFT(M123,1)&amp;TEXT(M123,"#"),TEXT(M123,"#"))</f>
        <v>-20</v>
      </c>
      <c r="Q123" s="30">
        <v>2100</v>
      </c>
      <c r="R123" s="90">
        <f t="shared" si="44"/>
        <v>2080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8400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/>
      </c>
      <c r="H124" s="30">
        <v>8400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8300</v>
      </c>
      <c r="F125" s="28">
        <f t="shared" si="61"/>
        <v>8300</v>
      </c>
      <c r="G125" s="29" t="str">
        <f t="shared" si="62"/>
        <v/>
      </c>
      <c r="H125" s="30">
        <v>8300</v>
      </c>
      <c r="I125" s="67">
        <f t="shared" si="63"/>
        <v>8300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16700</v>
      </c>
      <c r="F126" s="39">
        <f>E126/2</f>
        <v>8350</v>
      </c>
      <c r="G126" s="29" t="str">
        <f t="shared" si="62"/>
        <v/>
      </c>
      <c r="H126" s="38">
        <f>SUM(I124:I125)</f>
        <v>16700</v>
      </c>
      <c r="I126" s="39">
        <f>H126/2</f>
        <v>8350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259200</v>
      </c>
      <c r="F127" s="39">
        <f>E127/21</f>
        <v>12342.8571428571</v>
      </c>
      <c r="G127" s="29" t="str">
        <f t="shared" si="62"/>
        <v/>
      </c>
      <c r="H127" s="38">
        <f>H123+H126</f>
        <v>259200</v>
      </c>
      <c r="I127" s="39">
        <f>H127/21</f>
        <v>12342.8571428571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25950</v>
      </c>
      <c r="O139" s="28">
        <f>O31+1250+300+400</f>
        <v>25950</v>
      </c>
      <c r="P139" s="29" t="str">
        <f t="shared" si="60"/>
        <v/>
      </c>
      <c r="Q139" s="34">
        <f t="shared" si="68"/>
        <v>25950</v>
      </c>
      <c r="R139" s="90">
        <f t="shared" si="65"/>
        <v>25950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0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69"/>
        <v>9200</v>
      </c>
      <c r="P163" s="77" t="str">
        <f t="shared" si="60"/>
        <v/>
      </c>
      <c r="Q163" s="30">
        <v>9200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69"/>
        <v>10900</v>
      </c>
      <c r="P165" s="77" t="str">
        <f t="shared" si="60"/>
        <v/>
      </c>
      <c r="Q165" s="30">
        <v>10900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69"/>
        <v>10800</v>
      </c>
      <c r="P166" s="29" t="str">
        <f t="shared" si="60"/>
        <v/>
      </c>
      <c r="Q166" s="30">
        <v>10800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69"/>
        <v>9900</v>
      </c>
      <c r="P168" s="77" t="str">
        <f t="shared" si="60"/>
        <v/>
      </c>
      <c r="Q168" s="30">
        <v>9900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14" activePane="bottomRight" state="frozen"/>
      <selection/>
      <selection pane="topRight"/>
      <selection pane="bottomLeft"/>
      <selection pane="bottomRight" activeCell="T29" sqref="T29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476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476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 t="s">
        <v>473</v>
      </c>
      <c r="N29" s="27">
        <v>24600</v>
      </c>
      <c r="O29" s="28">
        <f t="shared" si="17"/>
        <v>24000</v>
      </c>
      <c r="P29" s="29" t="str">
        <f t="shared" si="18"/>
        <v>-600</v>
      </c>
      <c r="Q29" s="30">
        <v>24600</v>
      </c>
      <c r="R29" s="90">
        <f t="shared" si="19"/>
        <v>24000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 t="s">
        <v>113</v>
      </c>
      <c r="N30" s="27">
        <v>24400</v>
      </c>
      <c r="O30" s="28">
        <f t="shared" si="17"/>
        <v>24000</v>
      </c>
      <c r="P30" s="29" t="str">
        <f t="shared" si="18"/>
        <v>-400</v>
      </c>
      <c r="Q30" s="30">
        <v>24400</v>
      </c>
      <c r="R30" s="90">
        <f t="shared" si="19"/>
        <v>24000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 t="s">
        <v>468</v>
      </c>
      <c r="N31" s="27">
        <v>24300</v>
      </c>
      <c r="O31" s="28">
        <f t="shared" si="17"/>
        <v>24000</v>
      </c>
      <c r="P31" s="29" t="str">
        <f t="shared" si="18"/>
        <v>-300</v>
      </c>
      <c r="Q31" s="30">
        <v>24300</v>
      </c>
      <c r="R31" s="90">
        <f t="shared" si="19"/>
        <v>24000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 t="s">
        <v>468</v>
      </c>
      <c r="N32" s="27">
        <v>23700</v>
      </c>
      <c r="O32" s="28">
        <f t="shared" si="17"/>
        <v>23400</v>
      </c>
      <c r="P32" s="29" t="str">
        <f t="shared" si="18"/>
        <v>-300</v>
      </c>
      <c r="Q32" s="30">
        <v>23700</v>
      </c>
      <c r="R32" s="90">
        <f t="shared" si="19"/>
        <v>23400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24100</v>
      </c>
      <c r="O33" s="28">
        <f t="shared" si="17"/>
        <v>24100</v>
      </c>
      <c r="P33" s="29" t="str">
        <f t="shared" si="18"/>
        <v/>
      </c>
      <c r="Q33" s="30">
        <v>24100</v>
      </c>
      <c r="R33" s="90">
        <f t="shared" si="19"/>
        <v>24100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21800</v>
      </c>
      <c r="O34" s="28">
        <f t="shared" si="17"/>
        <v>21800</v>
      </c>
      <c r="P34" s="29" t="str">
        <f t="shared" si="18"/>
        <v/>
      </c>
      <c r="Q34" s="30">
        <v>21800</v>
      </c>
      <c r="R34" s="90">
        <f t="shared" si="19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21800</v>
      </c>
      <c r="O35" s="28">
        <f t="shared" si="17"/>
        <v>21800</v>
      </c>
      <c r="P35" s="29" t="str">
        <f t="shared" si="18"/>
        <v/>
      </c>
      <c r="Q35" s="30">
        <v>21800</v>
      </c>
      <c r="R35" s="90">
        <f t="shared" si="19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 t="s">
        <v>468</v>
      </c>
      <c r="N40" s="27">
        <v>24500</v>
      </c>
      <c r="O40" s="28">
        <f t="shared" si="17"/>
        <v>24200</v>
      </c>
      <c r="P40" s="77" t="str">
        <f t="shared" si="18"/>
        <v>-300</v>
      </c>
      <c r="Q40" s="30">
        <v>24500</v>
      </c>
      <c r="R40" s="90">
        <f t="shared" si="19"/>
        <v>24200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 t="s">
        <v>473</v>
      </c>
      <c r="N41" s="27">
        <v>24800</v>
      </c>
      <c r="O41" s="28">
        <f t="shared" si="17"/>
        <v>24200</v>
      </c>
      <c r="P41" s="77" t="str">
        <f t="shared" si="18"/>
        <v>-600</v>
      </c>
      <c r="Q41" s="30">
        <v>24800</v>
      </c>
      <c r="R41" s="90">
        <f t="shared" si="19"/>
        <v>24200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452640</v>
      </c>
      <c r="O45" s="39">
        <f>N45/18</f>
        <v>25146.6666666667</v>
      </c>
      <c r="P45" s="73"/>
      <c r="Q45" s="38">
        <f>SUM(R27:R44)</f>
        <v>452640</v>
      </c>
      <c r="R45" s="108">
        <f>Q45/18</f>
        <v>25146.6666666667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21100</v>
      </c>
      <c r="O46" s="28">
        <f t="shared" ref="O46:O48" si="24">N46+M46</f>
        <v>21100</v>
      </c>
      <c r="P46" s="29" t="str">
        <f t="shared" ref="P46:P48" si="25">IF(LEFT(M46,1)="+",LEFT(M46,1)&amp;TEXT(M46,"#"),TEXT(M46,"#"))</f>
        <v/>
      </c>
      <c r="Q46" s="30">
        <v>21100</v>
      </c>
      <c r="R46" s="90">
        <f t="shared" ref="R46:R48" si="26">IF(P46="",0+Q46,P46+Q46)</f>
        <v>21100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495040</v>
      </c>
      <c r="O49" s="39">
        <f>N49/21</f>
        <v>23573.3333333333</v>
      </c>
      <c r="P49" s="73"/>
      <c r="Q49" s="38">
        <f>Q45+R46+R47</f>
        <v>495040</v>
      </c>
      <c r="R49" s="108">
        <f>Q49/21</f>
        <v>23573.3333333333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7">N50+M50</f>
        <v>4400</v>
      </c>
      <c r="P50" s="29" t="str">
        <f t="shared" ref="P50:P53" si="28">IF(LEFT(M50,1)="+",LEFT(M50,1)&amp;TEXT(M50,"#"),TEXT(M50,"#"))</f>
        <v/>
      </c>
      <c r="Q50" s="30">
        <v>4400</v>
      </c>
      <c r="R50" s="90">
        <f t="shared" ref="R50:R53" si="29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7"/>
        <v>4200</v>
      </c>
      <c r="P51" s="29" t="str">
        <f t="shared" si="28"/>
        <v/>
      </c>
      <c r="Q51" s="30">
        <v>4200</v>
      </c>
      <c r="R51" s="90">
        <f t="shared" si="29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7"/>
        <v>4500</v>
      </c>
      <c r="P52" s="29" t="str">
        <f t="shared" si="28"/>
        <v/>
      </c>
      <c r="Q52" s="30">
        <v>4500</v>
      </c>
      <c r="R52" s="90">
        <f t="shared" si="29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7"/>
        <v>4300</v>
      </c>
      <c r="P53" s="29" t="str">
        <f t="shared" si="28"/>
        <v/>
      </c>
      <c r="Q53" s="30">
        <v>4300</v>
      </c>
      <c r="R53" s="90">
        <f t="shared" si="29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5">N59+M59</f>
        <v>1800</v>
      </c>
      <c r="P59" s="29" t="str">
        <f t="shared" ref="P59:P61" si="36">IF(LEFT(M59,1)="+",LEFT(M59,1)&amp;TEXT(M59,"#"),TEXT(M59,"#"))</f>
        <v/>
      </c>
      <c r="Q59" s="30">
        <v>1800</v>
      </c>
      <c r="R59" s="90">
        <f t="shared" ref="R59:R61" si="37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188300</v>
      </c>
      <c r="F74" s="39">
        <f>E74/15</f>
        <v>12553.3333333333</v>
      </c>
      <c r="G74" s="73"/>
      <c r="H74" s="51">
        <f>H69+H73</f>
        <v>188300</v>
      </c>
      <c r="I74" s="39">
        <f>H74/15</f>
        <v>12553.3333333333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2"/>
        <v>1750</v>
      </c>
      <c r="P87" s="29" t="str">
        <f t="shared" si="55"/>
        <v/>
      </c>
      <c r="Q87" s="30">
        <v>1750</v>
      </c>
      <c r="R87" s="90">
        <f t="shared" si="44"/>
        <v>1750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2"/>
        <v>2150</v>
      </c>
      <c r="P88" s="29" t="str">
        <f t="shared" si="55"/>
        <v/>
      </c>
      <c r="Q88" s="30">
        <v>2150</v>
      </c>
      <c r="R88" s="90">
        <f t="shared" si="44"/>
        <v>2150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2"/>
        <v>2050</v>
      </c>
      <c r="P91" s="29" t="str">
        <f t="shared" si="55"/>
        <v/>
      </c>
      <c r="Q91" s="30">
        <v>2050</v>
      </c>
      <c r="R91" s="90">
        <f t="shared" si="44"/>
        <v>2050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2"/>
        <v>2050</v>
      </c>
      <c r="P92" s="29" t="str">
        <f t="shared" si="55"/>
        <v/>
      </c>
      <c r="Q92" s="30">
        <v>2050</v>
      </c>
      <c r="R92" s="90">
        <f t="shared" si="44"/>
        <v>2050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/>
      <c r="Q116" s="30">
        <v>1700</v>
      </c>
      <c r="R116" s="90">
        <f t="shared" si="44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2"/>
        <v>2100</v>
      </c>
      <c r="P123" s="29" t="str">
        <f t="shared" ref="P123:P186" si="60">IF(LEFT(M123,1)="+",LEFT(M123,1)&amp;TEXT(M123,"#"),TEXT(M123,"#"))</f>
        <v/>
      </c>
      <c r="Q123" s="30">
        <v>2100</v>
      </c>
      <c r="R123" s="90">
        <f t="shared" si="44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8400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/>
      </c>
      <c r="H124" s="30">
        <v>8400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8300</v>
      </c>
      <c r="F125" s="28">
        <f t="shared" si="61"/>
        <v>8300</v>
      </c>
      <c r="G125" s="29" t="str">
        <f t="shared" si="62"/>
        <v/>
      </c>
      <c r="H125" s="30">
        <v>8300</v>
      </c>
      <c r="I125" s="67">
        <f t="shared" si="63"/>
        <v>8300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16700</v>
      </c>
      <c r="F126" s="39">
        <f>E126/2</f>
        <v>8350</v>
      </c>
      <c r="G126" s="29" t="str">
        <f t="shared" si="62"/>
        <v/>
      </c>
      <c r="H126" s="38">
        <f>SUM(I124:I125)</f>
        <v>16700</v>
      </c>
      <c r="I126" s="39">
        <f>H126/2</f>
        <v>8350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259200</v>
      </c>
      <c r="F127" s="39">
        <f>E127/21</f>
        <v>12342.8571428571</v>
      </c>
      <c r="G127" s="29" t="str">
        <f t="shared" si="62"/>
        <v/>
      </c>
      <c r="H127" s="38">
        <f>H123+H126</f>
        <v>259200</v>
      </c>
      <c r="I127" s="39">
        <f>H127/21</f>
        <v>12342.8571428571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25950</v>
      </c>
      <c r="O139" s="28">
        <f>O31+1250+300+400</f>
        <v>25950</v>
      </c>
      <c r="P139" s="29" t="str">
        <f t="shared" si="60"/>
        <v/>
      </c>
      <c r="Q139" s="34">
        <f t="shared" si="68"/>
        <v>25950</v>
      </c>
      <c r="R139" s="90">
        <f t="shared" si="65"/>
        <v>25950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0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9200</v>
      </c>
      <c r="O163" s="28">
        <f t="shared" si="69"/>
        <v>9200</v>
      </c>
      <c r="P163" s="77" t="str">
        <f t="shared" si="60"/>
        <v/>
      </c>
      <c r="Q163" s="30">
        <v>9200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10900</v>
      </c>
      <c r="O165" s="28">
        <f t="shared" si="69"/>
        <v>10900</v>
      </c>
      <c r="P165" s="77" t="str">
        <f t="shared" si="60"/>
        <v/>
      </c>
      <c r="Q165" s="30">
        <v>10900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10800</v>
      </c>
      <c r="O166" s="28">
        <f t="shared" si="69"/>
        <v>10800</v>
      </c>
      <c r="P166" s="29" t="str">
        <f t="shared" si="60"/>
        <v/>
      </c>
      <c r="Q166" s="30">
        <v>10800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9900</v>
      </c>
      <c r="O168" s="28">
        <f t="shared" si="69"/>
        <v>9900</v>
      </c>
      <c r="P168" s="77" t="str">
        <f t="shared" si="60"/>
        <v/>
      </c>
      <c r="Q168" s="30">
        <v>9900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9" sqref="T29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477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2300</v>
      </c>
      <c r="F12" s="28">
        <f t="shared" si="12"/>
        <v>2300</v>
      </c>
      <c r="G12" s="29" t="str">
        <f t="shared" si="1"/>
        <v/>
      </c>
      <c r="H12" s="30">
        <v>2300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24800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/>
      </c>
      <c r="Q27" s="30">
        <v>24800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24600</v>
      </c>
      <c r="O28" s="28">
        <f t="shared" si="17"/>
        <v>24600</v>
      </c>
      <c r="P28" s="29" t="str">
        <f t="shared" si="18"/>
        <v/>
      </c>
      <c r="Q28" s="30">
        <v>24600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24600</v>
      </c>
      <c r="O29" s="28">
        <f t="shared" si="17"/>
        <v>24600</v>
      </c>
      <c r="P29" s="29" t="str">
        <f t="shared" si="18"/>
        <v/>
      </c>
      <c r="Q29" s="30">
        <v>24600</v>
      </c>
      <c r="R29" s="90">
        <f t="shared" si="19"/>
        <v>24600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24400</v>
      </c>
      <c r="O30" s="28">
        <f t="shared" si="17"/>
        <v>24400</v>
      </c>
      <c r="P30" s="29" t="str">
        <f t="shared" si="18"/>
        <v/>
      </c>
      <c r="Q30" s="30">
        <v>24400</v>
      </c>
      <c r="R30" s="90">
        <f t="shared" si="19"/>
        <v>24400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24300</v>
      </c>
      <c r="O31" s="28">
        <f t="shared" si="17"/>
        <v>24300</v>
      </c>
      <c r="P31" s="29" t="str">
        <f t="shared" si="18"/>
        <v/>
      </c>
      <c r="Q31" s="30">
        <v>24300</v>
      </c>
      <c r="R31" s="90">
        <f t="shared" si="19"/>
        <v>24300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23700</v>
      </c>
      <c r="O32" s="28">
        <f t="shared" si="17"/>
        <v>23700</v>
      </c>
      <c r="P32" s="29" t="str">
        <f t="shared" si="18"/>
        <v/>
      </c>
      <c r="Q32" s="30">
        <v>23700</v>
      </c>
      <c r="R32" s="90">
        <f t="shared" si="19"/>
        <v>23700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24100</v>
      </c>
      <c r="O33" s="28">
        <f t="shared" si="17"/>
        <v>24100</v>
      </c>
      <c r="P33" s="29" t="str">
        <f t="shared" si="18"/>
        <v/>
      </c>
      <c r="Q33" s="30">
        <v>24100</v>
      </c>
      <c r="R33" s="90">
        <f t="shared" si="19"/>
        <v>24100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21800</v>
      </c>
      <c r="O34" s="28">
        <f t="shared" si="17"/>
        <v>21800</v>
      </c>
      <c r="P34" s="29" t="str">
        <f t="shared" si="18"/>
        <v/>
      </c>
      <c r="Q34" s="30">
        <v>21800</v>
      </c>
      <c r="R34" s="90">
        <f t="shared" si="19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21800</v>
      </c>
      <c r="O35" s="28">
        <f t="shared" si="17"/>
        <v>21800</v>
      </c>
      <c r="P35" s="29" t="str">
        <f t="shared" si="18"/>
        <v/>
      </c>
      <c r="Q35" s="30">
        <v>21800</v>
      </c>
      <c r="R35" s="90">
        <f t="shared" si="19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24500</v>
      </c>
      <c r="O40" s="28">
        <f t="shared" si="17"/>
        <v>24500</v>
      </c>
      <c r="P40" s="77" t="str">
        <f t="shared" si="18"/>
        <v/>
      </c>
      <c r="Q40" s="30">
        <v>24500</v>
      </c>
      <c r="R40" s="90">
        <f t="shared" si="19"/>
        <v>24500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24800</v>
      </c>
      <c r="O41" s="28">
        <f t="shared" si="17"/>
        <v>24800</v>
      </c>
      <c r="P41" s="77" t="str">
        <f t="shared" si="18"/>
        <v/>
      </c>
      <c r="Q41" s="30">
        <v>24800</v>
      </c>
      <c r="R41" s="90">
        <f t="shared" si="19"/>
        <v>24800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24900</v>
      </c>
      <c r="O44" s="28">
        <f t="shared" si="17"/>
        <v>24900</v>
      </c>
      <c r="P44" s="29" t="str">
        <f t="shared" si="18"/>
        <v/>
      </c>
      <c r="Q44" s="30">
        <v>24900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455140</v>
      </c>
      <c r="O45" s="39">
        <f>N45/18</f>
        <v>25285.5555555556</v>
      </c>
      <c r="P45" s="73"/>
      <c r="Q45" s="38">
        <f>SUM(R27:R44)</f>
        <v>455140</v>
      </c>
      <c r="R45" s="108">
        <f>Q45/18</f>
        <v>25285.5555555556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21100</v>
      </c>
      <c r="O46" s="28">
        <f t="shared" ref="O46:O48" si="24">N46+M46</f>
        <v>21100</v>
      </c>
      <c r="P46" s="29" t="str">
        <f t="shared" ref="P46:P48" si="25">IF(LEFT(M46,1)="+",LEFT(M46,1)&amp;TEXT(M46,"#"),TEXT(M46,"#"))</f>
        <v/>
      </c>
      <c r="Q46" s="30">
        <v>21100</v>
      </c>
      <c r="R46" s="90">
        <f t="shared" ref="R46:R48" si="26">IF(P46="",0+Q46,P46+Q46)</f>
        <v>21100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497540</v>
      </c>
      <c r="O49" s="39">
        <f>N49/21</f>
        <v>23692.380952381</v>
      </c>
      <c r="P49" s="73"/>
      <c r="Q49" s="38">
        <f>Q45+R46+R47</f>
        <v>497540</v>
      </c>
      <c r="R49" s="108">
        <f>Q49/21</f>
        <v>23692.380952381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7">N50+M50</f>
        <v>4400</v>
      </c>
      <c r="P50" s="29" t="str">
        <f t="shared" ref="P50:P53" si="28">IF(LEFT(M50,1)="+",LEFT(M50,1)&amp;TEXT(M50,"#"),TEXT(M50,"#"))</f>
        <v/>
      </c>
      <c r="Q50" s="30">
        <v>4400</v>
      </c>
      <c r="R50" s="90">
        <f t="shared" ref="R50:R53" si="29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7"/>
        <v>4200</v>
      </c>
      <c r="P51" s="29" t="str">
        <f t="shared" si="28"/>
        <v/>
      </c>
      <c r="Q51" s="30">
        <v>4200</v>
      </c>
      <c r="R51" s="90">
        <f t="shared" si="29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7"/>
        <v>4500</v>
      </c>
      <c r="P52" s="29" t="str">
        <f t="shared" si="28"/>
        <v/>
      </c>
      <c r="Q52" s="30">
        <v>4500</v>
      </c>
      <c r="R52" s="90">
        <f t="shared" si="29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7"/>
        <v>4300</v>
      </c>
      <c r="P53" s="29" t="str">
        <f t="shared" si="28"/>
        <v/>
      </c>
      <c r="Q53" s="30">
        <v>4300</v>
      </c>
      <c r="R53" s="90">
        <f t="shared" si="29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5">N59+M59</f>
        <v>1800</v>
      </c>
      <c r="P59" s="29" t="str">
        <f t="shared" ref="P59:P61" si="36">IF(LEFT(M59,1)="+",LEFT(M59,1)&amp;TEXT(M59,"#"),TEXT(M59,"#"))</f>
        <v/>
      </c>
      <c r="Q59" s="30">
        <v>1800</v>
      </c>
      <c r="R59" s="90">
        <f t="shared" ref="R59:R61" si="37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6100</v>
      </c>
      <c r="F70" s="28">
        <f t="shared" ref="F70:F72" si="47">E70+D70</f>
        <v>6100</v>
      </c>
      <c r="G70" s="29" t="str">
        <f t="shared" si="41"/>
        <v/>
      </c>
      <c r="H70" s="30">
        <v>6100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6700</v>
      </c>
      <c r="F71" s="28">
        <f t="shared" si="47"/>
        <v>6700</v>
      </c>
      <c r="G71" s="29" t="str">
        <f t="shared" si="41"/>
        <v/>
      </c>
      <c r="H71" s="30">
        <v>6700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6500</v>
      </c>
      <c r="F72" s="28">
        <f t="shared" si="47"/>
        <v>6500</v>
      </c>
      <c r="G72" s="29" t="str">
        <f t="shared" si="41"/>
        <v/>
      </c>
      <c r="H72" s="30">
        <v>6500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188300</v>
      </c>
      <c r="F74" s="39">
        <f>E74/15</f>
        <v>12553.3333333333</v>
      </c>
      <c r="G74" s="73"/>
      <c r="H74" s="51">
        <f>H69+H73</f>
        <v>188300</v>
      </c>
      <c r="I74" s="39">
        <f>H74/15</f>
        <v>12553.3333333333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2"/>
        <v>1750</v>
      </c>
      <c r="P87" s="29" t="str">
        <f t="shared" si="55"/>
        <v/>
      </c>
      <c r="Q87" s="30">
        <v>1750</v>
      </c>
      <c r="R87" s="90">
        <f t="shared" si="44"/>
        <v>1750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2"/>
        <v>2150</v>
      </c>
      <c r="P88" s="29" t="str">
        <f t="shared" si="55"/>
        <v/>
      </c>
      <c r="Q88" s="30">
        <v>2150</v>
      </c>
      <c r="R88" s="90">
        <f t="shared" si="44"/>
        <v>2150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6700</v>
      </c>
      <c r="F90" s="28">
        <f t="shared" si="52"/>
        <v>6700</v>
      </c>
      <c r="G90" s="29" t="str">
        <f t="shared" si="53"/>
        <v/>
      </c>
      <c r="H90" s="30">
        <v>6700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6800</v>
      </c>
      <c r="F91" s="28">
        <f t="shared" si="52"/>
        <v>6800</v>
      </c>
      <c r="G91" s="29" t="str">
        <f t="shared" si="53"/>
        <v/>
      </c>
      <c r="H91" s="30">
        <v>6800</v>
      </c>
      <c r="I91" s="67">
        <f t="shared" si="54"/>
        <v>6800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2"/>
        <v>2050</v>
      </c>
      <c r="P91" s="29" t="str">
        <f t="shared" si="55"/>
        <v/>
      </c>
      <c r="Q91" s="30">
        <v>2050</v>
      </c>
      <c r="R91" s="90">
        <f t="shared" si="44"/>
        <v>2050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2"/>
        <v>2050</v>
      </c>
      <c r="P92" s="29" t="str">
        <f t="shared" si="55"/>
        <v/>
      </c>
      <c r="Q92" s="30">
        <v>2050</v>
      </c>
      <c r="R92" s="90">
        <f t="shared" si="44"/>
        <v>2050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/>
      <c r="Q116" s="30">
        <v>1700</v>
      </c>
      <c r="R116" s="90">
        <f t="shared" si="44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2"/>
        <v>2100</v>
      </c>
      <c r="P123" s="29" t="str">
        <f t="shared" ref="P123:P186" si="60">IF(LEFT(M123,1)="+",LEFT(M123,1)&amp;TEXT(M123,"#"),TEXT(M123,"#"))</f>
        <v/>
      </c>
      <c r="Q123" s="30">
        <v>2100</v>
      </c>
      <c r="R123" s="90">
        <f t="shared" si="44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8400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/>
      </c>
      <c r="H124" s="30">
        <v>8400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8300</v>
      </c>
      <c r="F125" s="28">
        <f t="shared" si="61"/>
        <v>8300</v>
      </c>
      <c r="G125" s="29" t="str">
        <f t="shared" si="62"/>
        <v/>
      </c>
      <c r="H125" s="30">
        <v>8300</v>
      </c>
      <c r="I125" s="67">
        <f t="shared" si="63"/>
        <v>8300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16700</v>
      </c>
      <c r="F126" s="39">
        <f>E126/2</f>
        <v>8350</v>
      </c>
      <c r="G126" s="29" t="str">
        <f t="shared" si="62"/>
        <v/>
      </c>
      <c r="H126" s="38">
        <f>SUM(I124:I125)</f>
        <v>16700</v>
      </c>
      <c r="I126" s="39">
        <f>H126/2</f>
        <v>8350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259200</v>
      </c>
      <c r="F127" s="39">
        <f>E127/21</f>
        <v>12342.8571428571</v>
      </c>
      <c r="G127" s="29" t="str">
        <f t="shared" si="62"/>
        <v/>
      </c>
      <c r="H127" s="38">
        <f>H123+H126</f>
        <v>259200</v>
      </c>
      <c r="I127" s="39">
        <f>H127/21</f>
        <v>12342.8571428571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9000</v>
      </c>
      <c r="F133" s="28">
        <f t="shared" si="61"/>
        <v>9000</v>
      </c>
      <c r="G133" s="29" t="str">
        <f t="shared" si="62"/>
        <v/>
      </c>
      <c r="H133" s="30">
        <v>9000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26250</v>
      </c>
      <c r="O139" s="28">
        <f>O31+1250+300+400</f>
        <v>26250</v>
      </c>
      <c r="P139" s="29" t="str">
        <f t="shared" si="60"/>
        <v/>
      </c>
      <c r="Q139" s="34">
        <f t="shared" si="68"/>
        <v>26250</v>
      </c>
      <c r="R139" s="90">
        <f t="shared" si="65"/>
        <v>26250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0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11100</v>
      </c>
      <c r="F152" s="28">
        <f t="shared" si="61"/>
        <v>11100</v>
      </c>
      <c r="G152" s="29" t="str">
        <f t="shared" si="70"/>
        <v/>
      </c>
      <c r="H152" s="30">
        <v>11100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3500</v>
      </c>
      <c r="O157" s="28">
        <f t="shared" si="69"/>
        <v>3500</v>
      </c>
      <c r="P157" s="77" t="str">
        <f t="shared" si="60"/>
        <v/>
      </c>
      <c r="Q157" s="30">
        <v>3500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 t="s">
        <v>467</v>
      </c>
      <c r="N163" s="27">
        <v>9400</v>
      </c>
      <c r="O163" s="28">
        <f t="shared" si="69"/>
        <v>9200</v>
      </c>
      <c r="P163" s="77" t="str">
        <f t="shared" si="60"/>
        <v>-200</v>
      </c>
      <c r="Q163" s="30">
        <v>9400</v>
      </c>
      <c r="R163" s="90">
        <f t="shared" si="65"/>
        <v>9200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 t="s">
        <v>467</v>
      </c>
      <c r="N165" s="27">
        <v>11100</v>
      </c>
      <c r="O165" s="28">
        <f t="shared" si="69"/>
        <v>10900</v>
      </c>
      <c r="P165" s="77" t="str">
        <f t="shared" si="60"/>
        <v>-200</v>
      </c>
      <c r="Q165" s="30">
        <v>11100</v>
      </c>
      <c r="R165" s="90">
        <f t="shared" si="65"/>
        <v>10900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 t="s">
        <v>467</v>
      </c>
      <c r="N166" s="27">
        <v>11000</v>
      </c>
      <c r="O166" s="28">
        <f t="shared" si="69"/>
        <v>10800</v>
      </c>
      <c r="P166" s="29" t="str">
        <f t="shared" si="60"/>
        <v>-200</v>
      </c>
      <c r="Q166" s="30">
        <v>11000</v>
      </c>
      <c r="R166" s="90">
        <f t="shared" si="65"/>
        <v>10800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 t="s">
        <v>478</v>
      </c>
      <c r="N168" s="27">
        <v>10160</v>
      </c>
      <c r="O168" s="28">
        <f t="shared" si="69"/>
        <v>9900</v>
      </c>
      <c r="P168" s="77" t="str">
        <f t="shared" si="60"/>
        <v>-260</v>
      </c>
      <c r="Q168" s="30">
        <v>10160</v>
      </c>
      <c r="R168" s="90">
        <f t="shared" si="65"/>
        <v>9900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479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479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 t="s">
        <v>466</v>
      </c>
      <c r="E12" s="41">
        <v>2100</v>
      </c>
      <c r="F12" s="28">
        <f t="shared" si="12"/>
        <v>2300</v>
      </c>
      <c r="G12" s="29" t="str">
        <f t="shared" si="1"/>
        <v>+200</v>
      </c>
      <c r="H12" s="30">
        <v>2100</v>
      </c>
      <c r="I12" s="67">
        <f t="shared" si="13"/>
        <v>2300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9600</v>
      </c>
      <c r="X17" s="67">
        <f t="shared" si="6"/>
        <v>9600</v>
      </c>
      <c r="Y17" s="77" t="str">
        <f t="shared" si="7"/>
        <v/>
      </c>
      <c r="Z17" s="30">
        <v>9600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9600</v>
      </c>
      <c r="X18" s="67">
        <f t="shared" si="6"/>
        <v>9600</v>
      </c>
      <c r="Y18" s="29" t="str">
        <f t="shared" si="7"/>
        <v/>
      </c>
      <c r="Z18" s="30">
        <v>9600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29330</v>
      </c>
      <c r="F20" s="39">
        <f>E20/11</f>
        <v>2666.36363636364</v>
      </c>
      <c r="G20" s="29" t="str">
        <f t="shared" si="1"/>
        <v/>
      </c>
      <c r="H20" s="47">
        <f>SUM(I9:I19)</f>
        <v>29330</v>
      </c>
      <c r="I20" s="39">
        <f>H20/11</f>
        <v>2666.36363636364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33050</v>
      </c>
      <c r="F24" s="39">
        <f>E24/13</f>
        <v>2542.30769230769</v>
      </c>
      <c r="G24" s="29" t="str">
        <f t="shared" si="1"/>
        <v/>
      </c>
      <c r="H24" s="51">
        <f>H20+H23</f>
        <v>33050</v>
      </c>
      <c r="I24" s="39">
        <f>H24/13</f>
        <v>2542.30769230769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 t="s">
        <v>468</v>
      </c>
      <c r="N27" s="27">
        <v>25100</v>
      </c>
      <c r="O27" s="28">
        <f t="shared" ref="O27:O44" si="17">N27+M27</f>
        <v>24800</v>
      </c>
      <c r="P27" s="29" t="str">
        <f t="shared" ref="P27:P44" si="18">IF(LEFT(M27,1)="+",LEFT(M27,1)&amp;TEXT(M27,"#"),TEXT(M27,"#"))</f>
        <v>-300</v>
      </c>
      <c r="Q27" s="30">
        <v>25100</v>
      </c>
      <c r="R27" s="90">
        <f t="shared" ref="R27:R44" si="19">IF(P27="",0+Q27,P27+Q27)</f>
        <v>24800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 t="s">
        <v>468</v>
      </c>
      <c r="N28" s="27">
        <v>24900</v>
      </c>
      <c r="O28" s="28">
        <f t="shared" si="17"/>
        <v>24600</v>
      </c>
      <c r="P28" s="29" t="str">
        <f t="shared" si="18"/>
        <v>-300</v>
      </c>
      <c r="Q28" s="30">
        <v>24900</v>
      </c>
      <c r="R28" s="90">
        <f t="shared" si="19"/>
        <v>24600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 t="s">
        <v>468</v>
      </c>
      <c r="N29" s="27">
        <v>24900</v>
      </c>
      <c r="O29" s="28">
        <f t="shared" si="17"/>
        <v>24600</v>
      </c>
      <c r="P29" s="29" t="str">
        <f t="shared" si="18"/>
        <v>-300</v>
      </c>
      <c r="Q29" s="30">
        <v>24900</v>
      </c>
      <c r="R29" s="90">
        <f t="shared" si="19"/>
        <v>24600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 t="s">
        <v>468</v>
      </c>
      <c r="N30" s="27">
        <v>24700</v>
      </c>
      <c r="O30" s="28">
        <f t="shared" si="17"/>
        <v>24400</v>
      </c>
      <c r="P30" s="29" t="str">
        <f t="shared" si="18"/>
        <v>-300</v>
      </c>
      <c r="Q30" s="30">
        <v>24700</v>
      </c>
      <c r="R30" s="90">
        <f t="shared" si="19"/>
        <v>24400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 t="s">
        <v>468</v>
      </c>
      <c r="N31" s="27">
        <v>24600</v>
      </c>
      <c r="O31" s="28">
        <f t="shared" si="17"/>
        <v>24300</v>
      </c>
      <c r="P31" s="29" t="str">
        <f t="shared" si="18"/>
        <v>-300</v>
      </c>
      <c r="Q31" s="30">
        <v>24600</v>
      </c>
      <c r="R31" s="90">
        <f t="shared" si="19"/>
        <v>24300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 t="s">
        <v>468</v>
      </c>
      <c r="N32" s="27">
        <v>24000</v>
      </c>
      <c r="O32" s="28">
        <f t="shared" si="17"/>
        <v>23700</v>
      </c>
      <c r="P32" s="29" t="str">
        <f t="shared" si="18"/>
        <v>-300</v>
      </c>
      <c r="Q32" s="30">
        <v>24000</v>
      </c>
      <c r="R32" s="90">
        <f t="shared" si="19"/>
        <v>23700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 t="s">
        <v>468</v>
      </c>
      <c r="N33" s="27">
        <v>24400</v>
      </c>
      <c r="O33" s="28">
        <f t="shared" si="17"/>
        <v>24100</v>
      </c>
      <c r="P33" s="29" t="str">
        <f t="shared" si="18"/>
        <v>-300</v>
      </c>
      <c r="Q33" s="30">
        <v>24400</v>
      </c>
      <c r="R33" s="90">
        <f t="shared" si="19"/>
        <v>24100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21800</v>
      </c>
      <c r="O34" s="28">
        <f t="shared" si="17"/>
        <v>21800</v>
      </c>
      <c r="P34" s="29" t="str">
        <f t="shared" si="18"/>
        <v/>
      </c>
      <c r="Q34" s="30">
        <v>21800</v>
      </c>
      <c r="R34" s="90">
        <f t="shared" si="19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21800</v>
      </c>
      <c r="O35" s="28">
        <f t="shared" si="17"/>
        <v>21800</v>
      </c>
      <c r="P35" s="29" t="str">
        <f t="shared" si="18"/>
        <v/>
      </c>
      <c r="Q35" s="30">
        <v>21800</v>
      </c>
      <c r="R35" s="90">
        <f t="shared" si="19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 t="s">
        <v>480</v>
      </c>
      <c r="N40" s="27">
        <v>25300</v>
      </c>
      <c r="O40" s="28">
        <f t="shared" si="17"/>
        <v>24500</v>
      </c>
      <c r="P40" s="77" t="str">
        <f t="shared" si="18"/>
        <v>-800</v>
      </c>
      <c r="Q40" s="30">
        <v>25300</v>
      </c>
      <c r="R40" s="90">
        <f t="shared" si="19"/>
        <v>24500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 t="s">
        <v>481</v>
      </c>
      <c r="N41" s="27">
        <v>25800</v>
      </c>
      <c r="O41" s="28">
        <f t="shared" si="17"/>
        <v>24800</v>
      </c>
      <c r="P41" s="77" t="str">
        <f t="shared" si="18"/>
        <v>-1000</v>
      </c>
      <c r="Q41" s="30">
        <v>25800</v>
      </c>
      <c r="R41" s="90">
        <f t="shared" si="19"/>
        <v>24800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 t="s">
        <v>480</v>
      </c>
      <c r="N44" s="27">
        <v>25700</v>
      </c>
      <c r="O44" s="28">
        <f t="shared" si="17"/>
        <v>24900</v>
      </c>
      <c r="P44" s="29" t="str">
        <f t="shared" si="18"/>
        <v>-800</v>
      </c>
      <c r="Q44" s="30">
        <v>25700</v>
      </c>
      <c r="R44" s="90">
        <f t="shared" si="19"/>
        <v>24900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455140</v>
      </c>
      <c r="O45" s="39">
        <f>N45/18</f>
        <v>25285.5555555556</v>
      </c>
      <c r="P45" s="73"/>
      <c r="Q45" s="38">
        <f>SUM(R27:R44)</f>
        <v>455140</v>
      </c>
      <c r="R45" s="108">
        <f>Q45/18</f>
        <v>25285.5555555556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 t="s">
        <v>468</v>
      </c>
      <c r="N46" s="27">
        <v>21400</v>
      </c>
      <c r="O46" s="28">
        <f t="shared" ref="O46:O48" si="24">N46+M46</f>
        <v>21100</v>
      </c>
      <c r="P46" s="29" t="str">
        <f t="shared" ref="P46:P48" si="25">IF(LEFT(M46,1)="+",LEFT(M46,1)&amp;TEXT(M46,"#"),TEXT(M46,"#"))</f>
        <v>-300</v>
      </c>
      <c r="Q46" s="30">
        <v>21400</v>
      </c>
      <c r="R46" s="90">
        <f t="shared" ref="R46:R48" si="26">IF(P46="",0+Q46,P46+Q46)</f>
        <v>21100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497540</v>
      </c>
      <c r="O49" s="39">
        <f>N49/21</f>
        <v>23692.380952381</v>
      </c>
      <c r="P49" s="73"/>
      <c r="Q49" s="38">
        <f>Q45+R46+R47</f>
        <v>497540</v>
      </c>
      <c r="R49" s="108">
        <f>Q49/21</f>
        <v>23692.380952381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7">N50+M50</f>
        <v>4400</v>
      </c>
      <c r="P50" s="29" t="str">
        <f t="shared" ref="P50:P53" si="28">IF(LEFT(M50,1)="+",LEFT(M50,1)&amp;TEXT(M50,"#"),TEXT(M50,"#"))</f>
        <v/>
      </c>
      <c r="Q50" s="30">
        <v>4400</v>
      </c>
      <c r="R50" s="90">
        <f t="shared" ref="R50:R53" si="29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7"/>
        <v>4200</v>
      </c>
      <c r="P51" s="29" t="str">
        <f t="shared" si="28"/>
        <v/>
      </c>
      <c r="Q51" s="30">
        <v>4200</v>
      </c>
      <c r="R51" s="90">
        <f t="shared" si="29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7"/>
        <v>4500</v>
      </c>
      <c r="P52" s="29" t="str">
        <f t="shared" si="28"/>
        <v/>
      </c>
      <c r="Q52" s="30">
        <v>4500</v>
      </c>
      <c r="R52" s="90">
        <f t="shared" si="29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7"/>
        <v>4300</v>
      </c>
      <c r="P53" s="29" t="str">
        <f t="shared" si="28"/>
        <v/>
      </c>
      <c r="Q53" s="30">
        <v>4300</v>
      </c>
      <c r="R53" s="90">
        <f t="shared" si="29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5">N59+M59</f>
        <v>1800</v>
      </c>
      <c r="P59" s="29" t="str">
        <f t="shared" ref="P59:P61" si="36">IF(LEFT(M59,1)="+",LEFT(M59,1)&amp;TEXT(M59,"#"),TEXT(M59,"#"))</f>
        <v/>
      </c>
      <c r="Q59" s="30">
        <v>1800</v>
      </c>
      <c r="R59" s="90">
        <f t="shared" ref="R59:R61" si="37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 t="s">
        <v>468</v>
      </c>
      <c r="E70" s="41">
        <v>6400</v>
      </c>
      <c r="F70" s="28">
        <f t="shared" ref="F70:F72" si="47">E70+D70</f>
        <v>6100</v>
      </c>
      <c r="G70" s="29" t="str">
        <f t="shared" si="41"/>
        <v>-300</v>
      </c>
      <c r="H70" s="30">
        <v>6400</v>
      </c>
      <c r="I70" s="67">
        <f t="shared" ref="I70:I72" si="48">IF(G70="",0+H70,G70+H70)</f>
        <v>6100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 t="s">
        <v>466</v>
      </c>
      <c r="E71" s="41">
        <v>6500</v>
      </c>
      <c r="F71" s="28">
        <f t="shared" si="47"/>
        <v>6700</v>
      </c>
      <c r="G71" s="29" t="str">
        <f t="shared" si="41"/>
        <v>+200</v>
      </c>
      <c r="H71" s="30">
        <v>6500</v>
      </c>
      <c r="I71" s="67">
        <f t="shared" si="48"/>
        <v>6700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 t="s">
        <v>466</v>
      </c>
      <c r="E72" s="41">
        <v>6300</v>
      </c>
      <c r="F72" s="28">
        <f t="shared" si="47"/>
        <v>6500</v>
      </c>
      <c r="G72" s="29" t="str">
        <f t="shared" si="41"/>
        <v>+200</v>
      </c>
      <c r="H72" s="30">
        <v>6300</v>
      </c>
      <c r="I72" s="67">
        <f t="shared" si="48"/>
        <v>6500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19300</v>
      </c>
      <c r="F73" s="39">
        <f>E73/3</f>
        <v>6433.33333333333</v>
      </c>
      <c r="G73" s="73"/>
      <c r="H73" s="51">
        <f>SUM(I70:I72)</f>
        <v>19300</v>
      </c>
      <c r="I73" s="39">
        <f>H73/3</f>
        <v>6433.33333333333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188300</v>
      </c>
      <c r="F74" s="39">
        <f>E74/15</f>
        <v>12553.3333333333</v>
      </c>
      <c r="G74" s="73"/>
      <c r="H74" s="51">
        <f>H69+H73</f>
        <v>188300</v>
      </c>
      <c r="I74" s="39">
        <f>H74/15</f>
        <v>12553.3333333333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2"/>
        <v>1750</v>
      </c>
      <c r="P87" s="29" t="str">
        <f t="shared" si="55"/>
        <v/>
      </c>
      <c r="Q87" s="30">
        <v>1750</v>
      </c>
      <c r="R87" s="90">
        <f t="shared" si="44"/>
        <v>1750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2"/>
        <v>2150</v>
      </c>
      <c r="P88" s="29" t="str">
        <f t="shared" si="55"/>
        <v/>
      </c>
      <c r="Q88" s="30">
        <v>2150</v>
      </c>
      <c r="R88" s="90">
        <f t="shared" si="44"/>
        <v>2150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 t="s">
        <v>469</v>
      </c>
      <c r="E90" s="27">
        <v>6800</v>
      </c>
      <c r="F90" s="28">
        <f t="shared" si="52"/>
        <v>6700</v>
      </c>
      <c r="G90" s="29" t="str">
        <f t="shared" si="53"/>
        <v>-100</v>
      </c>
      <c r="H90" s="30">
        <v>6800</v>
      </c>
      <c r="I90" s="67">
        <f t="shared" si="54"/>
        <v>6700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 t="s">
        <v>469</v>
      </c>
      <c r="E91" s="27">
        <v>6900</v>
      </c>
      <c r="F91" s="28">
        <f t="shared" si="52"/>
        <v>6800</v>
      </c>
      <c r="G91" s="29" t="str">
        <f t="shared" si="53"/>
        <v>-100</v>
      </c>
      <c r="H91" s="30">
        <v>6900</v>
      </c>
      <c r="I91" s="67">
        <f t="shared" si="54"/>
        <v>6800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2"/>
        <v>2050</v>
      </c>
      <c r="P91" s="29" t="str">
        <f t="shared" si="55"/>
        <v/>
      </c>
      <c r="Q91" s="30">
        <v>2050</v>
      </c>
      <c r="R91" s="90">
        <f t="shared" si="44"/>
        <v>2050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2"/>
        <v>2050</v>
      </c>
      <c r="P92" s="29" t="str">
        <f t="shared" si="55"/>
        <v/>
      </c>
      <c r="Q92" s="30">
        <v>2050</v>
      </c>
      <c r="R92" s="90">
        <f t="shared" si="44"/>
        <v>2050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2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152200</v>
      </c>
      <c r="F99" s="39">
        <f>E99/18</f>
        <v>8455.55555555555</v>
      </c>
      <c r="G99" s="29" t="str">
        <f t="shared" si="56"/>
        <v/>
      </c>
      <c r="H99" s="38">
        <f>SUM(I81:I98)</f>
        <v>152200</v>
      </c>
      <c r="I99" s="39">
        <f>AVERAGE(I81:I98)</f>
        <v>8455.55555555555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9600</v>
      </c>
      <c r="F109" s="28">
        <f t="shared" si="58"/>
        <v>9600</v>
      </c>
      <c r="G109" s="29" t="str">
        <f t="shared" si="56"/>
        <v/>
      </c>
      <c r="H109" s="30">
        <v>9600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9600</v>
      </c>
      <c r="F110" s="28">
        <f t="shared" si="58"/>
        <v>9600</v>
      </c>
      <c r="G110" s="29" t="str">
        <f t="shared" si="56"/>
        <v/>
      </c>
      <c r="H110" s="30">
        <v>9600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10200</v>
      </c>
      <c r="F111" s="28">
        <f t="shared" si="58"/>
        <v>10200</v>
      </c>
      <c r="G111" s="29" t="str">
        <f t="shared" si="56"/>
        <v/>
      </c>
      <c r="H111" s="30">
        <v>10200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9600</v>
      </c>
      <c r="F114" s="28">
        <f t="shared" si="58"/>
        <v>9600</v>
      </c>
      <c r="G114" s="29" t="str">
        <f t="shared" si="56"/>
        <v/>
      </c>
      <c r="H114" s="30">
        <v>9600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10200</v>
      </c>
      <c r="F115" s="28">
        <f t="shared" si="58"/>
        <v>10200</v>
      </c>
      <c r="G115" s="29" t="str">
        <f t="shared" si="56"/>
        <v/>
      </c>
      <c r="H115" s="30">
        <v>10200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/>
      <c r="Q116" s="30">
        <v>1700</v>
      </c>
      <c r="R116" s="90">
        <f t="shared" si="44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9800</v>
      </c>
      <c r="F121" s="28">
        <f t="shared" si="58"/>
        <v>9800</v>
      </c>
      <c r="G121" s="29" t="str">
        <f t="shared" si="56"/>
        <v/>
      </c>
      <c r="H121" s="30">
        <v>9800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si="56"/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2"/>
        <v>2100</v>
      </c>
      <c r="P123" s="29" t="str">
        <f t="shared" ref="P123:P186" si="60">IF(LEFT(M123,1)="+",LEFT(M123,1)&amp;TEXT(M123,"#"),TEXT(M123,"#"))</f>
        <v/>
      </c>
      <c r="Q123" s="30">
        <v>2100</v>
      </c>
      <c r="R123" s="90">
        <f t="shared" si="44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 t="s">
        <v>468</v>
      </c>
      <c r="E124" s="27">
        <v>8700</v>
      </c>
      <c r="F124" s="28">
        <f t="shared" ref="F124:F173" si="61">E124+D124</f>
        <v>8400</v>
      </c>
      <c r="G124" s="29" t="str">
        <f t="shared" ref="G124:G146" si="62">IF(LEFT(D124,1)="+",LEFT(D124,1)&amp;TEXT(D124,"#"),TEXT(D124,"#"))</f>
        <v>-300</v>
      </c>
      <c r="H124" s="30">
        <v>8700</v>
      </c>
      <c r="I124" s="67">
        <f t="shared" ref="I124:I173" si="63">IF(G124="",0+H124,G124+H124)</f>
        <v>8400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0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 t="s">
        <v>468</v>
      </c>
      <c r="E125" s="27">
        <v>8600</v>
      </c>
      <c r="F125" s="28">
        <f t="shared" si="61"/>
        <v>8300</v>
      </c>
      <c r="G125" s="29" t="str">
        <f t="shared" si="62"/>
        <v>-300</v>
      </c>
      <c r="H125" s="30">
        <v>8600</v>
      </c>
      <c r="I125" s="67">
        <f t="shared" si="63"/>
        <v>8300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0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16700</v>
      </c>
      <c r="F126" s="39">
        <f>E126/2</f>
        <v>8350</v>
      </c>
      <c r="G126" s="29" t="str">
        <f t="shared" si="62"/>
        <v/>
      </c>
      <c r="H126" s="38">
        <f>SUM(I124:I125)</f>
        <v>16700</v>
      </c>
      <c r="I126" s="39">
        <f>H126/2</f>
        <v>8350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0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259200</v>
      </c>
      <c r="F127" s="39">
        <f>E127/21</f>
        <v>12342.8571428571</v>
      </c>
      <c r="G127" s="29" t="str">
        <f t="shared" si="62"/>
        <v/>
      </c>
      <c r="H127" s="38">
        <f>H123+H126</f>
        <v>259200</v>
      </c>
      <c r="I127" s="39">
        <f>H127/21</f>
        <v>12342.8571428571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0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1"/>
        <v>10000</v>
      </c>
      <c r="G128" s="29" t="str">
        <f t="shared" si="62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0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1"/>
        <v>11700</v>
      </c>
      <c r="G129" s="29" t="str">
        <f t="shared" si="62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0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1"/>
        <v>14300</v>
      </c>
      <c r="G130" s="29" t="str">
        <f t="shared" si="62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0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1"/>
        <v>17100</v>
      </c>
      <c r="G131" s="29" t="str">
        <f t="shared" si="62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0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1"/>
        <v>10300</v>
      </c>
      <c r="G132" s="29" t="str">
        <f t="shared" si="62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0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 t="s">
        <v>468</v>
      </c>
      <c r="E133" s="27">
        <v>9300</v>
      </c>
      <c r="F133" s="28">
        <f t="shared" si="61"/>
        <v>9000</v>
      </c>
      <c r="G133" s="29" t="str">
        <f t="shared" si="62"/>
        <v>-300</v>
      </c>
      <c r="H133" s="30">
        <v>9300</v>
      </c>
      <c r="I133" s="99">
        <f t="shared" si="63"/>
        <v>9000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0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1"/>
        <v>12600</v>
      </c>
      <c r="G134" s="29" t="str">
        <f t="shared" si="62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0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1"/>
        <v>10900</v>
      </c>
      <c r="G135" s="29" t="str">
        <f t="shared" si="62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0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1"/>
        <v>11400</v>
      </c>
      <c r="G136" s="29" t="str">
        <f t="shared" si="62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0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1"/>
        <v>12500</v>
      </c>
      <c r="G137" s="29" t="str">
        <f t="shared" si="62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0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1"/>
        <v>12300</v>
      </c>
      <c r="G138" s="29" t="str">
        <f t="shared" si="62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0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1"/>
        <v>13100</v>
      </c>
      <c r="G139" s="29" t="str">
        <f t="shared" si="62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26250</v>
      </c>
      <c r="O139" s="28">
        <f>O31+1250+300+400</f>
        <v>26250</v>
      </c>
      <c r="P139" s="29" t="str">
        <f t="shared" si="60"/>
        <v/>
      </c>
      <c r="Q139" s="34">
        <f t="shared" si="68"/>
        <v>26250</v>
      </c>
      <c r="R139" s="90">
        <f t="shared" si="65"/>
        <v>26250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1"/>
        <v>13100</v>
      </c>
      <c r="G140" s="29" t="str">
        <f t="shared" si="62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0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1"/>
        <v>12800</v>
      </c>
      <c r="G141" s="29" t="str">
        <f t="shared" si="62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0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1"/>
        <v>13500</v>
      </c>
      <c r="G142" s="29" t="str">
        <f t="shared" si="62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0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1"/>
        <v>13500</v>
      </c>
      <c r="G143" s="29" t="str">
        <f t="shared" si="62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0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1"/>
        <v>13500</v>
      </c>
      <c r="G144" s="29" t="str">
        <f t="shared" si="62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0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1"/>
        <v>10500</v>
      </c>
      <c r="G145" s="29" t="str">
        <f t="shared" si="62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0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1"/>
        <v>10300</v>
      </c>
      <c r="G146" s="29" t="str">
        <f t="shared" si="62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0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1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0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1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0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1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0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1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0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1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0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 t="s">
        <v>468</v>
      </c>
      <c r="E152" s="27">
        <v>11400</v>
      </c>
      <c r="F152" s="28">
        <f t="shared" si="61"/>
        <v>11100</v>
      </c>
      <c r="G152" s="29" t="str">
        <f t="shared" si="70"/>
        <v>-300</v>
      </c>
      <c r="H152" s="30">
        <v>11400</v>
      </c>
      <c r="I152" s="99">
        <f t="shared" si="63"/>
        <v>11100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0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1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0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1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0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1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0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1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0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1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 t="s">
        <v>482</v>
      </c>
      <c r="N157" s="27">
        <v>3400</v>
      </c>
      <c r="O157" s="28">
        <f t="shared" si="69"/>
        <v>3500</v>
      </c>
      <c r="P157" s="77" t="str">
        <f t="shared" si="60"/>
        <v>+100</v>
      </c>
      <c r="Q157" s="30">
        <v>3400</v>
      </c>
      <c r="R157" s="90">
        <f t="shared" si="65"/>
        <v>3500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1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0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1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0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1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0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1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0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1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0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1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69"/>
        <v>9400</v>
      </c>
      <c r="P163" s="77" t="str">
        <f t="shared" si="60"/>
        <v/>
      </c>
      <c r="Q163" s="30">
        <v>9400</v>
      </c>
      <c r="R163" s="90">
        <f t="shared" si="65"/>
        <v>9400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1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0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1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11100</v>
      </c>
      <c r="O165" s="28">
        <f t="shared" si="69"/>
        <v>11100</v>
      </c>
      <c r="P165" s="77" t="str">
        <f t="shared" si="60"/>
        <v/>
      </c>
      <c r="Q165" s="30">
        <v>11100</v>
      </c>
      <c r="R165" s="90">
        <f t="shared" si="65"/>
        <v>11100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1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11000</v>
      </c>
      <c r="O166" s="28">
        <f t="shared" si="69"/>
        <v>11000</v>
      </c>
      <c r="P166" s="29" t="str">
        <f t="shared" si="60"/>
        <v/>
      </c>
      <c r="Q166" s="30">
        <v>11000</v>
      </c>
      <c r="R166" s="90">
        <f t="shared" si="65"/>
        <v>11000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1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0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1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69"/>
        <v>10160</v>
      </c>
      <c r="P168" s="77" t="str">
        <f t="shared" si="60"/>
        <v/>
      </c>
      <c r="Q168" s="30">
        <v>10160</v>
      </c>
      <c r="R168" s="90">
        <f t="shared" si="65"/>
        <v>10160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1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0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1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0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1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0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1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0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1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0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561200</v>
      </c>
      <c r="F174" s="39">
        <f>E174/46</f>
        <v>12200</v>
      </c>
      <c r="G174" s="73"/>
      <c r="H174" s="38">
        <f>SUM(I128:I173)</f>
        <v>561200</v>
      </c>
      <c r="I174" s="149">
        <f>H174/46</f>
        <v>12200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0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0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0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0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0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0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0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0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0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0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0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0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0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483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2100</v>
      </c>
      <c r="F12" s="28">
        <f t="shared" si="12"/>
        <v>2100</v>
      </c>
      <c r="G12" s="29" t="str">
        <f t="shared" si="1"/>
        <v/>
      </c>
      <c r="H12" s="30">
        <v>2100</v>
      </c>
      <c r="I12" s="67">
        <f t="shared" si="13"/>
        <v>2100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 t="s">
        <v>467</v>
      </c>
      <c r="W17" s="30">
        <v>9800</v>
      </c>
      <c r="X17" s="67">
        <f t="shared" si="6"/>
        <v>9600</v>
      </c>
      <c r="Y17" s="77" t="str">
        <f t="shared" si="7"/>
        <v>-200</v>
      </c>
      <c r="Z17" s="30">
        <v>9800</v>
      </c>
      <c r="AA17" s="90">
        <f t="shared" si="8"/>
        <v>9600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 t="s">
        <v>467</v>
      </c>
      <c r="W18" s="30">
        <v>9800</v>
      </c>
      <c r="X18" s="67">
        <f t="shared" si="6"/>
        <v>9600</v>
      </c>
      <c r="Y18" s="29" t="str">
        <f t="shared" si="7"/>
        <v>-200</v>
      </c>
      <c r="Z18" s="30">
        <v>9800</v>
      </c>
      <c r="AA18" s="90">
        <f t="shared" si="8"/>
        <v>9600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29130</v>
      </c>
      <c r="F20" s="39">
        <f>E20/11</f>
        <v>2648.18181818182</v>
      </c>
      <c r="G20" s="29" t="str">
        <f t="shared" si="1"/>
        <v/>
      </c>
      <c r="H20" s="47">
        <f>SUM(I9:I19)</f>
        <v>29130</v>
      </c>
      <c r="I20" s="39">
        <f>H20/11</f>
        <v>2648.18181818182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32850</v>
      </c>
      <c r="F24" s="39">
        <f>E24/13</f>
        <v>2526.92307692308</v>
      </c>
      <c r="G24" s="29" t="str">
        <f t="shared" si="1"/>
        <v/>
      </c>
      <c r="H24" s="51">
        <f>H20+H23</f>
        <v>32850</v>
      </c>
      <c r="I24" s="39">
        <f>H24/13</f>
        <v>2526.92307692308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25100</v>
      </c>
      <c r="O27" s="28">
        <f t="shared" ref="O27:O44" si="17">N27+M27</f>
        <v>25100</v>
      </c>
      <c r="P27" s="29" t="str">
        <f t="shared" ref="P27:P44" si="18">IF(LEFT(M27,1)="+",LEFT(M27,1)&amp;TEXT(M27,"#"),TEXT(M27,"#"))</f>
        <v/>
      </c>
      <c r="Q27" s="30">
        <v>25100</v>
      </c>
      <c r="R27" s="90">
        <f t="shared" ref="R27:R44" si="19">IF(P27="",0+Q27,P27+Q27)</f>
        <v>25100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24900</v>
      </c>
      <c r="O28" s="28">
        <f t="shared" si="17"/>
        <v>24900</v>
      </c>
      <c r="P28" s="29" t="str">
        <f t="shared" si="18"/>
        <v/>
      </c>
      <c r="Q28" s="30">
        <v>24900</v>
      </c>
      <c r="R28" s="90">
        <f t="shared" si="19"/>
        <v>24900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24900</v>
      </c>
      <c r="O29" s="28">
        <f t="shared" si="17"/>
        <v>24900</v>
      </c>
      <c r="P29" s="29" t="str">
        <f t="shared" si="18"/>
        <v/>
      </c>
      <c r="Q29" s="30">
        <v>24900</v>
      </c>
      <c r="R29" s="90">
        <f t="shared" si="19"/>
        <v>24900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24700</v>
      </c>
      <c r="O30" s="28">
        <f t="shared" si="17"/>
        <v>24700</v>
      </c>
      <c r="P30" s="29" t="str">
        <f t="shared" si="18"/>
        <v/>
      </c>
      <c r="Q30" s="30">
        <v>24700</v>
      </c>
      <c r="R30" s="90">
        <f t="shared" si="19"/>
        <v>24700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24600</v>
      </c>
      <c r="O31" s="28">
        <f t="shared" si="17"/>
        <v>24600</v>
      </c>
      <c r="P31" s="29" t="str">
        <f t="shared" si="18"/>
        <v/>
      </c>
      <c r="Q31" s="30">
        <v>24600</v>
      </c>
      <c r="R31" s="90">
        <f t="shared" si="19"/>
        <v>24600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24000</v>
      </c>
      <c r="O32" s="28">
        <f t="shared" si="17"/>
        <v>24000</v>
      </c>
      <c r="P32" s="29" t="str">
        <f t="shared" si="18"/>
        <v/>
      </c>
      <c r="Q32" s="30">
        <v>24000</v>
      </c>
      <c r="R32" s="90">
        <f t="shared" si="19"/>
        <v>24000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24400</v>
      </c>
      <c r="O33" s="28">
        <f t="shared" si="17"/>
        <v>24400</v>
      </c>
      <c r="P33" s="29" t="str">
        <f t="shared" si="18"/>
        <v/>
      </c>
      <c r="Q33" s="30">
        <v>24400</v>
      </c>
      <c r="R33" s="90">
        <f t="shared" si="19"/>
        <v>24400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21800</v>
      </c>
      <c r="O34" s="28">
        <f t="shared" si="17"/>
        <v>21800</v>
      </c>
      <c r="P34" s="29" t="str">
        <f t="shared" si="18"/>
        <v/>
      </c>
      <c r="Q34" s="30">
        <v>21800</v>
      </c>
      <c r="R34" s="90">
        <f t="shared" si="19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21800</v>
      </c>
      <c r="O35" s="28">
        <f t="shared" si="17"/>
        <v>21800</v>
      </c>
      <c r="P35" s="29" t="str">
        <f t="shared" si="18"/>
        <v/>
      </c>
      <c r="Q35" s="30">
        <v>21800</v>
      </c>
      <c r="R35" s="90">
        <f t="shared" si="19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/>
      <c r="N38" s="27">
        <v>30500</v>
      </c>
      <c r="O38" s="28">
        <f t="shared" si="17"/>
        <v>30500</v>
      </c>
      <c r="P38" s="77" t="str">
        <f t="shared" si="18"/>
        <v/>
      </c>
      <c r="Q38" s="30">
        <v>30500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7"/>
        <v>25300</v>
      </c>
      <c r="P40" s="77" t="str">
        <f t="shared" si="18"/>
        <v/>
      </c>
      <c r="Q40" s="30">
        <v>25300</v>
      </c>
      <c r="R40" s="90">
        <f t="shared" si="19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7"/>
        <v>25800</v>
      </c>
      <c r="P41" s="77" t="str">
        <f t="shared" si="18"/>
        <v/>
      </c>
      <c r="Q41" s="30">
        <v>25800</v>
      </c>
      <c r="R41" s="90">
        <f t="shared" si="19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7"/>
        <v>25700</v>
      </c>
      <c r="P44" s="29" t="str">
        <f t="shared" si="18"/>
        <v/>
      </c>
      <c r="Q44" s="30">
        <v>25700</v>
      </c>
      <c r="R44" s="90">
        <f t="shared" si="19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459840</v>
      </c>
      <c r="O45" s="39">
        <f>N45/18</f>
        <v>25546.6666666667</v>
      </c>
      <c r="P45" s="73"/>
      <c r="Q45" s="38">
        <f>SUM(R27:R44)</f>
        <v>459840</v>
      </c>
      <c r="R45" s="108">
        <f>Q45/18</f>
        <v>25546.6666666667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21400</v>
      </c>
      <c r="O46" s="28">
        <f t="shared" ref="O46:O48" si="24">N46+M46</f>
        <v>21400</v>
      </c>
      <c r="P46" s="29" t="str">
        <f t="shared" ref="P46:P48" si="25">IF(LEFT(M46,1)="+",LEFT(M46,1)&amp;TEXT(M46,"#"),TEXT(M46,"#"))</f>
        <v/>
      </c>
      <c r="Q46" s="30">
        <v>21400</v>
      </c>
      <c r="R46" s="90">
        <f t="shared" ref="R46:R48" si="26">IF(P46="",0+Q46,P46+Q46)</f>
        <v>21400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502540</v>
      </c>
      <c r="O49" s="39">
        <f>N49/21</f>
        <v>23930.4761904762</v>
      </c>
      <c r="P49" s="73"/>
      <c r="Q49" s="38">
        <f>Q45+R46+R47</f>
        <v>502540</v>
      </c>
      <c r="R49" s="108">
        <f>Q49/21</f>
        <v>23930.4761904762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7">N50+M50</f>
        <v>4400</v>
      </c>
      <c r="P50" s="29" t="str">
        <f t="shared" ref="P50:P53" si="28">IF(LEFT(M50,1)="+",LEFT(M50,1)&amp;TEXT(M50,"#"),TEXT(M50,"#"))</f>
        <v/>
      </c>
      <c r="Q50" s="30">
        <v>4400</v>
      </c>
      <c r="R50" s="90">
        <f t="shared" ref="R50:R53" si="29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7"/>
        <v>4200</v>
      </c>
      <c r="P51" s="29" t="str">
        <f t="shared" si="28"/>
        <v/>
      </c>
      <c r="Q51" s="30">
        <v>4200</v>
      </c>
      <c r="R51" s="90">
        <f t="shared" si="29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7"/>
        <v>4500</v>
      </c>
      <c r="P52" s="29" t="str">
        <f t="shared" si="28"/>
        <v/>
      </c>
      <c r="Q52" s="30">
        <v>4500</v>
      </c>
      <c r="R52" s="90">
        <f t="shared" si="29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7"/>
        <v>4300</v>
      </c>
      <c r="P53" s="29" t="str">
        <f t="shared" si="28"/>
        <v/>
      </c>
      <c r="Q53" s="30">
        <v>4300</v>
      </c>
      <c r="R53" s="90">
        <f t="shared" si="29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9500</v>
      </c>
      <c r="F55" s="28">
        <f t="shared" si="30"/>
        <v>9500</v>
      </c>
      <c r="G55" s="29" t="str">
        <f t="shared" si="1"/>
        <v/>
      </c>
      <c r="H55" s="30">
        <v>9500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9300</v>
      </c>
      <c r="F56" s="28">
        <f t="shared" si="30"/>
        <v>9300</v>
      </c>
      <c r="G56" s="29" t="str">
        <f t="shared" si="1"/>
        <v/>
      </c>
      <c r="H56" s="30">
        <v>9300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5">N59+M59</f>
        <v>1800</v>
      </c>
      <c r="P59" s="29" t="str">
        <f t="shared" ref="P59:P61" si="36">IF(LEFT(M59,1)="+",LEFT(M59,1)&amp;TEXT(M59,"#"),TEXT(M59,"#"))</f>
        <v/>
      </c>
      <c r="Q59" s="30">
        <v>1800</v>
      </c>
      <c r="R59" s="90">
        <f t="shared" ref="R59:R61" si="37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/>
      <c r="N65" s="27">
        <v>8200</v>
      </c>
      <c r="O65" s="28">
        <f t="shared" si="38"/>
        <v>8200</v>
      </c>
      <c r="P65" s="29" t="str">
        <f t="shared" si="39"/>
        <v/>
      </c>
      <c r="Q65" s="30">
        <v>8200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6400</v>
      </c>
      <c r="F70" s="28">
        <f t="shared" ref="F70:F72" si="47">E70+D70</f>
        <v>6400</v>
      </c>
      <c r="G70" s="29" t="str">
        <f t="shared" si="41"/>
        <v/>
      </c>
      <c r="H70" s="30">
        <v>6400</v>
      </c>
      <c r="I70" s="67">
        <f t="shared" ref="I70:I72" si="48">IF(G70="",0+H70,G70+H70)</f>
        <v>6400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6500</v>
      </c>
      <c r="F71" s="28">
        <f t="shared" si="47"/>
        <v>6500</v>
      </c>
      <c r="G71" s="29" t="str">
        <f t="shared" si="41"/>
        <v/>
      </c>
      <c r="H71" s="30">
        <v>6500</v>
      </c>
      <c r="I71" s="67">
        <f t="shared" si="48"/>
        <v>6500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6300</v>
      </c>
      <c r="F72" s="28">
        <f t="shared" si="47"/>
        <v>6300</v>
      </c>
      <c r="G72" s="29" t="str">
        <f t="shared" si="41"/>
        <v/>
      </c>
      <c r="H72" s="30">
        <v>6300</v>
      </c>
      <c r="I72" s="67">
        <f t="shared" si="48"/>
        <v>6300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19200</v>
      </c>
      <c r="F73" s="39">
        <f>E73/3</f>
        <v>6400</v>
      </c>
      <c r="G73" s="73"/>
      <c r="H73" s="51">
        <f>SUM(I70:I72)</f>
        <v>19200</v>
      </c>
      <c r="I73" s="39">
        <f>H73/3</f>
        <v>6400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188200</v>
      </c>
      <c r="F74" s="39">
        <f>E74/15</f>
        <v>12546.6666666667</v>
      </c>
      <c r="G74" s="73"/>
      <c r="H74" s="51">
        <f>H69+H73</f>
        <v>188200</v>
      </c>
      <c r="I74" s="39">
        <f>H74/15</f>
        <v>12546.6666666667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2"/>
        <v>1750</v>
      </c>
      <c r="P87" s="29" t="str">
        <f t="shared" si="55"/>
        <v/>
      </c>
      <c r="Q87" s="30">
        <v>1750</v>
      </c>
      <c r="R87" s="90">
        <f t="shared" si="44"/>
        <v>1750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2"/>
        <v>2150</v>
      </c>
      <c r="P88" s="29" t="str">
        <f t="shared" si="55"/>
        <v/>
      </c>
      <c r="Q88" s="30">
        <v>2150</v>
      </c>
      <c r="R88" s="90">
        <f t="shared" si="44"/>
        <v>2150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2"/>
        <v>6800</v>
      </c>
      <c r="G90" s="29" t="str">
        <f t="shared" si="53"/>
        <v/>
      </c>
      <c r="H90" s="30">
        <v>6800</v>
      </c>
      <c r="I90" s="67">
        <f t="shared" si="54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2"/>
        <v>6900</v>
      </c>
      <c r="G91" s="29" t="str">
        <f t="shared" si="53"/>
        <v/>
      </c>
      <c r="H91" s="30">
        <v>6900</v>
      </c>
      <c r="I91" s="67">
        <f t="shared" si="54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2"/>
        <v>2050</v>
      </c>
      <c r="P91" s="29" t="str">
        <f t="shared" si="55"/>
        <v/>
      </c>
      <c r="Q91" s="30">
        <v>2050</v>
      </c>
      <c r="R91" s="90">
        <f t="shared" si="44"/>
        <v>2050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2"/>
        <v>2050</v>
      </c>
      <c r="P92" s="29" t="str">
        <f t="shared" si="55"/>
        <v/>
      </c>
      <c r="Q92" s="30">
        <v>2050</v>
      </c>
      <c r="R92" s="90">
        <f t="shared" si="44"/>
        <v>2050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1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152400</v>
      </c>
      <c r="F99" s="39">
        <f>E99/18</f>
        <v>8466.66666666667</v>
      </c>
      <c r="G99" s="29" t="str">
        <f t="shared" si="56"/>
        <v/>
      </c>
      <c r="H99" s="38">
        <f>SUM(I81:I98)</f>
        <v>152400</v>
      </c>
      <c r="I99" s="39">
        <f>AVERAGE(I81:I98)</f>
        <v>8466.66666666667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 t="s">
        <v>469</v>
      </c>
      <c r="E109" s="27">
        <v>9700</v>
      </c>
      <c r="F109" s="28">
        <f t="shared" si="58"/>
        <v>9600</v>
      </c>
      <c r="G109" s="29" t="str">
        <f t="shared" si="56"/>
        <v>-100</v>
      </c>
      <c r="H109" s="30">
        <v>9700</v>
      </c>
      <c r="I109" s="67">
        <f t="shared" si="59"/>
        <v>9600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 t="s">
        <v>469</v>
      </c>
      <c r="E110" s="27">
        <v>9700</v>
      </c>
      <c r="F110" s="28">
        <f t="shared" si="58"/>
        <v>9600</v>
      </c>
      <c r="G110" s="29" t="str">
        <f t="shared" si="56"/>
        <v>-100</v>
      </c>
      <c r="H110" s="30">
        <v>9700</v>
      </c>
      <c r="I110" s="67">
        <f t="shared" si="59"/>
        <v>9600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 t="s">
        <v>468</v>
      </c>
      <c r="E111" s="27">
        <v>10500</v>
      </c>
      <c r="F111" s="28">
        <f t="shared" si="58"/>
        <v>10200</v>
      </c>
      <c r="G111" s="29" t="str">
        <f t="shared" si="56"/>
        <v>-300</v>
      </c>
      <c r="H111" s="30">
        <v>10500</v>
      </c>
      <c r="I111" s="67">
        <f t="shared" si="59"/>
        <v>10200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9200</v>
      </c>
      <c r="F112" s="28">
        <f t="shared" si="58"/>
        <v>9200</v>
      </c>
      <c r="G112" s="29" t="str">
        <f t="shared" si="56"/>
        <v/>
      </c>
      <c r="H112" s="30">
        <v>9200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9300</v>
      </c>
      <c r="F113" s="28">
        <f t="shared" si="58"/>
        <v>9300</v>
      </c>
      <c r="G113" s="29" t="str">
        <f t="shared" si="56"/>
        <v/>
      </c>
      <c r="H113" s="30">
        <v>9300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 t="s">
        <v>467</v>
      </c>
      <c r="E114" s="27">
        <v>9800</v>
      </c>
      <c r="F114" s="28">
        <f t="shared" si="58"/>
        <v>9600</v>
      </c>
      <c r="G114" s="29" t="str">
        <f t="shared" si="56"/>
        <v>-200</v>
      </c>
      <c r="H114" s="30">
        <v>9800</v>
      </c>
      <c r="I114" s="67">
        <f t="shared" si="59"/>
        <v>9600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 t="s">
        <v>467</v>
      </c>
      <c r="E115" s="27">
        <v>10400</v>
      </c>
      <c r="F115" s="28">
        <f t="shared" si="58"/>
        <v>10200</v>
      </c>
      <c r="G115" s="29" t="str">
        <f t="shared" si="56"/>
        <v>-200</v>
      </c>
      <c r="H115" s="30">
        <v>10400</v>
      </c>
      <c r="I115" s="67">
        <f t="shared" si="59"/>
        <v>10200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/>
      <c r="Q116" s="30">
        <v>1700</v>
      </c>
      <c r="R116" s="90">
        <f t="shared" si="44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 t="s">
        <v>469</v>
      </c>
      <c r="E121" s="27">
        <v>9900</v>
      </c>
      <c r="F121" s="28">
        <f t="shared" si="58"/>
        <v>9800</v>
      </c>
      <c r="G121" s="29" t="str">
        <f t="shared" si="56"/>
        <v>-100</v>
      </c>
      <c r="H121" s="30">
        <v>9900</v>
      </c>
      <c r="I121" s="67">
        <f t="shared" si="59"/>
        <v>9800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ref="G122:G146" si="60">IF(LEFT(D122,1)="+",LEFT(D122,1)&amp;TEXT(D122,"#"),TEXT(D122,"#"))</f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242500</v>
      </c>
      <c r="F123" s="39">
        <f>E123/19</f>
        <v>12763.1578947368</v>
      </c>
      <c r="G123" s="73"/>
      <c r="H123" s="38">
        <f>SUM(I100:I122)</f>
        <v>242500</v>
      </c>
      <c r="I123" s="39">
        <f>H123/19</f>
        <v>12763.1578947368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2"/>
        <v>2100</v>
      </c>
      <c r="P123" s="29" t="str">
        <f t="shared" ref="P123:P186" si="61">IF(LEFT(M123,1)="+",LEFT(M123,1)&amp;TEXT(M123,"#"),TEXT(M123,"#"))</f>
        <v/>
      </c>
      <c r="Q123" s="30">
        <v>2100</v>
      </c>
      <c r="R123" s="90">
        <f t="shared" si="44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2">E124+D124</f>
        <v>8700</v>
      </c>
      <c r="G124" s="29" t="str">
        <f t="shared" si="60"/>
        <v/>
      </c>
      <c r="H124" s="30">
        <v>8700</v>
      </c>
      <c r="I124" s="67">
        <f t="shared" ref="I124:I173" si="63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1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2"/>
        <v>8600</v>
      </c>
      <c r="G125" s="29" t="str">
        <f t="shared" si="60"/>
        <v/>
      </c>
      <c r="H125" s="30">
        <v>8600</v>
      </c>
      <c r="I125" s="67">
        <f t="shared" si="63"/>
        <v>8600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1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0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1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259800</v>
      </c>
      <c r="F127" s="39">
        <f>E127/21</f>
        <v>12371.4285714286</v>
      </c>
      <c r="G127" s="29" t="str">
        <f t="shared" si="60"/>
        <v/>
      </c>
      <c r="H127" s="38">
        <f>H123+H126</f>
        <v>259800</v>
      </c>
      <c r="I127" s="39">
        <f>H127/21</f>
        <v>12371.4285714286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1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2"/>
        <v>10000</v>
      </c>
      <c r="G128" s="29" t="str">
        <f t="shared" si="60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1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2"/>
        <v>11700</v>
      </c>
      <c r="G129" s="29" t="str">
        <f t="shared" si="60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1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2"/>
        <v>14300</v>
      </c>
      <c r="G130" s="29" t="str">
        <f t="shared" si="60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1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2"/>
        <v>17100</v>
      </c>
      <c r="G131" s="29" t="str">
        <f t="shared" si="60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1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2"/>
        <v>10300</v>
      </c>
      <c r="G132" s="29" t="str">
        <f t="shared" si="60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1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2"/>
        <v>9300</v>
      </c>
      <c r="G133" s="29" t="str">
        <f t="shared" si="60"/>
        <v/>
      </c>
      <c r="H133" s="30">
        <v>9300</v>
      </c>
      <c r="I133" s="99">
        <f t="shared" si="63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1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2"/>
        <v>12600</v>
      </c>
      <c r="G134" s="29" t="str">
        <f t="shared" si="60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1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2"/>
        <v>10900</v>
      </c>
      <c r="G135" s="29" t="str">
        <f t="shared" si="60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1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2"/>
        <v>11400</v>
      </c>
      <c r="G136" s="29" t="str">
        <f t="shared" si="60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1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2"/>
        <v>12500</v>
      </c>
      <c r="G137" s="29" t="str">
        <f t="shared" si="60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1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2"/>
        <v>12300</v>
      </c>
      <c r="G138" s="29" t="str">
        <f t="shared" si="60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11450</v>
      </c>
      <c r="O138" s="28">
        <f>F109+1150+300+400</f>
        <v>11450</v>
      </c>
      <c r="P138" s="29" t="str">
        <f t="shared" si="61"/>
        <v/>
      </c>
      <c r="Q138" s="34">
        <f t="shared" si="68"/>
        <v>11450</v>
      </c>
      <c r="R138" s="90">
        <f t="shared" si="65"/>
        <v>11450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2"/>
        <v>13100</v>
      </c>
      <c r="G139" s="29" t="str">
        <f t="shared" si="60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26550</v>
      </c>
      <c r="O139" s="28">
        <f>O31+1250+300+400</f>
        <v>26550</v>
      </c>
      <c r="P139" s="29" t="str">
        <f t="shared" si="61"/>
        <v/>
      </c>
      <c r="Q139" s="34">
        <f t="shared" si="68"/>
        <v>26550</v>
      </c>
      <c r="R139" s="90">
        <f t="shared" si="65"/>
        <v>26550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2"/>
        <v>13100</v>
      </c>
      <c r="G140" s="29" t="str">
        <f t="shared" si="60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1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2"/>
        <v>12800</v>
      </c>
      <c r="G141" s="29" t="str">
        <f t="shared" si="60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1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2"/>
        <v>13500</v>
      </c>
      <c r="G142" s="29" t="str">
        <f t="shared" si="60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1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2"/>
        <v>13500</v>
      </c>
      <c r="G143" s="29" t="str">
        <f t="shared" si="60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1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2"/>
        <v>13500</v>
      </c>
      <c r="G144" s="29" t="str">
        <f t="shared" si="60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1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2"/>
        <v>10500</v>
      </c>
      <c r="G145" s="29" t="str">
        <f t="shared" si="60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1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2"/>
        <v>10300</v>
      </c>
      <c r="G146" s="29" t="str">
        <f t="shared" si="60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1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2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1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2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1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2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1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2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1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2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1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2"/>
        <v>11400</v>
      </c>
      <c r="G152" s="29" t="str">
        <f t="shared" si="70"/>
        <v/>
      </c>
      <c r="H152" s="30">
        <v>11400</v>
      </c>
      <c r="I152" s="99">
        <f t="shared" si="63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1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2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1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10000</v>
      </c>
      <c r="F154" s="28">
        <f t="shared" si="62"/>
        <v>10000</v>
      </c>
      <c r="G154" s="29" t="str">
        <f t="shared" si="70"/>
        <v/>
      </c>
      <c r="H154" s="30">
        <v>10000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1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1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2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1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2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3400</v>
      </c>
      <c r="O157" s="28">
        <f t="shared" si="69"/>
        <v>3400</v>
      </c>
      <c r="P157" s="77" t="str">
        <f t="shared" si="61"/>
        <v/>
      </c>
      <c r="Q157" s="30">
        <v>3400</v>
      </c>
      <c r="R157" s="90">
        <f t="shared" si="65"/>
        <v>3400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2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1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2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1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2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1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2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1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2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1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2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69"/>
        <v>9400</v>
      </c>
      <c r="P163" s="77" t="str">
        <f t="shared" si="61"/>
        <v/>
      </c>
      <c r="Q163" s="30">
        <v>9400</v>
      </c>
      <c r="R163" s="90">
        <f t="shared" si="65"/>
        <v>9400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2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1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2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11100</v>
      </c>
      <c r="O165" s="28">
        <f t="shared" si="69"/>
        <v>11100</v>
      </c>
      <c r="P165" s="77" t="str">
        <f t="shared" si="61"/>
        <v/>
      </c>
      <c r="Q165" s="30">
        <v>11100</v>
      </c>
      <c r="R165" s="90">
        <f t="shared" si="65"/>
        <v>11100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2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11000</v>
      </c>
      <c r="O166" s="28">
        <f t="shared" si="69"/>
        <v>11000</v>
      </c>
      <c r="P166" s="29" t="str">
        <f t="shared" si="61"/>
        <v/>
      </c>
      <c r="Q166" s="30">
        <v>11000</v>
      </c>
      <c r="R166" s="90">
        <f t="shared" si="65"/>
        <v>11000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2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1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2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69"/>
        <v>10160</v>
      </c>
      <c r="P168" s="77" t="str">
        <f t="shared" si="61"/>
        <v/>
      </c>
      <c r="Q168" s="30">
        <v>10160</v>
      </c>
      <c r="R168" s="90">
        <f t="shared" si="65"/>
        <v>10160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2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1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2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1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2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1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10700</v>
      </c>
      <c r="F172" s="28">
        <f t="shared" si="62"/>
        <v>10700</v>
      </c>
      <c r="G172" s="29" t="str">
        <f t="shared" si="72"/>
        <v/>
      </c>
      <c r="H172" s="30">
        <v>10700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1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2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1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561800</v>
      </c>
      <c r="F174" s="39">
        <f>E174/46</f>
        <v>12213.0434782609</v>
      </c>
      <c r="G174" s="73"/>
      <c r="H174" s="38">
        <f>SUM(I128:I173)</f>
        <v>561800</v>
      </c>
      <c r="I174" s="149">
        <f>H174/46</f>
        <v>12213.0434782609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1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1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1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1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1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1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1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1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1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1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1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1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1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484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4000</v>
      </c>
      <c r="O6" s="28">
        <f t="shared" si="3"/>
        <v>4000</v>
      </c>
      <c r="P6" s="29" t="str">
        <f t="shared" si="4"/>
        <v/>
      </c>
      <c r="Q6" s="30">
        <v>4000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2100</v>
      </c>
      <c r="F12" s="28">
        <f t="shared" si="12"/>
        <v>2100</v>
      </c>
      <c r="G12" s="29" t="str">
        <f t="shared" si="1"/>
        <v/>
      </c>
      <c r="H12" s="30">
        <v>2100</v>
      </c>
      <c r="I12" s="67">
        <f t="shared" si="13"/>
        <v>2100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25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9800</v>
      </c>
      <c r="X18" s="67">
        <f t="shared" si="6"/>
        <v>9800</v>
      </c>
      <c r="Y18" s="29" t="str">
        <f t="shared" si="7"/>
        <v/>
      </c>
      <c r="Z18" s="30">
        <v>9800</v>
      </c>
      <c r="AA18" s="90">
        <f t="shared" si="8"/>
        <v>9800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29130</v>
      </c>
      <c r="F20" s="39">
        <f>E20/11</f>
        <v>2648.18181818182</v>
      </c>
      <c r="G20" s="29" t="str">
        <f t="shared" si="1"/>
        <v/>
      </c>
      <c r="H20" s="47">
        <f>SUM(I9:I19)</f>
        <v>29130</v>
      </c>
      <c r="I20" s="39">
        <f>H20/11</f>
        <v>2648.18181818182</v>
      </c>
      <c r="J20" s="69"/>
      <c r="K20" s="33" t="s">
        <v>77</v>
      </c>
      <c r="L20" s="33" t="s">
        <v>78</v>
      </c>
      <c r="M20" s="52"/>
      <c r="N20" s="27">
        <v>1750</v>
      </c>
      <c r="O20" s="28">
        <f t="shared" si="3"/>
        <v>1750</v>
      </c>
      <c r="P20" s="29" t="str">
        <f t="shared" si="14"/>
        <v/>
      </c>
      <c r="Q20" s="30">
        <v>1750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4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4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4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32850</v>
      </c>
      <c r="F24" s="39">
        <f>E24/13</f>
        <v>2526.92307692308</v>
      </c>
      <c r="G24" s="29" t="str">
        <f t="shared" si="1"/>
        <v/>
      </c>
      <c r="H24" s="51">
        <f>H20+H23</f>
        <v>32850</v>
      </c>
      <c r="I24" s="39">
        <f>H24/13</f>
        <v>2526.92307692308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4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4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25100</v>
      </c>
      <c r="O27" s="28">
        <f t="shared" ref="O27:O44" si="17">N27+M27</f>
        <v>25100</v>
      </c>
      <c r="P27" s="29" t="str">
        <f t="shared" ref="P27:P44" si="18">IF(LEFT(M27,1)="+",LEFT(M27,1)&amp;TEXT(M27,"#"),TEXT(M27,"#"))</f>
        <v/>
      </c>
      <c r="Q27" s="30">
        <v>25100</v>
      </c>
      <c r="R27" s="90">
        <f t="shared" ref="R27:R44" si="19">IF(P27="",0+Q27,P27+Q27)</f>
        <v>25100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24900</v>
      </c>
      <c r="O28" s="28">
        <f t="shared" si="17"/>
        <v>24900</v>
      </c>
      <c r="P28" s="29" t="str">
        <f t="shared" si="18"/>
        <v/>
      </c>
      <c r="Q28" s="30">
        <v>24900</v>
      </c>
      <c r="R28" s="90">
        <f t="shared" si="19"/>
        <v>24900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24900</v>
      </c>
      <c r="O29" s="28">
        <f t="shared" si="17"/>
        <v>24900</v>
      </c>
      <c r="P29" s="29" t="str">
        <f t="shared" si="18"/>
        <v/>
      </c>
      <c r="Q29" s="30">
        <v>24900</v>
      </c>
      <c r="R29" s="90">
        <f t="shared" si="19"/>
        <v>24900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24700</v>
      </c>
      <c r="O30" s="28">
        <f t="shared" si="17"/>
        <v>24700</v>
      </c>
      <c r="P30" s="29" t="str">
        <f t="shared" si="18"/>
        <v/>
      </c>
      <c r="Q30" s="30">
        <v>24700</v>
      </c>
      <c r="R30" s="90">
        <f t="shared" si="19"/>
        <v>24700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24600</v>
      </c>
      <c r="O31" s="28">
        <f t="shared" si="17"/>
        <v>24600</v>
      </c>
      <c r="P31" s="29" t="str">
        <f t="shared" si="18"/>
        <v/>
      </c>
      <c r="Q31" s="30">
        <v>24600</v>
      </c>
      <c r="R31" s="90">
        <f t="shared" si="19"/>
        <v>24600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24000</v>
      </c>
      <c r="O32" s="28">
        <f t="shared" si="17"/>
        <v>24000</v>
      </c>
      <c r="P32" s="29" t="str">
        <f t="shared" si="18"/>
        <v/>
      </c>
      <c r="Q32" s="30">
        <v>24000</v>
      </c>
      <c r="R32" s="90">
        <f t="shared" si="19"/>
        <v>24000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24400</v>
      </c>
      <c r="O33" s="28">
        <f t="shared" si="17"/>
        <v>24400</v>
      </c>
      <c r="P33" s="29" t="str">
        <f t="shared" si="18"/>
        <v/>
      </c>
      <c r="Q33" s="30">
        <v>24400</v>
      </c>
      <c r="R33" s="90">
        <f t="shared" si="19"/>
        <v>24400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0">E34+D34</f>
        <v>35300</v>
      </c>
      <c r="G34" s="29" t="str">
        <f t="shared" si="1"/>
        <v/>
      </c>
      <c r="H34" s="30">
        <v>35300</v>
      </c>
      <c r="I34" s="67">
        <f t="shared" ref="I34:I44" si="21">IF(G34="",0+H34,G34+H34)</f>
        <v>35300</v>
      </c>
      <c r="J34" s="69"/>
      <c r="K34" s="25" t="s">
        <v>112</v>
      </c>
      <c r="L34" s="25" t="s">
        <v>20</v>
      </c>
      <c r="M34" s="52"/>
      <c r="N34" s="27">
        <v>21800</v>
      </c>
      <c r="O34" s="28">
        <f t="shared" si="17"/>
        <v>21800</v>
      </c>
      <c r="P34" s="29" t="str">
        <f t="shared" si="18"/>
        <v/>
      </c>
      <c r="Q34" s="30">
        <v>21800</v>
      </c>
      <c r="R34" s="90">
        <f t="shared" si="19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0"/>
        <v>35500</v>
      </c>
      <c r="G35" s="29" t="str">
        <f t="shared" si="1"/>
        <v/>
      </c>
      <c r="H35" s="30">
        <v>35500</v>
      </c>
      <c r="I35" s="67">
        <f t="shared" si="21"/>
        <v>35500</v>
      </c>
      <c r="J35" s="69"/>
      <c r="K35" s="25" t="s">
        <v>114</v>
      </c>
      <c r="L35" s="25" t="s">
        <v>105</v>
      </c>
      <c r="M35" s="52"/>
      <c r="N35" s="27">
        <v>21800</v>
      </c>
      <c r="O35" s="28">
        <f t="shared" si="17"/>
        <v>21800</v>
      </c>
      <c r="P35" s="29" t="str">
        <f t="shared" si="18"/>
        <v/>
      </c>
      <c r="Q35" s="30">
        <v>21800</v>
      </c>
      <c r="R35" s="90">
        <f t="shared" si="19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0"/>
        <v>33500</v>
      </c>
      <c r="G36" s="29" t="str">
        <f t="shared" si="1"/>
        <v/>
      </c>
      <c r="H36" s="30">
        <v>33500</v>
      </c>
      <c r="I36" s="67">
        <f t="shared" si="21"/>
        <v>33500</v>
      </c>
      <c r="J36" s="69"/>
      <c r="K36" s="75" t="s">
        <v>116</v>
      </c>
      <c r="L36" s="75" t="s">
        <v>117</v>
      </c>
      <c r="M36" s="76"/>
      <c r="N36" s="27">
        <v>31700</v>
      </c>
      <c r="O36" s="28">
        <f t="shared" si="17"/>
        <v>31700</v>
      </c>
      <c r="P36" s="77" t="str">
        <f t="shared" si="18"/>
        <v/>
      </c>
      <c r="Q36" s="30">
        <v>31700</v>
      </c>
      <c r="R36" s="90">
        <f t="shared" si="19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0"/>
        <v>33800</v>
      </c>
      <c r="G37" s="29" t="str">
        <f t="shared" si="1"/>
        <v/>
      </c>
      <c r="H37" s="30">
        <v>33800</v>
      </c>
      <c r="I37" s="67">
        <f t="shared" si="21"/>
        <v>33800</v>
      </c>
      <c r="J37" s="69"/>
      <c r="K37" s="75" t="s">
        <v>119</v>
      </c>
      <c r="L37" s="75" t="s">
        <v>117</v>
      </c>
      <c r="M37" s="76"/>
      <c r="N37" s="27">
        <v>31500</v>
      </c>
      <c r="O37" s="28">
        <f t="shared" si="17"/>
        <v>31500</v>
      </c>
      <c r="P37" s="77" t="str">
        <f t="shared" si="18"/>
        <v/>
      </c>
      <c r="Q37" s="30">
        <v>31500</v>
      </c>
      <c r="R37" s="90">
        <f t="shared" si="19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0"/>
        <v>32700</v>
      </c>
      <c r="G38" s="29" t="str">
        <f t="shared" si="1"/>
        <v/>
      </c>
      <c r="H38" s="30">
        <v>32700</v>
      </c>
      <c r="I38" s="67">
        <f t="shared" si="21"/>
        <v>32700</v>
      </c>
      <c r="J38" s="69"/>
      <c r="K38" s="75" t="s">
        <v>122</v>
      </c>
      <c r="L38" s="75" t="s">
        <v>117</v>
      </c>
      <c r="M38" s="76" t="s">
        <v>485</v>
      </c>
      <c r="N38" s="27">
        <v>31000</v>
      </c>
      <c r="O38" s="28">
        <f t="shared" si="17"/>
        <v>30500</v>
      </c>
      <c r="P38" s="77" t="str">
        <f t="shared" si="18"/>
        <v>-500</v>
      </c>
      <c r="Q38" s="30">
        <v>31000</v>
      </c>
      <c r="R38" s="90">
        <f t="shared" si="19"/>
        <v>30500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0"/>
        <v>33100</v>
      </c>
      <c r="G39" s="29" t="str">
        <f t="shared" si="1"/>
        <v/>
      </c>
      <c r="H39" s="30">
        <v>33100</v>
      </c>
      <c r="I39" s="67">
        <f t="shared" si="21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7"/>
        <v>19700</v>
      </c>
      <c r="P39" s="77" t="str">
        <f t="shared" si="18"/>
        <v/>
      </c>
      <c r="Q39" s="30">
        <v>19700</v>
      </c>
      <c r="R39" s="90">
        <f t="shared" si="19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0"/>
        <v>32100</v>
      </c>
      <c r="G40" s="29" t="str">
        <f t="shared" si="1"/>
        <v/>
      </c>
      <c r="H40" s="30">
        <v>32100</v>
      </c>
      <c r="I40" s="67">
        <f t="shared" si="21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7"/>
        <v>25300</v>
      </c>
      <c r="P40" s="77" t="str">
        <f t="shared" si="18"/>
        <v/>
      </c>
      <c r="Q40" s="30">
        <v>25300</v>
      </c>
      <c r="R40" s="90">
        <f t="shared" si="19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0"/>
        <v>33600</v>
      </c>
      <c r="G41" s="29" t="str">
        <f t="shared" si="1"/>
        <v/>
      </c>
      <c r="H41" s="30">
        <v>33600</v>
      </c>
      <c r="I41" s="67">
        <f t="shared" si="21"/>
        <v>33600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7"/>
        <v>25800</v>
      </c>
      <c r="P41" s="77" t="str">
        <f t="shared" si="18"/>
        <v/>
      </c>
      <c r="Q41" s="30">
        <v>25800</v>
      </c>
      <c r="R41" s="90">
        <f t="shared" si="19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0"/>
        <v>33800</v>
      </c>
      <c r="G42" s="29" t="str">
        <f t="shared" si="1"/>
        <v/>
      </c>
      <c r="H42" s="30">
        <v>33800</v>
      </c>
      <c r="I42" s="67">
        <f t="shared" si="21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7"/>
        <v>26720</v>
      </c>
      <c r="P42" s="77" t="str">
        <f t="shared" si="18"/>
        <v/>
      </c>
      <c r="Q42" s="30">
        <v>26720</v>
      </c>
      <c r="R42" s="90">
        <f t="shared" si="19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0"/>
        <v>35100</v>
      </c>
      <c r="G43" s="29" t="str">
        <f t="shared" si="1"/>
        <v/>
      </c>
      <c r="H43" s="30">
        <v>35100</v>
      </c>
      <c r="I43" s="67">
        <f t="shared" si="21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0"/>
        <v>33600</v>
      </c>
      <c r="G44" s="29" t="str">
        <f t="shared" si="1"/>
        <v/>
      </c>
      <c r="H44" s="30">
        <v>33600</v>
      </c>
      <c r="I44" s="67">
        <f t="shared" si="21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7"/>
        <v>25700</v>
      </c>
      <c r="P44" s="29" t="str">
        <f t="shared" si="18"/>
        <v/>
      </c>
      <c r="Q44" s="30">
        <v>25700</v>
      </c>
      <c r="R44" s="90">
        <f t="shared" si="19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459840</v>
      </c>
      <c r="O45" s="39">
        <f>N45/18</f>
        <v>25546.6666666667</v>
      </c>
      <c r="P45" s="73"/>
      <c r="Q45" s="38">
        <f>SUM(R27:R44)</f>
        <v>459840</v>
      </c>
      <c r="R45" s="108">
        <f>Q45/18</f>
        <v>25546.6666666667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2">E46+D46</f>
        <v>21000</v>
      </c>
      <c r="G46" s="29" t="str">
        <f t="shared" si="1"/>
        <v/>
      </c>
      <c r="H46" s="30">
        <v>21000</v>
      </c>
      <c r="I46" s="67">
        <f t="shared" ref="I46:I50" si="23">IF(G46="",0+H46,G46+H46)</f>
        <v>21000</v>
      </c>
      <c r="J46" s="69"/>
      <c r="K46" s="25" t="s">
        <v>138</v>
      </c>
      <c r="L46" s="25" t="s">
        <v>15</v>
      </c>
      <c r="M46" s="52"/>
      <c r="N46" s="27">
        <v>21400</v>
      </c>
      <c r="O46" s="28">
        <f t="shared" ref="O46:O48" si="24">N46+M46</f>
        <v>21400</v>
      </c>
      <c r="P46" s="29" t="str">
        <f t="shared" ref="P46:P48" si="25">IF(LEFT(M46,1)="+",LEFT(M46,1)&amp;TEXT(M46,"#"),TEXT(M46,"#"))</f>
        <v/>
      </c>
      <c r="Q46" s="30">
        <v>21400</v>
      </c>
      <c r="R46" s="90">
        <f t="shared" ref="R46:R48" si="26">IF(P46="",0+Q46,P46+Q46)</f>
        <v>21400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2"/>
        <v>24600</v>
      </c>
      <c r="G47" s="29" t="str">
        <f t="shared" si="1"/>
        <v/>
      </c>
      <c r="H47" s="30">
        <v>24600</v>
      </c>
      <c r="I47" s="67">
        <f t="shared" si="23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2"/>
        <v>24700</v>
      </c>
      <c r="G48" s="29" t="str">
        <f t="shared" si="1"/>
        <v/>
      </c>
      <c r="H48" s="30">
        <v>24700</v>
      </c>
      <c r="I48" s="67">
        <f t="shared" si="23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2"/>
        <v>10700</v>
      </c>
      <c r="G49" s="29" t="str">
        <f t="shared" si="1"/>
        <v/>
      </c>
      <c r="H49" s="30">
        <v>10700</v>
      </c>
      <c r="I49" s="67">
        <f t="shared" si="23"/>
        <v>10700</v>
      </c>
      <c r="J49" s="78"/>
      <c r="K49" s="36" t="s">
        <v>145</v>
      </c>
      <c r="L49" s="36"/>
      <c r="M49" s="72"/>
      <c r="N49" s="38">
        <f>N45+O46+O47</f>
        <v>502540</v>
      </c>
      <c r="O49" s="39">
        <f>N49/21</f>
        <v>23930.4761904762</v>
      </c>
      <c r="P49" s="73"/>
      <c r="Q49" s="38">
        <f>Q45+R46+R47</f>
        <v>502540</v>
      </c>
      <c r="R49" s="108">
        <f>Q49/21</f>
        <v>23930.4761904762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2"/>
        <v>26100</v>
      </c>
      <c r="G50" s="29" t="str">
        <f t="shared" si="1"/>
        <v/>
      </c>
      <c r="H50" s="30">
        <v>26100</v>
      </c>
      <c r="I50" s="67">
        <f t="shared" si="23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7">N50+M50</f>
        <v>4400</v>
      </c>
      <c r="P50" s="29" t="str">
        <f t="shared" ref="P50:P53" si="28">IF(LEFT(M50,1)="+",LEFT(M50,1)&amp;TEXT(M50,"#"),TEXT(M50,"#"))</f>
        <v/>
      </c>
      <c r="Q50" s="30">
        <v>4400</v>
      </c>
      <c r="R50" s="90">
        <f t="shared" ref="R50:R53" si="29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7"/>
        <v>4200</v>
      </c>
      <c r="P51" s="29" t="str">
        <f t="shared" si="28"/>
        <v/>
      </c>
      <c r="Q51" s="30">
        <v>4200</v>
      </c>
      <c r="R51" s="90">
        <f t="shared" si="29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7"/>
        <v>4500</v>
      </c>
      <c r="P52" s="29" t="str">
        <f t="shared" si="28"/>
        <v/>
      </c>
      <c r="Q52" s="30">
        <v>4500</v>
      </c>
      <c r="R52" s="90">
        <f t="shared" si="29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0">E53+D53</f>
        <v>9100</v>
      </c>
      <c r="G53" s="29" t="str">
        <f t="shared" si="1"/>
        <v/>
      </c>
      <c r="H53" s="30">
        <v>9100</v>
      </c>
      <c r="I53" s="67">
        <f t="shared" ref="I53:I68" si="31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7"/>
        <v>4300</v>
      </c>
      <c r="P53" s="29" t="str">
        <f t="shared" si="28"/>
        <v/>
      </c>
      <c r="Q53" s="30">
        <v>4300</v>
      </c>
      <c r="R53" s="90">
        <f t="shared" si="29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0"/>
        <v>9300</v>
      </c>
      <c r="G54" s="29" t="str">
        <f t="shared" si="1"/>
        <v/>
      </c>
      <c r="H54" s="30">
        <v>9300</v>
      </c>
      <c r="I54" s="67">
        <f t="shared" si="31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 t="s">
        <v>467</v>
      </c>
      <c r="E55" s="41">
        <v>9700</v>
      </c>
      <c r="F55" s="28">
        <f t="shared" si="30"/>
        <v>9500</v>
      </c>
      <c r="G55" s="29" t="str">
        <f t="shared" si="1"/>
        <v>-200</v>
      </c>
      <c r="H55" s="30">
        <v>9700</v>
      </c>
      <c r="I55" s="67">
        <f t="shared" si="31"/>
        <v>9500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2">N55+M55</f>
        <v>2300</v>
      </c>
      <c r="P55" s="29" t="str">
        <f t="shared" ref="P55:P57" si="33">IF(LEFT(M55,1)="+",LEFT(M55,1)&amp;TEXT(M55,"#"),TEXT(M55,"#"))</f>
        <v/>
      </c>
      <c r="Q55" s="30">
        <v>2300</v>
      </c>
      <c r="R55" s="90">
        <f t="shared" ref="R55:R57" si="34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 t="s">
        <v>467</v>
      </c>
      <c r="E56" s="41">
        <v>9500</v>
      </c>
      <c r="F56" s="28">
        <f t="shared" si="30"/>
        <v>9300</v>
      </c>
      <c r="G56" s="29" t="str">
        <f t="shared" si="1"/>
        <v>-200</v>
      </c>
      <c r="H56" s="30">
        <v>9500</v>
      </c>
      <c r="I56" s="67">
        <f t="shared" si="31"/>
        <v>9300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2"/>
        <v>2700</v>
      </c>
      <c r="P56" s="29" t="str">
        <f t="shared" si="33"/>
        <v/>
      </c>
      <c r="Q56" s="30">
        <v>2700</v>
      </c>
      <c r="R56" s="90">
        <f t="shared" si="34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0"/>
        <v>10100</v>
      </c>
      <c r="G57" s="29" t="str">
        <f t="shared" si="1"/>
        <v/>
      </c>
      <c r="H57" s="27">
        <v>10100</v>
      </c>
      <c r="I57" s="67">
        <f t="shared" si="31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2"/>
        <v>2500</v>
      </c>
      <c r="P57" s="29" t="str">
        <f t="shared" si="33"/>
        <v/>
      </c>
      <c r="Q57" s="30">
        <v>2500</v>
      </c>
      <c r="R57" s="90">
        <f t="shared" si="34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0"/>
        <v>10300</v>
      </c>
      <c r="G58" s="29" t="str">
        <f t="shared" si="1"/>
        <v/>
      </c>
      <c r="H58" s="27">
        <v>10300</v>
      </c>
      <c r="I58" s="67">
        <f t="shared" si="31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0"/>
        <v>11200</v>
      </c>
      <c r="G59" s="29" t="str">
        <f t="shared" si="1"/>
        <v/>
      </c>
      <c r="H59" s="30">
        <v>11200</v>
      </c>
      <c r="I59" s="67">
        <f t="shared" si="31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5">N59+M59</f>
        <v>1800</v>
      </c>
      <c r="P59" s="29" t="str">
        <f t="shared" ref="P59:P61" si="36">IF(LEFT(M59,1)="+",LEFT(M59,1)&amp;TEXT(M59,"#"),TEXT(M59,"#"))</f>
        <v/>
      </c>
      <c r="Q59" s="30">
        <v>1800</v>
      </c>
      <c r="R59" s="90">
        <f t="shared" ref="R59:R61" si="37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0"/>
        <v>11000</v>
      </c>
      <c r="G60" s="29" t="str">
        <f t="shared" si="1"/>
        <v/>
      </c>
      <c r="H60" s="30">
        <v>11000</v>
      </c>
      <c r="I60" s="67">
        <f t="shared" si="31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5"/>
        <v>1250</v>
      </c>
      <c r="P60" s="29" t="str">
        <f t="shared" si="36"/>
        <v/>
      </c>
      <c r="Q60" s="30">
        <v>1250</v>
      </c>
      <c r="R60" s="90">
        <f t="shared" si="37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0"/>
        <v>10700</v>
      </c>
      <c r="G61" s="29" t="str">
        <f t="shared" si="1"/>
        <v/>
      </c>
      <c r="H61" s="30">
        <v>10700</v>
      </c>
      <c r="I61" s="67">
        <f t="shared" si="31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5"/>
        <v>1900</v>
      </c>
      <c r="P61" s="29" t="str">
        <f t="shared" si="36"/>
        <v/>
      </c>
      <c r="Q61" s="30">
        <v>1900</v>
      </c>
      <c r="R61" s="90">
        <f t="shared" si="37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0"/>
        <v>10900</v>
      </c>
      <c r="G62" s="29" t="str">
        <f t="shared" si="1"/>
        <v/>
      </c>
      <c r="H62" s="30">
        <v>10900</v>
      </c>
      <c r="I62" s="67">
        <f t="shared" si="31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0"/>
        <v>13900</v>
      </c>
      <c r="G63" s="29" t="str">
        <f t="shared" si="1"/>
        <v/>
      </c>
      <c r="H63" s="30">
        <v>13900</v>
      </c>
      <c r="I63" s="67">
        <f t="shared" si="31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8">N63+M63</f>
        <v>10000</v>
      </c>
      <c r="P63" s="29" t="str">
        <f t="shared" ref="P63:P66" si="39">IF(LEFT(M63,1)="+",LEFT(M63,1)&amp;TEXT(M63,"#"),TEXT(M63,"#"))</f>
        <v/>
      </c>
      <c r="Q63" s="30">
        <v>10000</v>
      </c>
      <c r="R63" s="90">
        <f t="shared" ref="R63:R66" si="40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0"/>
        <v>9400</v>
      </c>
      <c r="G64" s="29" t="str">
        <f t="shared" si="1"/>
        <v/>
      </c>
      <c r="H64" s="30">
        <v>9400</v>
      </c>
      <c r="I64" s="67">
        <f t="shared" si="31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8"/>
        <v>10000</v>
      </c>
      <c r="P64" s="29" t="str">
        <f t="shared" si="39"/>
        <v/>
      </c>
      <c r="Q64" s="30">
        <v>10000</v>
      </c>
      <c r="R64" s="90">
        <f t="shared" si="40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0"/>
        <v>9200</v>
      </c>
      <c r="G65" s="29" t="str">
        <f t="shared" si="1"/>
        <v/>
      </c>
      <c r="H65" s="30">
        <v>9200</v>
      </c>
      <c r="I65" s="67">
        <f t="shared" si="31"/>
        <v>9200</v>
      </c>
      <c r="J65" s="69"/>
      <c r="K65" s="25" t="s">
        <v>174</v>
      </c>
      <c r="L65" s="25" t="s">
        <v>15</v>
      </c>
      <c r="M65" s="52" t="s">
        <v>468</v>
      </c>
      <c r="N65" s="27">
        <v>8500</v>
      </c>
      <c r="O65" s="28">
        <f t="shared" si="38"/>
        <v>8200</v>
      </c>
      <c r="P65" s="29" t="str">
        <f t="shared" si="39"/>
        <v>-300</v>
      </c>
      <c r="Q65" s="30">
        <v>8500</v>
      </c>
      <c r="R65" s="90">
        <f t="shared" si="40"/>
        <v>8200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0"/>
        <v>11200</v>
      </c>
      <c r="G66" s="29" t="str">
        <f t="shared" si="1"/>
        <v/>
      </c>
      <c r="H66" s="27">
        <v>11200</v>
      </c>
      <c r="I66" s="67">
        <f t="shared" si="31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8"/>
        <v>10400</v>
      </c>
      <c r="P66" s="29" t="str">
        <f t="shared" si="39"/>
        <v/>
      </c>
      <c r="Q66" s="30">
        <v>10400</v>
      </c>
      <c r="R66" s="90">
        <f t="shared" si="40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0"/>
        <v>12100</v>
      </c>
      <c r="G67" s="29" t="str">
        <f t="shared" si="1"/>
        <v/>
      </c>
      <c r="H67" s="30">
        <v>12100</v>
      </c>
      <c r="I67" s="67">
        <f t="shared" si="31"/>
        <v>12100</v>
      </c>
      <c r="J67" s="69"/>
      <c r="K67" s="36" t="s">
        <v>179</v>
      </c>
      <c r="L67" s="36"/>
      <c r="M67" s="72"/>
      <c r="N67" s="38">
        <f>SUM(O63:O66)</f>
        <v>38600</v>
      </c>
      <c r="O67" s="39">
        <f>N67/4</f>
        <v>9650</v>
      </c>
      <c r="P67" s="73"/>
      <c r="Q67" s="38">
        <f>SUM(R63:R66)</f>
        <v>38600</v>
      </c>
      <c r="R67" s="108">
        <f>Q67/4</f>
        <v>9650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0"/>
        <v>11800</v>
      </c>
      <c r="G68" s="29" t="str">
        <f t="shared" ref="G68:G72" si="41">IF(LEFT(D68,1)="+",LEFT(D68,1)&amp;TEXT(D68,"#"),TEXT(D68,"#"))</f>
        <v/>
      </c>
      <c r="H68" s="30">
        <v>11800</v>
      </c>
      <c r="I68" s="67">
        <f t="shared" si="31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2">N68+M68</f>
        <v>3000</v>
      </c>
      <c r="P68" s="29" t="str">
        <f t="shared" ref="P68:P77" si="43">IF(LEFT(M68,1)="+",LEFT(M68,1)&amp;TEXT(M68,"#"),TEXT(M68,"#"))</f>
        <v/>
      </c>
      <c r="Q68" s="30">
        <v>3000</v>
      </c>
      <c r="R68" s="90">
        <f t="shared" ref="R68:R131" si="44">IF(P68="",0+Q68,P68+Q68)</f>
        <v>3000</v>
      </c>
      <c r="S68" s="105"/>
      <c r="V68" s="106"/>
      <c r="X68" s="107"/>
      <c r="Y68" s="106"/>
      <c r="AA68" s="107"/>
      <c r="AC68" s="114">
        <f t="shared" ref="AC68:AC131" si="45">F68-I68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169000</v>
      </c>
      <c r="F69" s="39">
        <f>E69/16</f>
        <v>10562.5</v>
      </c>
      <c r="G69" s="29" t="str">
        <f t="shared" si="41"/>
        <v/>
      </c>
      <c r="H69" s="51">
        <f>SUM(I53:I68)</f>
        <v>169000</v>
      </c>
      <c r="I69" s="39">
        <f>H69/16</f>
        <v>10562.5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2"/>
        <v>3600</v>
      </c>
      <c r="P69" s="29" t="str">
        <f t="shared" si="43"/>
        <v/>
      </c>
      <c r="Q69" s="30">
        <v>3600</v>
      </c>
      <c r="R69" s="90">
        <f t="shared" si="44"/>
        <v>3600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6400</v>
      </c>
      <c r="F70" s="28">
        <f t="shared" ref="F70:F72" si="47">E70+D70</f>
        <v>6400</v>
      </c>
      <c r="G70" s="29" t="str">
        <f t="shared" si="41"/>
        <v/>
      </c>
      <c r="H70" s="30">
        <v>6400</v>
      </c>
      <c r="I70" s="67">
        <f t="shared" ref="I70:I72" si="48">IF(G70="",0+H70,G70+H70)</f>
        <v>6400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2"/>
        <v>3900</v>
      </c>
      <c r="P70" s="29" t="str">
        <f t="shared" si="43"/>
        <v/>
      </c>
      <c r="Q70" s="30">
        <v>3900</v>
      </c>
      <c r="R70" s="90">
        <f t="shared" si="44"/>
        <v>3900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6500</v>
      </c>
      <c r="F71" s="28">
        <f t="shared" si="47"/>
        <v>6500</v>
      </c>
      <c r="G71" s="29" t="str">
        <f t="shared" si="41"/>
        <v/>
      </c>
      <c r="H71" s="30">
        <v>6500</v>
      </c>
      <c r="I71" s="67">
        <f t="shared" si="48"/>
        <v>6500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2"/>
        <v>3200</v>
      </c>
      <c r="P71" s="29" t="str">
        <f t="shared" si="43"/>
        <v/>
      </c>
      <c r="Q71" s="30">
        <v>3200</v>
      </c>
      <c r="R71" s="90">
        <f t="shared" si="44"/>
        <v>3200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6300</v>
      </c>
      <c r="F72" s="28">
        <f t="shared" si="47"/>
        <v>6300</v>
      </c>
      <c r="G72" s="29" t="str">
        <f t="shared" si="41"/>
        <v/>
      </c>
      <c r="H72" s="30">
        <v>6300</v>
      </c>
      <c r="I72" s="67">
        <f t="shared" si="48"/>
        <v>6300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2"/>
        <v>3500</v>
      </c>
      <c r="P72" s="29" t="str">
        <f t="shared" si="43"/>
        <v/>
      </c>
      <c r="Q72" s="30">
        <v>3500</v>
      </c>
      <c r="R72" s="90">
        <f t="shared" si="44"/>
        <v>3500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19200</v>
      </c>
      <c r="F73" s="39">
        <f>E73/3</f>
        <v>6400</v>
      </c>
      <c r="G73" s="73"/>
      <c r="H73" s="51">
        <f>SUM(I70:I72)</f>
        <v>19200</v>
      </c>
      <c r="I73" s="39">
        <f>H73/3</f>
        <v>6400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2"/>
        <v>12800</v>
      </c>
      <c r="P73" s="29" t="str">
        <f t="shared" si="43"/>
        <v/>
      </c>
      <c r="Q73" s="30">
        <v>12800</v>
      </c>
      <c r="R73" s="90">
        <f t="shared" si="44"/>
        <v>12800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188200</v>
      </c>
      <c r="F74" s="39">
        <f>E74/15</f>
        <v>12546.6666666667</v>
      </c>
      <c r="G74" s="73"/>
      <c r="H74" s="51">
        <f>H69+H73</f>
        <v>188200</v>
      </c>
      <c r="I74" s="39">
        <f>H74/15</f>
        <v>12546.6666666667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2"/>
        <v>8500</v>
      </c>
      <c r="P74" s="29" t="str">
        <f t="shared" si="43"/>
        <v/>
      </c>
      <c r="Q74" s="30">
        <v>8500</v>
      </c>
      <c r="R74" s="90">
        <f t="shared" si="44"/>
        <v>8500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9">E75+D75</f>
        <v>4600</v>
      </c>
      <c r="G75" s="29" t="str">
        <f t="shared" ref="G75:G77" si="50">IF(LEFT(D75,1)="+",LEFT(D75,1)&amp;TEXT(D75,"#"),TEXT(D75,"#"))</f>
        <v/>
      </c>
      <c r="H75" s="30">
        <v>4600</v>
      </c>
      <c r="I75" s="67">
        <f t="shared" ref="I75:I77" si="51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2"/>
        <v>2100</v>
      </c>
      <c r="P75" s="29" t="str">
        <f t="shared" si="43"/>
        <v/>
      </c>
      <c r="Q75" s="30">
        <v>2100</v>
      </c>
      <c r="R75" s="90">
        <f t="shared" si="44"/>
        <v>2100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9"/>
        <v>5000</v>
      </c>
      <c r="G76" s="29" t="str">
        <f t="shared" si="50"/>
        <v/>
      </c>
      <c r="H76" s="30">
        <v>5000</v>
      </c>
      <c r="I76" s="67">
        <f t="shared" si="51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2"/>
        <v>9500</v>
      </c>
      <c r="P76" s="29" t="str">
        <f t="shared" si="43"/>
        <v/>
      </c>
      <c r="Q76" s="30">
        <v>9500</v>
      </c>
      <c r="R76" s="90">
        <f t="shared" si="44"/>
        <v>9500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9"/>
        <v>4600</v>
      </c>
      <c r="G77" s="29" t="str">
        <f t="shared" si="50"/>
        <v/>
      </c>
      <c r="H77" s="30">
        <v>4600</v>
      </c>
      <c r="I77" s="67">
        <f t="shared" si="51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2"/>
        <v>12500</v>
      </c>
      <c r="P77" s="29" t="str">
        <f t="shared" si="43"/>
        <v/>
      </c>
      <c r="Q77" s="30">
        <v>12500</v>
      </c>
      <c r="R77" s="90">
        <f t="shared" si="44"/>
        <v>12500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2"/>
        <v>25000</v>
      </c>
      <c r="P78" s="29"/>
      <c r="Q78" s="30">
        <v>18500</v>
      </c>
      <c r="R78" s="90">
        <f t="shared" si="44"/>
        <v>18500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2">E79+D79</f>
        <v>3600</v>
      </c>
      <c r="G79" s="29" t="str">
        <f t="shared" ref="G79:G92" si="53">IF(LEFT(D79,1)="+",LEFT(D79,1)&amp;TEXT(D79,"#"),TEXT(D79,"#"))</f>
        <v/>
      </c>
      <c r="H79" s="30">
        <v>3600</v>
      </c>
      <c r="I79" s="67">
        <f t="shared" ref="I79:I98" si="54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2"/>
        <v>30000</v>
      </c>
      <c r="P79" s="29" t="str">
        <f t="shared" ref="P79:P92" si="55">IF(LEFT(M79,1)="+",LEFT(M79,1)&amp;TEXT(M79,"#"),TEXT(M79,"#"))</f>
        <v/>
      </c>
      <c r="Q79" s="30">
        <v>28000</v>
      </c>
      <c r="R79" s="90">
        <f t="shared" si="44"/>
        <v>28000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2"/>
        <v>28800</v>
      </c>
      <c r="P80" s="29"/>
      <c r="Q80" s="30">
        <v>25500</v>
      </c>
      <c r="R80" s="90">
        <f t="shared" si="44"/>
        <v>25500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2"/>
        <v>9100</v>
      </c>
      <c r="G81" s="29" t="str">
        <f t="shared" si="53"/>
        <v/>
      </c>
      <c r="H81" s="30">
        <v>9100</v>
      </c>
      <c r="I81" s="67">
        <f t="shared" si="54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2"/>
        <v>30000</v>
      </c>
      <c r="P81" s="29"/>
      <c r="Q81" s="30">
        <v>30000</v>
      </c>
      <c r="R81" s="90">
        <f t="shared" si="44"/>
        <v>30000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2"/>
        <v>9800</v>
      </c>
      <c r="G82" s="29" t="str">
        <f t="shared" si="53"/>
        <v/>
      </c>
      <c r="H82" s="30">
        <v>9800</v>
      </c>
      <c r="I82" s="67">
        <f t="shared" si="54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2"/>
        <v>26800</v>
      </c>
      <c r="P82" s="29" t="str">
        <f t="shared" si="55"/>
        <v/>
      </c>
      <c r="Q82" s="30">
        <v>25800</v>
      </c>
      <c r="R82" s="90">
        <f t="shared" si="44"/>
        <v>25800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2"/>
        <v>8900</v>
      </c>
      <c r="G83" s="29" t="str">
        <f t="shared" si="53"/>
        <v/>
      </c>
      <c r="H83" s="30">
        <v>8900</v>
      </c>
      <c r="I83" s="67">
        <f t="shared" si="54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2"/>
        <v>1700</v>
      </c>
      <c r="P83" s="29" t="str">
        <f t="shared" si="55"/>
        <v/>
      </c>
      <c r="Q83" s="34">
        <v>1700</v>
      </c>
      <c r="R83" s="90">
        <f t="shared" si="44"/>
        <v>1700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2"/>
        <v>9400</v>
      </c>
      <c r="G84" s="29" t="str">
        <f t="shared" si="53"/>
        <v/>
      </c>
      <c r="H84" s="30">
        <v>9400</v>
      </c>
      <c r="I84" s="67">
        <f t="shared" si="54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2"/>
        <v>4300</v>
      </c>
      <c r="P84" s="29" t="str">
        <f t="shared" si="55"/>
        <v/>
      </c>
      <c r="Q84" s="30">
        <v>4300</v>
      </c>
      <c r="R84" s="90">
        <f t="shared" si="44"/>
        <v>4300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2"/>
        <v>9400</v>
      </c>
      <c r="G85" s="29" t="str">
        <f t="shared" si="53"/>
        <v/>
      </c>
      <c r="H85" s="30">
        <v>9400</v>
      </c>
      <c r="I85" s="67">
        <f t="shared" si="54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2"/>
        <v>1950</v>
      </c>
      <c r="P85" s="29" t="str">
        <f t="shared" si="55"/>
        <v/>
      </c>
      <c r="Q85" s="30">
        <v>1950</v>
      </c>
      <c r="R85" s="90">
        <f t="shared" si="44"/>
        <v>1950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2"/>
        <v>7900</v>
      </c>
      <c r="G86" s="29" t="str">
        <f t="shared" si="53"/>
        <v/>
      </c>
      <c r="H86" s="30">
        <v>7900</v>
      </c>
      <c r="I86" s="67">
        <f t="shared" si="54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2"/>
        <v>2250</v>
      </c>
      <c r="P86" s="29" t="str">
        <f t="shared" si="55"/>
        <v/>
      </c>
      <c r="Q86" s="30">
        <v>2250</v>
      </c>
      <c r="R86" s="90">
        <f t="shared" si="44"/>
        <v>2250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2"/>
        <v>9600</v>
      </c>
      <c r="G87" s="29" t="str">
        <f t="shared" si="53"/>
        <v/>
      </c>
      <c r="H87" s="30">
        <v>9600</v>
      </c>
      <c r="I87" s="67">
        <f t="shared" si="54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2"/>
        <v>1750</v>
      </c>
      <c r="P87" s="29" t="str">
        <f t="shared" si="55"/>
        <v/>
      </c>
      <c r="Q87" s="30">
        <v>1750</v>
      </c>
      <c r="R87" s="90">
        <f t="shared" si="44"/>
        <v>1750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2"/>
        <v>8100</v>
      </c>
      <c r="G88" s="29" t="str">
        <f t="shared" si="53"/>
        <v/>
      </c>
      <c r="H88" s="30">
        <v>8100</v>
      </c>
      <c r="I88" s="67">
        <f t="shared" si="54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2"/>
        <v>2150</v>
      </c>
      <c r="P88" s="29" t="str">
        <f t="shared" si="55"/>
        <v/>
      </c>
      <c r="Q88" s="30">
        <v>2150</v>
      </c>
      <c r="R88" s="90">
        <f t="shared" si="44"/>
        <v>2150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2"/>
        <v>6600</v>
      </c>
      <c r="G89" s="29" t="str">
        <f t="shared" si="53"/>
        <v/>
      </c>
      <c r="H89" s="30">
        <v>6600</v>
      </c>
      <c r="I89" s="67">
        <f t="shared" si="54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2"/>
        <v>1100</v>
      </c>
      <c r="P89" s="29" t="str">
        <f t="shared" si="55"/>
        <v/>
      </c>
      <c r="Q89" s="34">
        <v>1100</v>
      </c>
      <c r="R89" s="90">
        <f t="shared" si="44"/>
        <v>1100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2"/>
        <v>6800</v>
      </c>
      <c r="G90" s="29" t="str">
        <f t="shared" si="53"/>
        <v/>
      </c>
      <c r="H90" s="30">
        <v>6800</v>
      </c>
      <c r="I90" s="67">
        <f t="shared" si="54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2"/>
        <v>1100</v>
      </c>
      <c r="P90" s="29" t="str">
        <f t="shared" si="55"/>
        <v/>
      </c>
      <c r="Q90" s="34">
        <v>1100</v>
      </c>
      <c r="R90" s="90">
        <f t="shared" si="44"/>
        <v>1100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2"/>
        <v>6900</v>
      </c>
      <c r="G91" s="29" t="str">
        <f t="shared" si="53"/>
        <v/>
      </c>
      <c r="H91" s="30">
        <v>6900</v>
      </c>
      <c r="I91" s="67">
        <f t="shared" si="54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2"/>
        <v>2050</v>
      </c>
      <c r="P91" s="29" t="str">
        <f t="shared" si="55"/>
        <v/>
      </c>
      <c r="Q91" s="30">
        <v>2050</v>
      </c>
      <c r="R91" s="90">
        <f t="shared" si="44"/>
        <v>2050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2"/>
        <v>7000</v>
      </c>
      <c r="G92" s="29" t="str">
        <f t="shared" si="53"/>
        <v/>
      </c>
      <c r="H92" s="30">
        <v>7000</v>
      </c>
      <c r="I92" s="67">
        <f t="shared" si="54"/>
        <v>7000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2"/>
        <v>2050</v>
      </c>
      <c r="P92" s="29" t="str">
        <f t="shared" si="55"/>
        <v/>
      </c>
      <c r="Q92" s="30">
        <v>2050</v>
      </c>
      <c r="R92" s="90">
        <f t="shared" si="44"/>
        <v>2050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2"/>
        <v>8700</v>
      </c>
      <c r="G93" s="29"/>
      <c r="H93" s="30">
        <v>8700</v>
      </c>
      <c r="I93" s="67">
        <f t="shared" si="54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2"/>
        <v>4300</v>
      </c>
      <c r="P93" s="29"/>
      <c r="Q93" s="30">
        <v>4800</v>
      </c>
      <c r="R93" s="90">
        <f t="shared" si="44"/>
        <v>4800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2"/>
        <v>11200</v>
      </c>
      <c r="G94" s="29" t="str">
        <f t="shared" ref="G94:G120" si="56">IF(LEFT(D94,1)="+",LEFT(D94,1)&amp;TEXT(D94,"#"),TEXT(D94,"#"))</f>
        <v/>
      </c>
      <c r="H94" s="30">
        <v>11200</v>
      </c>
      <c r="I94" s="67">
        <f t="shared" si="54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2"/>
        <v>4900</v>
      </c>
      <c r="P94" s="29" t="str">
        <f t="shared" ref="P94:P110" si="57">IF(LEFT(M94,1)="+",LEFT(M94,1)&amp;TEXT(M94,"#"),TEXT(M94,"#"))</f>
        <v/>
      </c>
      <c r="Q94" s="27">
        <v>4900</v>
      </c>
      <c r="R94" s="90">
        <f t="shared" si="44"/>
        <v>4900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2"/>
        <v>8000</v>
      </c>
      <c r="G95" s="29" t="str">
        <f t="shared" si="56"/>
        <v/>
      </c>
      <c r="H95" s="30">
        <v>8000</v>
      </c>
      <c r="I95" s="67">
        <f t="shared" si="54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2"/>
        <v>2700</v>
      </c>
      <c r="P95" s="29" t="str">
        <f t="shared" si="57"/>
        <v/>
      </c>
      <c r="Q95" s="30">
        <v>2700</v>
      </c>
      <c r="R95" s="90">
        <f t="shared" si="44"/>
        <v>2700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2"/>
        <v>7600</v>
      </c>
      <c r="G96" s="29" t="str">
        <f t="shared" si="56"/>
        <v/>
      </c>
      <c r="H96" s="30">
        <v>7600</v>
      </c>
      <c r="I96" s="67">
        <f t="shared" si="54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2"/>
        <v>2700</v>
      </c>
      <c r="P96" s="29" t="str">
        <f t="shared" si="57"/>
        <v/>
      </c>
      <c r="Q96" s="30">
        <v>2700</v>
      </c>
      <c r="R96" s="90">
        <f t="shared" si="44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2"/>
        <v>8500</v>
      </c>
      <c r="G97" s="29" t="str">
        <f t="shared" si="56"/>
        <v/>
      </c>
      <c r="H97" s="30">
        <v>8500</v>
      </c>
      <c r="I97" s="67">
        <f t="shared" si="54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2"/>
        <v>5300</v>
      </c>
      <c r="P97" s="29" t="str">
        <f t="shared" si="57"/>
        <v/>
      </c>
      <c r="Q97" s="30">
        <v>5300</v>
      </c>
      <c r="R97" s="90">
        <f t="shared" si="44"/>
        <v>5300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2"/>
        <v>8900</v>
      </c>
      <c r="G98" s="29" t="str">
        <f t="shared" si="56"/>
        <v/>
      </c>
      <c r="H98" s="30">
        <v>8900</v>
      </c>
      <c r="I98" s="67">
        <f t="shared" si="54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2"/>
        <v>1000</v>
      </c>
      <c r="P98" s="29" t="str">
        <f t="shared" si="57"/>
        <v/>
      </c>
      <c r="Q98" s="30">
        <v>1000</v>
      </c>
      <c r="R98" s="90">
        <f t="shared" si="44"/>
        <v>1000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152400</v>
      </c>
      <c r="F99" s="39">
        <f>E99/18</f>
        <v>8466.66666666667</v>
      </c>
      <c r="G99" s="29" t="str">
        <f t="shared" si="56"/>
        <v/>
      </c>
      <c r="H99" s="38">
        <f>SUM(I81:I98)</f>
        <v>152400</v>
      </c>
      <c r="I99" s="39">
        <f>AVERAGE(I81:I98)</f>
        <v>8466.66666666667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2"/>
        <v>2700</v>
      </c>
      <c r="P99" s="29" t="str">
        <f t="shared" si="57"/>
        <v/>
      </c>
      <c r="Q99" s="30">
        <v>2700</v>
      </c>
      <c r="R99" s="90">
        <f t="shared" si="44"/>
        <v>2700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8">E100+D100</f>
        <v>10600</v>
      </c>
      <c r="G100" s="29" t="str">
        <f t="shared" si="56"/>
        <v/>
      </c>
      <c r="H100" s="30">
        <v>10600</v>
      </c>
      <c r="I100" s="67">
        <f t="shared" ref="I100:I122" si="59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2"/>
        <v>600</v>
      </c>
      <c r="P100" s="29" t="str">
        <f t="shared" si="57"/>
        <v/>
      </c>
      <c r="Q100" s="30">
        <v>600</v>
      </c>
      <c r="R100" s="90">
        <f t="shared" si="44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8"/>
        <v>11900</v>
      </c>
      <c r="G101" s="29" t="str">
        <f t="shared" si="56"/>
        <v/>
      </c>
      <c r="H101" s="30">
        <v>11900</v>
      </c>
      <c r="I101" s="67">
        <f t="shared" si="59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2"/>
        <v>1600</v>
      </c>
      <c r="P101" s="29" t="str">
        <f t="shared" si="57"/>
        <v/>
      </c>
      <c r="Q101" s="34">
        <v>1600</v>
      </c>
      <c r="R101" s="90">
        <f t="shared" si="44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8"/>
        <v>11100</v>
      </c>
      <c r="G102" s="29" t="str">
        <f t="shared" si="56"/>
        <v/>
      </c>
      <c r="H102" s="30">
        <v>11100</v>
      </c>
      <c r="I102" s="67">
        <f t="shared" si="59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2"/>
        <v>1600</v>
      </c>
      <c r="P102" s="29" t="str">
        <f t="shared" si="57"/>
        <v/>
      </c>
      <c r="Q102" s="30">
        <v>1600</v>
      </c>
      <c r="R102" s="90">
        <f t="shared" si="44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8"/>
        <v>11200</v>
      </c>
      <c r="G103" s="29" t="str">
        <f t="shared" si="56"/>
        <v/>
      </c>
      <c r="H103" s="30">
        <v>11200</v>
      </c>
      <c r="I103" s="67">
        <f t="shared" si="59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2"/>
        <v>3000</v>
      </c>
      <c r="P103" s="29" t="str">
        <f t="shared" si="57"/>
        <v/>
      </c>
      <c r="Q103" s="34">
        <v>3000</v>
      </c>
      <c r="R103" s="90">
        <f t="shared" si="44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8"/>
        <v>11900</v>
      </c>
      <c r="G104" s="29" t="str">
        <f t="shared" si="56"/>
        <v/>
      </c>
      <c r="H104" s="30">
        <v>11900</v>
      </c>
      <c r="I104" s="67">
        <f t="shared" si="59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2"/>
        <v>2500</v>
      </c>
      <c r="P104" s="29" t="str">
        <f t="shared" si="57"/>
        <v/>
      </c>
      <c r="Q104" s="34">
        <v>2500</v>
      </c>
      <c r="R104" s="90">
        <f t="shared" si="44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8"/>
        <v>11800</v>
      </c>
      <c r="G105" s="29" t="str">
        <f t="shared" si="56"/>
        <v/>
      </c>
      <c r="H105" s="30">
        <v>11800</v>
      </c>
      <c r="I105" s="67">
        <f t="shared" si="59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2"/>
        <v>2500</v>
      </c>
      <c r="P105" s="29" t="str">
        <f t="shared" si="57"/>
        <v/>
      </c>
      <c r="Q105" s="30">
        <v>2500</v>
      </c>
      <c r="R105" s="90">
        <f t="shared" si="44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8"/>
        <v>10800</v>
      </c>
      <c r="G106" s="29" t="str">
        <f t="shared" si="56"/>
        <v/>
      </c>
      <c r="H106" s="30">
        <v>10800</v>
      </c>
      <c r="I106" s="67">
        <f t="shared" si="59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2"/>
        <v>2400</v>
      </c>
      <c r="P106" s="29" t="str">
        <f t="shared" si="57"/>
        <v/>
      </c>
      <c r="Q106" s="30">
        <v>2400</v>
      </c>
      <c r="R106" s="90">
        <f t="shared" si="44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8"/>
        <v>10100</v>
      </c>
      <c r="G107" s="29" t="str">
        <f t="shared" si="56"/>
        <v/>
      </c>
      <c r="H107" s="30">
        <v>10100</v>
      </c>
      <c r="I107" s="67">
        <f t="shared" si="59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2"/>
        <v>1800</v>
      </c>
      <c r="P107" s="29" t="str">
        <f t="shared" si="57"/>
        <v/>
      </c>
      <c r="Q107" s="30">
        <v>1800</v>
      </c>
      <c r="R107" s="90">
        <f t="shared" si="44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8"/>
        <v>10000</v>
      </c>
      <c r="G108" s="29" t="str">
        <f t="shared" si="56"/>
        <v/>
      </c>
      <c r="H108" s="30">
        <v>10000</v>
      </c>
      <c r="I108" s="67">
        <f t="shared" si="59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2"/>
        <v>1600</v>
      </c>
      <c r="P108" s="29" t="str">
        <f t="shared" si="57"/>
        <v/>
      </c>
      <c r="Q108" s="34">
        <v>1600</v>
      </c>
      <c r="R108" s="90">
        <f t="shared" si="44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9700</v>
      </c>
      <c r="F109" s="28">
        <f t="shared" si="58"/>
        <v>9700</v>
      </c>
      <c r="G109" s="29" t="str">
        <f t="shared" si="56"/>
        <v/>
      </c>
      <c r="H109" s="30">
        <v>9700</v>
      </c>
      <c r="I109" s="67">
        <f t="shared" si="59"/>
        <v>9700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2"/>
        <v>1100</v>
      </c>
      <c r="P109" s="29" t="str">
        <f t="shared" si="57"/>
        <v/>
      </c>
      <c r="Q109" s="30">
        <v>1100</v>
      </c>
      <c r="R109" s="90">
        <f t="shared" si="44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9700</v>
      </c>
      <c r="F110" s="28">
        <f t="shared" si="58"/>
        <v>9700</v>
      </c>
      <c r="G110" s="29" t="str">
        <f t="shared" si="56"/>
        <v/>
      </c>
      <c r="H110" s="30">
        <v>9700</v>
      </c>
      <c r="I110" s="67">
        <f t="shared" si="59"/>
        <v>9700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2"/>
        <v>6200</v>
      </c>
      <c r="P110" s="29" t="str">
        <f t="shared" si="57"/>
        <v/>
      </c>
      <c r="Q110" s="34">
        <v>6200</v>
      </c>
      <c r="R110" s="90">
        <f t="shared" si="44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10500</v>
      </c>
      <c r="F111" s="28">
        <f t="shared" si="58"/>
        <v>10500</v>
      </c>
      <c r="G111" s="29" t="str">
        <f t="shared" si="56"/>
        <v/>
      </c>
      <c r="H111" s="30">
        <v>10500</v>
      </c>
      <c r="I111" s="67">
        <f t="shared" si="59"/>
        <v>10500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2"/>
        <v>1500</v>
      </c>
      <c r="P111" s="29"/>
      <c r="Q111" s="30">
        <v>1200</v>
      </c>
      <c r="R111" s="90">
        <f t="shared" si="44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 t="s">
        <v>467</v>
      </c>
      <c r="E112" s="27">
        <v>9400</v>
      </c>
      <c r="F112" s="28">
        <f t="shared" si="58"/>
        <v>9200</v>
      </c>
      <c r="G112" s="29" t="str">
        <f t="shared" si="56"/>
        <v>-200</v>
      </c>
      <c r="H112" s="30">
        <v>9400</v>
      </c>
      <c r="I112" s="67">
        <f t="shared" si="59"/>
        <v>9200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2"/>
        <v>1400</v>
      </c>
      <c r="P112" s="29"/>
      <c r="Q112" s="30">
        <v>1400</v>
      </c>
      <c r="R112" s="90">
        <f t="shared" si="44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 t="s">
        <v>467</v>
      </c>
      <c r="E113" s="27">
        <v>9500</v>
      </c>
      <c r="F113" s="28">
        <f t="shared" si="58"/>
        <v>9300</v>
      </c>
      <c r="G113" s="29" t="str">
        <f t="shared" si="56"/>
        <v>-200</v>
      </c>
      <c r="H113" s="30">
        <v>9500</v>
      </c>
      <c r="I113" s="67">
        <f t="shared" si="59"/>
        <v>9300</v>
      </c>
      <c r="J113" s="69"/>
      <c r="K113" s="25" t="s">
        <v>281</v>
      </c>
      <c r="L113" s="25"/>
      <c r="M113" s="52"/>
      <c r="N113" s="27">
        <v>500</v>
      </c>
      <c r="O113" s="28">
        <f t="shared" si="42"/>
        <v>500</v>
      </c>
      <c r="P113" s="29"/>
      <c r="Q113" s="30">
        <v>500</v>
      </c>
      <c r="R113" s="90">
        <f t="shared" si="44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9800</v>
      </c>
      <c r="F114" s="28">
        <f t="shared" si="58"/>
        <v>9800</v>
      </c>
      <c r="G114" s="29" t="str">
        <f t="shared" si="56"/>
        <v/>
      </c>
      <c r="H114" s="30">
        <v>9800</v>
      </c>
      <c r="I114" s="67">
        <f t="shared" si="59"/>
        <v>9800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2"/>
        <v>14000</v>
      </c>
      <c r="P114" s="29"/>
      <c r="Q114" s="34">
        <v>14000</v>
      </c>
      <c r="R114" s="90">
        <f t="shared" si="44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10400</v>
      </c>
      <c r="F115" s="28">
        <f t="shared" si="58"/>
        <v>10400</v>
      </c>
      <c r="G115" s="29" t="str">
        <f t="shared" si="56"/>
        <v/>
      </c>
      <c r="H115" s="30">
        <v>10400</v>
      </c>
      <c r="I115" s="67">
        <f t="shared" si="59"/>
        <v>10400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2"/>
        <v>10500</v>
      </c>
      <c r="P115" s="29"/>
      <c r="Q115" s="34">
        <v>10500</v>
      </c>
      <c r="R115" s="90">
        <f t="shared" si="44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8"/>
        <v>11400</v>
      </c>
      <c r="G116" s="29" t="str">
        <f t="shared" si="56"/>
        <v/>
      </c>
      <c r="H116" s="30">
        <v>11400</v>
      </c>
      <c r="I116" s="67">
        <f t="shared" si="59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2"/>
        <v>1400</v>
      </c>
      <c r="P116" s="29"/>
      <c r="Q116" s="30">
        <v>1700</v>
      </c>
      <c r="R116" s="90">
        <f t="shared" si="44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8"/>
        <v>11800</v>
      </c>
      <c r="G117" s="29" t="str">
        <f t="shared" si="56"/>
        <v/>
      </c>
      <c r="H117" s="30">
        <v>11800</v>
      </c>
      <c r="I117" s="67">
        <f t="shared" si="59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2"/>
        <v>1200</v>
      </c>
      <c r="P117" s="29"/>
      <c r="Q117" s="30">
        <v>1200</v>
      </c>
      <c r="R117" s="90">
        <f t="shared" si="44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8"/>
        <v>11800</v>
      </c>
      <c r="G118" s="29" t="str">
        <f t="shared" si="56"/>
        <v/>
      </c>
      <c r="H118" s="30">
        <v>11800</v>
      </c>
      <c r="I118" s="67">
        <f t="shared" si="59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2"/>
        <v>1200</v>
      </c>
      <c r="P118" s="29"/>
      <c r="Q118" s="30">
        <v>1600</v>
      </c>
      <c r="R118" s="90">
        <f t="shared" si="44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8"/>
        <v>11000</v>
      </c>
      <c r="G119" s="29" t="str">
        <f t="shared" si="56"/>
        <v/>
      </c>
      <c r="H119" s="30">
        <v>11000</v>
      </c>
      <c r="I119" s="67">
        <f t="shared" si="59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2"/>
        <v>1400</v>
      </c>
      <c r="P119" s="29"/>
      <c r="Q119" s="30">
        <v>1100</v>
      </c>
      <c r="R119" s="90">
        <f t="shared" si="44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8"/>
        <v>10200</v>
      </c>
      <c r="G120" s="29" t="str">
        <f t="shared" si="56"/>
        <v/>
      </c>
      <c r="H120" s="30">
        <v>10200</v>
      </c>
      <c r="I120" s="67">
        <f t="shared" si="59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2"/>
        <v>0.115</v>
      </c>
      <c r="P120" s="29"/>
      <c r="Q120" s="34">
        <v>0.115</v>
      </c>
      <c r="R120" s="90">
        <f t="shared" si="44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9900</v>
      </c>
      <c r="F121" s="28">
        <f t="shared" si="58"/>
        <v>9900</v>
      </c>
      <c r="G121" s="29"/>
      <c r="H121" s="30">
        <v>9900</v>
      </c>
      <c r="I121" s="67">
        <f t="shared" si="59"/>
        <v>9900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2"/>
        <v>0.022</v>
      </c>
      <c r="P121" s="29"/>
      <c r="Q121" s="132">
        <v>0.022</v>
      </c>
      <c r="R121" s="133">
        <f t="shared" si="44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8"/>
        <v>9400</v>
      </c>
      <c r="G122" s="29" t="str">
        <f t="shared" ref="G122:G146" si="60">IF(LEFT(D122,1)="+",LEFT(D122,1)&amp;TEXT(D122,"#"),TEXT(D122,"#"))</f>
        <v/>
      </c>
      <c r="H122" s="30">
        <v>9400</v>
      </c>
      <c r="I122" s="67">
        <f t="shared" si="59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2"/>
        <v>1020</v>
      </c>
      <c r="P122" s="29"/>
      <c r="Q122" s="30">
        <v>1020</v>
      </c>
      <c r="R122" s="90">
        <f t="shared" si="44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243500</v>
      </c>
      <c r="F123" s="39">
        <f>E123/19</f>
        <v>12815.7894736842</v>
      </c>
      <c r="G123" s="73"/>
      <c r="H123" s="38">
        <f>SUM(I100:I122)</f>
        <v>243500</v>
      </c>
      <c r="I123" s="39">
        <f>H123/19</f>
        <v>12815.7894736842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2"/>
        <v>2100</v>
      </c>
      <c r="P123" s="29" t="str">
        <f t="shared" ref="P123:P186" si="61">IF(LEFT(M123,1)="+",LEFT(M123,1)&amp;TEXT(M123,"#"),TEXT(M123,"#"))</f>
        <v/>
      </c>
      <c r="Q123" s="30">
        <v>2100</v>
      </c>
      <c r="R123" s="90">
        <f t="shared" si="44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2">E124+D124</f>
        <v>8700</v>
      </c>
      <c r="G124" s="29" t="str">
        <f t="shared" si="60"/>
        <v/>
      </c>
      <c r="H124" s="30">
        <v>8700</v>
      </c>
      <c r="I124" s="67">
        <f t="shared" ref="I124:I173" si="63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2"/>
        <v>2250</v>
      </c>
      <c r="P124" s="29" t="str">
        <f t="shared" si="61"/>
        <v/>
      </c>
      <c r="Q124" s="30">
        <v>2250</v>
      </c>
      <c r="R124" s="90">
        <f t="shared" si="44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2"/>
        <v>8600</v>
      </c>
      <c r="G125" s="29" t="str">
        <f t="shared" si="60"/>
        <v/>
      </c>
      <c r="H125" s="30">
        <v>8600</v>
      </c>
      <c r="I125" s="67">
        <f t="shared" si="63"/>
        <v>8600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2"/>
        <v>4100</v>
      </c>
      <c r="P125" s="29" t="str">
        <f t="shared" si="61"/>
        <v/>
      </c>
      <c r="Q125" s="30">
        <v>4100</v>
      </c>
      <c r="R125" s="90">
        <f t="shared" si="44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0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2"/>
        <v>3900</v>
      </c>
      <c r="P126" s="29" t="str">
        <f t="shared" si="61"/>
        <v/>
      </c>
      <c r="Q126" s="30">
        <v>3900</v>
      </c>
      <c r="R126" s="90">
        <f t="shared" si="44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260800</v>
      </c>
      <c r="F127" s="39">
        <f>E127/21</f>
        <v>12419.0476190476</v>
      </c>
      <c r="G127" s="29" t="str">
        <f t="shared" si="60"/>
        <v/>
      </c>
      <c r="H127" s="38">
        <f>H123+H126</f>
        <v>260800</v>
      </c>
      <c r="I127" s="39">
        <f>H127/21</f>
        <v>12419.0476190476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2"/>
        <v>3900</v>
      </c>
      <c r="P127" s="29" t="str">
        <f t="shared" si="61"/>
        <v/>
      </c>
      <c r="Q127" s="34">
        <v>3900</v>
      </c>
      <c r="R127" s="90">
        <f t="shared" si="44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2"/>
        <v>10000</v>
      </c>
      <c r="G128" s="29" t="str">
        <f t="shared" si="60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2"/>
        <v>11800</v>
      </c>
      <c r="P128" s="29" t="str">
        <f t="shared" si="61"/>
        <v/>
      </c>
      <c r="Q128" s="30">
        <v>11800</v>
      </c>
      <c r="R128" s="90">
        <f t="shared" si="44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2"/>
        <v>11700</v>
      </c>
      <c r="G129" s="29" t="str">
        <f t="shared" si="60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2"/>
        <v>14200</v>
      </c>
      <c r="P129" s="29" t="str">
        <f t="shared" si="61"/>
        <v/>
      </c>
      <c r="Q129" s="30">
        <v>14200</v>
      </c>
      <c r="R129" s="90">
        <f t="shared" si="44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2"/>
        <v>14300</v>
      </c>
      <c r="G130" s="29" t="str">
        <f t="shared" si="60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2"/>
        <v>12600</v>
      </c>
      <c r="P130" s="29" t="str">
        <f t="shared" si="61"/>
        <v/>
      </c>
      <c r="Q130" s="30">
        <v>12600</v>
      </c>
      <c r="R130" s="90">
        <f t="shared" si="44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2"/>
        <v>17100</v>
      </c>
      <c r="G131" s="29" t="str">
        <f t="shared" si="60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2"/>
        <v>17200</v>
      </c>
      <c r="P131" s="29" t="str">
        <f t="shared" si="61"/>
        <v/>
      </c>
      <c r="Q131" s="30">
        <v>17200</v>
      </c>
      <c r="R131" s="90">
        <f t="shared" si="44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2"/>
        <v>10300</v>
      </c>
      <c r="G132" s="29" t="str">
        <f t="shared" si="60"/>
        <v/>
      </c>
      <c r="H132" s="30">
        <v>10300</v>
      </c>
      <c r="I132" s="99">
        <f t="shared" si="63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4">N132+M132</f>
        <v>16200</v>
      </c>
      <c r="P132" s="29" t="str">
        <f t="shared" si="61"/>
        <v/>
      </c>
      <c r="Q132" s="30">
        <v>16200</v>
      </c>
      <c r="R132" s="90">
        <f t="shared" ref="R132:R195" si="65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2"/>
        <v>9300</v>
      </c>
      <c r="G133" s="29" t="str">
        <f t="shared" si="60"/>
        <v/>
      </c>
      <c r="H133" s="30">
        <v>9300</v>
      </c>
      <c r="I133" s="99">
        <f t="shared" si="63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1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2"/>
        <v>12600</v>
      </c>
      <c r="G134" s="29" t="str">
        <f t="shared" si="60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8900</v>
      </c>
      <c r="O134" s="28">
        <f t="shared" si="64"/>
        <v>8900</v>
      </c>
      <c r="P134" s="29" t="str">
        <f t="shared" si="61"/>
        <v/>
      </c>
      <c r="Q134" s="30">
        <v>8900</v>
      </c>
      <c r="R134" s="90">
        <f t="shared" si="65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2"/>
        <v>10900</v>
      </c>
      <c r="G135" s="29" t="str">
        <f t="shared" si="60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1"/>
        <v/>
      </c>
      <c r="Q135" s="34">
        <f t="shared" ref="Q135:Q146" si="68">O135</f>
        <v>11010</v>
      </c>
      <c r="R135" s="90">
        <f t="shared" si="65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2"/>
        <v>11400</v>
      </c>
      <c r="G136" s="29" t="str">
        <f t="shared" si="60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1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2"/>
        <v>12500</v>
      </c>
      <c r="G137" s="29" t="str">
        <f t="shared" si="60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1"/>
        <v/>
      </c>
      <c r="Q137" s="34">
        <f t="shared" si="68"/>
        <v>35450</v>
      </c>
      <c r="R137" s="90">
        <f t="shared" si="65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2"/>
        <v>12300</v>
      </c>
      <c r="G138" s="29" t="str">
        <f t="shared" si="60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11550</v>
      </c>
      <c r="O138" s="28">
        <f>F109+1150+300+400</f>
        <v>11550</v>
      </c>
      <c r="P138" s="29" t="str">
        <f t="shared" si="61"/>
        <v/>
      </c>
      <c r="Q138" s="34">
        <f t="shared" si="68"/>
        <v>11550</v>
      </c>
      <c r="R138" s="90">
        <f t="shared" si="65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2"/>
        <v>13100</v>
      </c>
      <c r="G139" s="29" t="str">
        <f t="shared" si="60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26550</v>
      </c>
      <c r="O139" s="28">
        <f>O31+1250+300+400</f>
        <v>26550</v>
      </c>
      <c r="P139" s="29" t="str">
        <f t="shared" si="61"/>
        <v/>
      </c>
      <c r="Q139" s="34">
        <f t="shared" si="68"/>
        <v>26550</v>
      </c>
      <c r="R139" s="90">
        <f t="shared" si="65"/>
        <v>26550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2"/>
        <v>13100</v>
      </c>
      <c r="G140" s="29" t="str">
        <f t="shared" si="60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1"/>
        <v/>
      </c>
      <c r="Q140" s="34">
        <f t="shared" si="68"/>
        <v>11290</v>
      </c>
      <c r="R140" s="90">
        <f t="shared" si="65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2"/>
        <v>12800</v>
      </c>
      <c r="G141" s="29" t="str">
        <f t="shared" si="60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1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2"/>
        <v>13500</v>
      </c>
      <c r="G142" s="29" t="str">
        <f t="shared" si="60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1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2"/>
        <v>13500</v>
      </c>
      <c r="G143" s="29" t="str">
        <f t="shared" si="60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1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2"/>
        <v>13500</v>
      </c>
      <c r="G144" s="29" t="str">
        <f t="shared" si="60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1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2"/>
        <v>10500</v>
      </c>
      <c r="G145" s="29" t="str">
        <f t="shared" si="60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1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2"/>
        <v>10300</v>
      </c>
      <c r="G146" s="29" t="str">
        <f t="shared" si="60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1"/>
        <v/>
      </c>
      <c r="Q146" s="34">
        <f t="shared" si="68"/>
        <v>9270</v>
      </c>
      <c r="R146" s="90">
        <f t="shared" si="65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2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1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2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1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2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1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2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1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2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1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2"/>
        <v>11400</v>
      </c>
      <c r="G152" s="29" t="str">
        <f t="shared" si="70"/>
        <v/>
      </c>
      <c r="H152" s="30">
        <v>11400</v>
      </c>
      <c r="I152" s="99">
        <f t="shared" si="63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1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2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1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 t="s">
        <v>485</v>
      </c>
      <c r="E154" s="27">
        <v>10500</v>
      </c>
      <c r="F154" s="28">
        <f t="shared" si="62"/>
        <v>10000</v>
      </c>
      <c r="G154" s="29" t="str">
        <f t="shared" si="70"/>
        <v>-500</v>
      </c>
      <c r="H154" s="30">
        <v>10500</v>
      </c>
      <c r="I154" s="99">
        <f t="shared" si="63"/>
        <v>10000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1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69"/>
        <v>4800</v>
      </c>
      <c r="P155" s="77" t="str">
        <f t="shared" si="61"/>
        <v/>
      </c>
      <c r="Q155" s="30">
        <v>4800</v>
      </c>
      <c r="R155" s="90">
        <f t="shared" si="65"/>
        <v>4800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2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1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2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3400</v>
      </c>
      <c r="O157" s="28">
        <f t="shared" si="69"/>
        <v>3400</v>
      </c>
      <c r="P157" s="77" t="str">
        <f t="shared" si="61"/>
        <v/>
      </c>
      <c r="Q157" s="30">
        <v>3400</v>
      </c>
      <c r="R157" s="90">
        <f t="shared" si="65"/>
        <v>3400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2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1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2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1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2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69"/>
        <v>2550</v>
      </c>
      <c r="P160" s="77" t="str">
        <f t="shared" si="61"/>
        <v/>
      </c>
      <c r="Q160" s="30">
        <v>2550</v>
      </c>
      <c r="R160" s="90">
        <f t="shared" si="65"/>
        <v>2550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2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69"/>
        <v>2000</v>
      </c>
      <c r="P161" s="77" t="str">
        <f t="shared" si="61"/>
        <v/>
      </c>
      <c r="Q161" s="30">
        <v>2000</v>
      </c>
      <c r="R161" s="90">
        <f t="shared" si="65"/>
        <v>2000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2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69"/>
        <v>2000</v>
      </c>
      <c r="P162" s="77" t="str">
        <f t="shared" si="61"/>
        <v/>
      </c>
      <c r="Q162" s="30">
        <v>2000</v>
      </c>
      <c r="R162" s="90">
        <f t="shared" si="65"/>
        <v>2000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2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69"/>
        <v>9400</v>
      </c>
      <c r="P163" s="77" t="str">
        <f t="shared" si="61"/>
        <v/>
      </c>
      <c r="Q163" s="30">
        <v>9400</v>
      </c>
      <c r="R163" s="90">
        <f t="shared" si="65"/>
        <v>9400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2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1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2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11100</v>
      </c>
      <c r="O165" s="28">
        <f t="shared" si="69"/>
        <v>11100</v>
      </c>
      <c r="P165" s="77" t="str">
        <f t="shared" si="61"/>
        <v/>
      </c>
      <c r="Q165" s="30">
        <v>11100</v>
      </c>
      <c r="R165" s="90">
        <f t="shared" si="65"/>
        <v>11100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2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11000</v>
      </c>
      <c r="O166" s="28">
        <f t="shared" si="69"/>
        <v>11000</v>
      </c>
      <c r="P166" s="29" t="str">
        <f t="shared" si="61"/>
        <v/>
      </c>
      <c r="Q166" s="30">
        <v>11000</v>
      </c>
      <c r="R166" s="90">
        <f t="shared" si="65"/>
        <v>11000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2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69"/>
        <v>3900</v>
      </c>
      <c r="P167" s="77" t="str">
        <f t="shared" si="61"/>
        <v/>
      </c>
      <c r="Q167" s="30">
        <v>3900</v>
      </c>
      <c r="R167" s="90">
        <f t="shared" si="65"/>
        <v>3900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2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69"/>
        <v>10160</v>
      </c>
      <c r="P168" s="77" t="str">
        <f t="shared" si="61"/>
        <v/>
      </c>
      <c r="Q168" s="30">
        <v>10160</v>
      </c>
      <c r="R168" s="90">
        <f t="shared" si="65"/>
        <v>10160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2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69"/>
        <v>3400</v>
      </c>
      <c r="P169" s="153" t="str">
        <f t="shared" si="61"/>
        <v/>
      </c>
      <c r="Q169" s="156">
        <v>3400</v>
      </c>
      <c r="R169" s="90">
        <f t="shared" si="65"/>
        <v>3400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2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1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2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1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 t="s">
        <v>485</v>
      </c>
      <c r="E172" s="27">
        <v>11200</v>
      </c>
      <c r="F172" s="28">
        <f t="shared" si="62"/>
        <v>10700</v>
      </c>
      <c r="G172" s="29" t="str">
        <f t="shared" si="72"/>
        <v>-500</v>
      </c>
      <c r="H172" s="30">
        <v>11200</v>
      </c>
      <c r="I172" s="99">
        <f t="shared" si="63"/>
        <v>10700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1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2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1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561800</v>
      </c>
      <c r="F174" s="39">
        <f>E174/46</f>
        <v>12213.0434782609</v>
      </c>
      <c r="G174" s="73"/>
      <c r="H174" s="38">
        <f>SUM(I128:I173)</f>
        <v>561800</v>
      </c>
      <c r="I174" s="149">
        <f>H174/46</f>
        <v>12213.0434782609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1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3">E175+D175</f>
        <v>4100</v>
      </c>
      <c r="G175" s="29" t="str">
        <f t="shared" ref="G175:G193" si="74">IF(LEFT(D175,1)="+",LEFT(D175,1)&amp;TEXT(D175,"#"),TEXT(D175,"#"))</f>
        <v/>
      </c>
      <c r="H175" s="34">
        <v>4100</v>
      </c>
      <c r="I175" s="99">
        <f t="shared" ref="I175:I189" si="75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1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3"/>
        <v>2600</v>
      </c>
      <c r="G176" s="29" t="str">
        <f t="shared" si="74"/>
        <v/>
      </c>
      <c r="H176" s="30">
        <v>2600</v>
      </c>
      <c r="I176" s="99">
        <f t="shared" si="75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1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3"/>
        <v>3400</v>
      </c>
      <c r="G177" s="29" t="str">
        <f t="shared" si="74"/>
        <v/>
      </c>
      <c r="H177" s="34">
        <v>3400</v>
      </c>
      <c r="I177" s="99">
        <f t="shared" si="75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1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3"/>
        <v>2400</v>
      </c>
      <c r="G178" s="29" t="str">
        <f t="shared" si="74"/>
        <v/>
      </c>
      <c r="H178" s="30">
        <v>2400</v>
      </c>
      <c r="I178" s="99">
        <f t="shared" si="75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1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3"/>
        <v>2700</v>
      </c>
      <c r="G179" s="29" t="str">
        <f t="shared" si="74"/>
        <v/>
      </c>
      <c r="H179" s="30">
        <v>2700</v>
      </c>
      <c r="I179" s="99">
        <f t="shared" si="75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1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3"/>
        <v>3100</v>
      </c>
      <c r="G180" s="29" t="str">
        <f t="shared" si="74"/>
        <v/>
      </c>
      <c r="H180" s="30">
        <v>3100</v>
      </c>
      <c r="I180" s="99">
        <f t="shared" si="75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1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3"/>
        <v>5500</v>
      </c>
      <c r="G181" s="29" t="str">
        <f t="shared" si="74"/>
        <v/>
      </c>
      <c r="H181" s="30">
        <v>5500</v>
      </c>
      <c r="I181" s="99">
        <f t="shared" si="75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1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3"/>
        <v>2700</v>
      </c>
      <c r="G182" s="29" t="str">
        <f t="shared" si="74"/>
        <v/>
      </c>
      <c r="H182" s="30">
        <v>2700</v>
      </c>
      <c r="I182" s="99">
        <f t="shared" si="75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1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3"/>
        <v>4430</v>
      </c>
      <c r="G183" s="29" t="str">
        <f t="shared" si="74"/>
        <v/>
      </c>
      <c r="H183" s="30">
        <v>4430</v>
      </c>
      <c r="I183" s="99">
        <f t="shared" si="75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1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3"/>
        <v>3100</v>
      </c>
      <c r="G184" s="29" t="str">
        <f t="shared" si="74"/>
        <v/>
      </c>
      <c r="H184" s="30">
        <v>3100</v>
      </c>
      <c r="I184" s="99">
        <f t="shared" si="75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1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3"/>
        <v>3500</v>
      </c>
      <c r="G185" s="29" t="str">
        <f t="shared" si="74"/>
        <v/>
      </c>
      <c r="H185" s="30">
        <v>3500</v>
      </c>
      <c r="I185" s="99">
        <f t="shared" si="75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1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3"/>
        <v>2800</v>
      </c>
      <c r="G186" s="29" t="str">
        <f t="shared" si="74"/>
        <v/>
      </c>
      <c r="H186" s="30">
        <v>2800</v>
      </c>
      <c r="I186" s="99">
        <f t="shared" si="75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1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3"/>
        <v>4280</v>
      </c>
      <c r="G187" s="29" t="str">
        <f t="shared" si="74"/>
        <v/>
      </c>
      <c r="H187" s="30">
        <v>4280</v>
      </c>
      <c r="I187" s="99">
        <f t="shared" si="75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6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3"/>
        <v>3200</v>
      </c>
      <c r="G188" s="29" t="str">
        <f t="shared" si="74"/>
        <v/>
      </c>
      <c r="H188" s="30">
        <v>3200</v>
      </c>
      <c r="I188" s="99">
        <f t="shared" si="75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6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3"/>
        <v>3200</v>
      </c>
      <c r="G189" s="29" t="str">
        <f t="shared" si="74"/>
        <v/>
      </c>
      <c r="H189" s="30">
        <v>3200</v>
      </c>
      <c r="I189" s="99">
        <f t="shared" si="75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6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4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6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7">E191+D191</f>
        <v>2600</v>
      </c>
      <c r="G191" s="29" t="str">
        <f t="shared" si="74"/>
        <v/>
      </c>
      <c r="H191" s="30">
        <v>2600</v>
      </c>
      <c r="I191" s="67">
        <f t="shared" ref="I191:I193" si="78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6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7"/>
        <v>2700</v>
      </c>
      <c r="G192" s="29" t="str">
        <f t="shared" si="74"/>
        <v/>
      </c>
      <c r="H192" s="30">
        <v>2700</v>
      </c>
      <c r="I192" s="67">
        <f t="shared" si="78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6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7"/>
        <v>3200</v>
      </c>
      <c r="G193" s="29" t="str">
        <f t="shared" si="74"/>
        <v/>
      </c>
      <c r="H193" s="30">
        <v>3200</v>
      </c>
      <c r="I193" s="67">
        <f t="shared" si="78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6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6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6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6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79">F196-I196</f>
        <v>0</v>
      </c>
      <c r="AD196" s="114">
        <f t="shared" ref="AD196:AD200" si="80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6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8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9"/>
        <v>0</v>
      </c>
      <c r="AD198" s="114">
        <f t="shared" si="80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9"/>
        <v>0</v>
      </c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9"/>
        <v>0</v>
      </c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486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486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 t="s">
        <v>469</v>
      </c>
      <c r="N6" s="27">
        <v>4100</v>
      </c>
      <c r="O6" s="28">
        <f t="shared" si="3"/>
        <v>4000</v>
      </c>
      <c r="P6" s="29" t="str">
        <f t="shared" si="4"/>
        <v>-100</v>
      </c>
      <c r="Q6" s="30">
        <v>4100</v>
      </c>
      <c r="R6" s="90">
        <f t="shared" si="5"/>
        <v>4000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2100</v>
      </c>
      <c r="F12" s="28">
        <f t="shared" si="12"/>
        <v>2100</v>
      </c>
      <c r="G12" s="29" t="str">
        <f t="shared" si="1"/>
        <v/>
      </c>
      <c r="H12" s="30">
        <v>2100</v>
      </c>
      <c r="I12" s="67">
        <f t="shared" si="13"/>
        <v>2100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10800</v>
      </c>
      <c r="X16" s="67">
        <f t="shared" si="6"/>
        <v>10800</v>
      </c>
      <c r="Y16" s="29" t="str">
        <f t="shared" si="7"/>
        <v/>
      </c>
      <c r="Z16" s="30">
        <v>10800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9800</v>
      </c>
      <c r="X18" s="67">
        <f t="shared" si="6"/>
        <v>9800</v>
      </c>
      <c r="Y18" s="29" t="str">
        <f t="shared" si="7"/>
        <v/>
      </c>
      <c r="Z18" s="30">
        <v>9800</v>
      </c>
      <c r="AA18" s="90">
        <f t="shared" si="8"/>
        <v>9800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ref="P19:P25" si="15">IF(LEFT(M19,1)="+",LEFT(M19,1)&amp;TEXT(M19,"#"),TEXT(M19,"#"))</f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29130</v>
      </c>
      <c r="F20" s="39">
        <f>E20/11</f>
        <v>2648.18181818182</v>
      </c>
      <c r="G20" s="29" t="str">
        <f t="shared" si="1"/>
        <v/>
      </c>
      <c r="H20" s="47">
        <f>SUM(I9:I19)</f>
        <v>29130</v>
      </c>
      <c r="I20" s="39">
        <f>H20/11</f>
        <v>2648.18181818182</v>
      </c>
      <c r="J20" s="69"/>
      <c r="K20" s="33" t="s">
        <v>77</v>
      </c>
      <c r="L20" s="33" t="s">
        <v>78</v>
      </c>
      <c r="M20" s="52" t="s">
        <v>475</v>
      </c>
      <c r="N20" s="27">
        <v>1770</v>
      </c>
      <c r="O20" s="28">
        <f t="shared" si="3"/>
        <v>1750</v>
      </c>
      <c r="P20" s="29" t="str">
        <f t="shared" si="15"/>
        <v>-20</v>
      </c>
      <c r="Q20" s="27">
        <v>1770</v>
      </c>
      <c r="R20" s="90">
        <f t="shared" si="5"/>
        <v>1750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6">E21+D21</f>
        <v>1800</v>
      </c>
      <c r="G21" s="29" t="str">
        <f t="shared" si="1"/>
        <v/>
      </c>
      <c r="H21" s="34">
        <v>1800</v>
      </c>
      <c r="I21" s="67">
        <f t="shared" ref="I21:I31" si="17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si="15"/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6"/>
        <v>1920</v>
      </c>
      <c r="G22" s="29" t="str">
        <f t="shared" si="1"/>
        <v/>
      </c>
      <c r="H22" s="34">
        <v>1920</v>
      </c>
      <c r="I22" s="67">
        <f t="shared" si="17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5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5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32850</v>
      </c>
      <c r="F24" s="39">
        <f>E24/13</f>
        <v>2526.92307692308</v>
      </c>
      <c r="G24" s="29" t="str">
        <f t="shared" si="1"/>
        <v/>
      </c>
      <c r="H24" s="51">
        <f>H20+H23</f>
        <v>32850</v>
      </c>
      <c r="I24" s="39">
        <f>H24/13</f>
        <v>2526.92307692308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5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6"/>
        <v>21000</v>
      </c>
      <c r="G25" s="29" t="str">
        <f t="shared" si="1"/>
        <v/>
      </c>
      <c r="H25" s="34">
        <v>21000</v>
      </c>
      <c r="I25" s="67">
        <f t="shared" si="17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5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6"/>
        <v>20600</v>
      </c>
      <c r="G26" s="29" t="str">
        <f t="shared" si="1"/>
        <v/>
      </c>
      <c r="H26" s="34">
        <v>20600</v>
      </c>
      <c r="I26" s="67">
        <f t="shared" si="17"/>
        <v>20600</v>
      </c>
      <c r="J26" s="78"/>
      <c r="K26" s="36" t="s">
        <v>94</v>
      </c>
      <c r="L26" s="36"/>
      <c r="M26" s="72"/>
      <c r="N26" s="38">
        <f>SUM(O6:O25)</f>
        <v>91950</v>
      </c>
      <c r="O26" s="39">
        <f>N26/22</f>
        <v>4179.54545454545</v>
      </c>
      <c r="P26" s="73"/>
      <c r="Q26" s="38">
        <f>SUM(R6:R25)</f>
        <v>91950</v>
      </c>
      <c r="R26" s="108">
        <f>Q26/22</f>
        <v>4179.54545454545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6"/>
        <v>19500</v>
      </c>
      <c r="G27" s="29" t="str">
        <f t="shared" si="1"/>
        <v/>
      </c>
      <c r="H27" s="41">
        <v>19500</v>
      </c>
      <c r="I27" s="67">
        <f t="shared" si="17"/>
        <v>19500</v>
      </c>
      <c r="J27" s="68" t="s">
        <v>96</v>
      </c>
      <c r="K27" s="25" t="s">
        <v>97</v>
      </c>
      <c r="L27" s="25" t="s">
        <v>15</v>
      </c>
      <c r="M27" s="52"/>
      <c r="N27" s="27">
        <v>25100</v>
      </c>
      <c r="O27" s="28">
        <f t="shared" ref="O27:O44" si="18">N27+M27</f>
        <v>25100</v>
      </c>
      <c r="P27" s="29" t="str">
        <f t="shared" ref="P27:P44" si="19">IF(LEFT(M27,1)="+",LEFT(M27,1)&amp;TEXT(M27,"#"),TEXT(M27,"#"))</f>
        <v/>
      </c>
      <c r="Q27" s="30">
        <v>25100</v>
      </c>
      <c r="R27" s="90">
        <f t="shared" ref="R27:R44" si="20">IF(P27="",0+Q27,P27+Q27)</f>
        <v>25100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6"/>
        <v>19500</v>
      </c>
      <c r="G28" s="29" t="str">
        <f t="shared" si="1"/>
        <v/>
      </c>
      <c r="H28" s="41">
        <v>19500</v>
      </c>
      <c r="I28" s="67">
        <f t="shared" si="17"/>
        <v>19500</v>
      </c>
      <c r="J28" s="69"/>
      <c r="K28" s="25" t="s">
        <v>99</v>
      </c>
      <c r="L28" s="25" t="s">
        <v>20</v>
      </c>
      <c r="M28" s="52"/>
      <c r="N28" s="27">
        <v>24900</v>
      </c>
      <c r="O28" s="28">
        <f t="shared" si="18"/>
        <v>24900</v>
      </c>
      <c r="P28" s="29" t="str">
        <f t="shared" si="19"/>
        <v/>
      </c>
      <c r="Q28" s="30">
        <v>24900</v>
      </c>
      <c r="R28" s="90">
        <f t="shared" si="20"/>
        <v>24900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6"/>
        <v>22000</v>
      </c>
      <c r="G29" s="29" t="str">
        <f t="shared" si="1"/>
        <v/>
      </c>
      <c r="H29" s="34">
        <v>22000</v>
      </c>
      <c r="I29" s="67">
        <f t="shared" si="17"/>
        <v>22000</v>
      </c>
      <c r="J29" s="69"/>
      <c r="K29" s="25" t="s">
        <v>101</v>
      </c>
      <c r="L29" s="25" t="s">
        <v>15</v>
      </c>
      <c r="M29" s="52"/>
      <c r="N29" s="27">
        <v>24900</v>
      </c>
      <c r="O29" s="28">
        <f t="shared" si="18"/>
        <v>24900</v>
      </c>
      <c r="P29" s="29" t="str">
        <f t="shared" si="19"/>
        <v/>
      </c>
      <c r="Q29" s="30">
        <v>24900</v>
      </c>
      <c r="R29" s="90">
        <f t="shared" si="20"/>
        <v>24900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6"/>
        <v>20200</v>
      </c>
      <c r="G30" s="29" t="str">
        <f t="shared" si="1"/>
        <v/>
      </c>
      <c r="H30" s="34">
        <v>20200</v>
      </c>
      <c r="I30" s="67">
        <f t="shared" si="17"/>
        <v>20200</v>
      </c>
      <c r="J30" s="69"/>
      <c r="K30" s="25" t="s">
        <v>103</v>
      </c>
      <c r="L30" s="25" t="s">
        <v>20</v>
      </c>
      <c r="M30" s="52"/>
      <c r="N30" s="27">
        <v>24700</v>
      </c>
      <c r="O30" s="28">
        <f t="shared" si="18"/>
        <v>24700</v>
      </c>
      <c r="P30" s="29" t="str">
        <f t="shared" si="19"/>
        <v/>
      </c>
      <c r="Q30" s="30">
        <v>24700</v>
      </c>
      <c r="R30" s="90">
        <f t="shared" si="20"/>
        <v>24700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6"/>
        <v>21500</v>
      </c>
      <c r="G31" s="29" t="str">
        <f t="shared" si="1"/>
        <v/>
      </c>
      <c r="H31" s="30">
        <v>21500</v>
      </c>
      <c r="I31" s="67">
        <f t="shared" si="17"/>
        <v>21500</v>
      </c>
      <c r="J31" s="69"/>
      <c r="K31" s="25" t="s">
        <v>106</v>
      </c>
      <c r="L31" s="25" t="s">
        <v>107</v>
      </c>
      <c r="M31" s="52" t="s">
        <v>467</v>
      </c>
      <c r="N31" s="27">
        <v>24800</v>
      </c>
      <c r="O31" s="28">
        <f t="shared" si="18"/>
        <v>24600</v>
      </c>
      <c r="P31" s="29" t="str">
        <f t="shared" si="19"/>
        <v>-200</v>
      </c>
      <c r="Q31" s="30">
        <v>24800</v>
      </c>
      <c r="R31" s="90">
        <f t="shared" si="20"/>
        <v>24600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24000</v>
      </c>
      <c r="O32" s="28">
        <f t="shared" si="18"/>
        <v>24000</v>
      </c>
      <c r="P32" s="29" t="str">
        <f t="shared" si="19"/>
        <v/>
      </c>
      <c r="Q32" s="30">
        <v>24000</v>
      </c>
      <c r="R32" s="90">
        <f t="shared" si="20"/>
        <v>24000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 t="s">
        <v>467</v>
      </c>
      <c r="N33" s="27">
        <v>24600</v>
      </c>
      <c r="O33" s="28">
        <f t="shared" si="18"/>
        <v>24400</v>
      </c>
      <c r="P33" s="29" t="str">
        <f t="shared" si="19"/>
        <v>-200</v>
      </c>
      <c r="Q33" s="30">
        <v>24600</v>
      </c>
      <c r="R33" s="90">
        <f t="shared" si="20"/>
        <v>24400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1">E34+D34</f>
        <v>35300</v>
      </c>
      <c r="G34" s="29" t="str">
        <f t="shared" si="1"/>
        <v/>
      </c>
      <c r="H34" s="30">
        <v>35300</v>
      </c>
      <c r="I34" s="67">
        <f t="shared" ref="I34:I44" si="22">IF(G34="",0+H34,G34+H34)</f>
        <v>35300</v>
      </c>
      <c r="J34" s="69"/>
      <c r="K34" s="25" t="s">
        <v>112</v>
      </c>
      <c r="L34" s="25" t="s">
        <v>20</v>
      </c>
      <c r="M34" s="52" t="s">
        <v>467</v>
      </c>
      <c r="N34" s="27">
        <v>22000</v>
      </c>
      <c r="O34" s="28">
        <f t="shared" si="18"/>
        <v>21800</v>
      </c>
      <c r="P34" s="29" t="str">
        <f t="shared" si="19"/>
        <v>-200</v>
      </c>
      <c r="Q34" s="30">
        <v>22000</v>
      </c>
      <c r="R34" s="90">
        <f t="shared" si="20"/>
        <v>21800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1"/>
        <v>35500</v>
      </c>
      <c r="G35" s="29" t="str">
        <f t="shared" si="1"/>
        <v/>
      </c>
      <c r="H35" s="30">
        <v>35500</v>
      </c>
      <c r="I35" s="67">
        <f t="shared" si="22"/>
        <v>35500</v>
      </c>
      <c r="J35" s="69"/>
      <c r="K35" s="25" t="s">
        <v>114</v>
      </c>
      <c r="L35" s="25" t="s">
        <v>105</v>
      </c>
      <c r="M35" s="52" t="s">
        <v>467</v>
      </c>
      <c r="N35" s="27">
        <v>22000</v>
      </c>
      <c r="O35" s="28">
        <f t="shared" si="18"/>
        <v>21800</v>
      </c>
      <c r="P35" s="29" t="str">
        <f t="shared" si="19"/>
        <v>-200</v>
      </c>
      <c r="Q35" s="30">
        <v>22000</v>
      </c>
      <c r="R35" s="90">
        <f t="shared" si="20"/>
        <v>21800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1"/>
        <v>33500</v>
      </c>
      <c r="G36" s="29" t="str">
        <f t="shared" si="1"/>
        <v/>
      </c>
      <c r="H36" s="30">
        <v>33500</v>
      </c>
      <c r="I36" s="67">
        <f t="shared" si="22"/>
        <v>33500</v>
      </c>
      <c r="J36" s="69"/>
      <c r="K36" s="75" t="s">
        <v>116</v>
      </c>
      <c r="L36" s="75" t="s">
        <v>117</v>
      </c>
      <c r="M36" s="76" t="s">
        <v>485</v>
      </c>
      <c r="N36" s="27">
        <v>32200</v>
      </c>
      <c r="O36" s="28">
        <f t="shared" si="18"/>
        <v>31700</v>
      </c>
      <c r="P36" s="77" t="str">
        <f t="shared" si="19"/>
        <v>-500</v>
      </c>
      <c r="Q36" s="30">
        <v>32200</v>
      </c>
      <c r="R36" s="90">
        <f t="shared" si="20"/>
        <v>31700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1"/>
        <v>33800</v>
      </c>
      <c r="G37" s="29" t="str">
        <f t="shared" si="1"/>
        <v/>
      </c>
      <c r="H37" s="30">
        <v>33800</v>
      </c>
      <c r="I37" s="67">
        <f t="shared" si="22"/>
        <v>33800</v>
      </c>
      <c r="J37" s="69"/>
      <c r="K37" s="75" t="s">
        <v>119</v>
      </c>
      <c r="L37" s="75" t="s">
        <v>117</v>
      </c>
      <c r="M37" s="76" t="s">
        <v>485</v>
      </c>
      <c r="N37" s="27">
        <v>32000</v>
      </c>
      <c r="O37" s="28">
        <f t="shared" si="18"/>
        <v>31500</v>
      </c>
      <c r="P37" s="77" t="str">
        <f t="shared" si="19"/>
        <v>-500</v>
      </c>
      <c r="Q37" s="30">
        <v>32000</v>
      </c>
      <c r="R37" s="90">
        <f t="shared" si="20"/>
        <v>31500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1"/>
        <v>32700</v>
      </c>
      <c r="G38" s="29" t="str">
        <f t="shared" si="1"/>
        <v/>
      </c>
      <c r="H38" s="30">
        <v>32700</v>
      </c>
      <c r="I38" s="67">
        <f t="shared" si="22"/>
        <v>32700</v>
      </c>
      <c r="J38" s="69"/>
      <c r="K38" s="75" t="s">
        <v>122</v>
      </c>
      <c r="L38" s="75" t="s">
        <v>117</v>
      </c>
      <c r="M38" s="76" t="s">
        <v>481</v>
      </c>
      <c r="N38" s="27">
        <v>32000</v>
      </c>
      <c r="O38" s="28">
        <f t="shared" si="18"/>
        <v>31000</v>
      </c>
      <c r="P38" s="77" t="str">
        <f t="shared" si="19"/>
        <v>-1000</v>
      </c>
      <c r="Q38" s="30">
        <v>32000</v>
      </c>
      <c r="R38" s="90">
        <f t="shared" si="20"/>
        <v>31000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1"/>
        <v>33100</v>
      </c>
      <c r="G39" s="29" t="str">
        <f t="shared" si="1"/>
        <v/>
      </c>
      <c r="H39" s="30">
        <v>33100</v>
      </c>
      <c r="I39" s="67">
        <f t="shared" si="22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8"/>
        <v>19700</v>
      </c>
      <c r="P39" s="77" t="str">
        <f t="shared" si="19"/>
        <v/>
      </c>
      <c r="Q39" s="30">
        <v>19700</v>
      </c>
      <c r="R39" s="90">
        <f t="shared" si="20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1"/>
        <v>32100</v>
      </c>
      <c r="G40" s="29" t="str">
        <f t="shared" si="1"/>
        <v/>
      </c>
      <c r="H40" s="30">
        <v>32100</v>
      </c>
      <c r="I40" s="67">
        <f t="shared" si="22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8"/>
        <v>25300</v>
      </c>
      <c r="P40" s="77" t="str">
        <f t="shared" si="19"/>
        <v/>
      </c>
      <c r="Q40" s="30">
        <v>25300</v>
      </c>
      <c r="R40" s="90">
        <f t="shared" si="20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1"/>
        <v>33600</v>
      </c>
      <c r="G41" s="29" t="str">
        <f t="shared" si="1"/>
        <v/>
      </c>
      <c r="H41" s="30">
        <v>33600</v>
      </c>
      <c r="I41" s="67">
        <f t="shared" si="22"/>
        <v>33600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8"/>
        <v>25800</v>
      </c>
      <c r="P41" s="77" t="str">
        <f t="shared" si="19"/>
        <v/>
      </c>
      <c r="Q41" s="30">
        <v>25800</v>
      </c>
      <c r="R41" s="90">
        <f t="shared" si="20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1"/>
        <v>33800</v>
      </c>
      <c r="G42" s="29" t="str">
        <f t="shared" si="1"/>
        <v/>
      </c>
      <c r="H42" s="30">
        <v>33800</v>
      </c>
      <c r="I42" s="67">
        <f t="shared" si="22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8"/>
        <v>26720</v>
      </c>
      <c r="P42" s="77" t="str">
        <f t="shared" si="19"/>
        <v/>
      </c>
      <c r="Q42" s="30">
        <v>26720</v>
      </c>
      <c r="R42" s="90">
        <f t="shared" si="20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1"/>
        <v>35100</v>
      </c>
      <c r="G43" s="29" t="str">
        <f t="shared" si="1"/>
        <v/>
      </c>
      <c r="H43" s="30">
        <v>35100</v>
      </c>
      <c r="I43" s="67">
        <f t="shared" si="22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8"/>
        <v>26720</v>
      </c>
      <c r="P43" s="77" t="str">
        <f t="shared" si="19"/>
        <v/>
      </c>
      <c r="Q43" s="30">
        <v>26720</v>
      </c>
      <c r="R43" s="90">
        <f t="shared" si="20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1"/>
        <v>33600</v>
      </c>
      <c r="G44" s="29" t="str">
        <f t="shared" si="1"/>
        <v/>
      </c>
      <c r="H44" s="30">
        <v>33600</v>
      </c>
      <c r="I44" s="67">
        <f t="shared" si="22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8"/>
        <v>25700</v>
      </c>
      <c r="P44" s="29" t="str">
        <f t="shared" si="19"/>
        <v/>
      </c>
      <c r="Q44" s="30">
        <v>25700</v>
      </c>
      <c r="R44" s="90">
        <f t="shared" si="20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460340</v>
      </c>
      <c r="O45" s="39">
        <f>N45/18</f>
        <v>25574.4444444444</v>
      </c>
      <c r="P45" s="73"/>
      <c r="Q45" s="38">
        <f>SUM(R27:R44)</f>
        <v>460340</v>
      </c>
      <c r="R45" s="108">
        <f>Q45/18</f>
        <v>25574.4444444444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3">E46+D46</f>
        <v>21000</v>
      </c>
      <c r="G46" s="29" t="str">
        <f t="shared" si="1"/>
        <v/>
      </c>
      <c r="H46" s="30">
        <v>21000</v>
      </c>
      <c r="I46" s="67">
        <f t="shared" ref="I46:I50" si="24">IF(G46="",0+H46,G46+H46)</f>
        <v>21000</v>
      </c>
      <c r="J46" s="69"/>
      <c r="K46" s="25" t="s">
        <v>138</v>
      </c>
      <c r="L46" s="25" t="s">
        <v>15</v>
      </c>
      <c r="M46" s="52"/>
      <c r="N46" s="27">
        <v>21400</v>
      </c>
      <c r="O46" s="28">
        <f t="shared" ref="O46:O48" si="25">N46+M46</f>
        <v>21400</v>
      </c>
      <c r="P46" s="29" t="str">
        <f t="shared" ref="P46:P48" si="26">IF(LEFT(M46,1)="+",LEFT(M46,1)&amp;TEXT(M46,"#"),TEXT(M46,"#"))</f>
        <v/>
      </c>
      <c r="Q46" s="30">
        <v>21400</v>
      </c>
      <c r="R46" s="90">
        <f t="shared" ref="R46:R48" si="27">IF(P46="",0+Q46,P46+Q46)</f>
        <v>21400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3"/>
        <v>24600</v>
      </c>
      <c r="G47" s="29" t="str">
        <f t="shared" si="1"/>
        <v/>
      </c>
      <c r="H47" s="30">
        <v>24600</v>
      </c>
      <c r="I47" s="67">
        <f t="shared" si="24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3"/>
        <v>24700</v>
      </c>
      <c r="G48" s="29" t="str">
        <f t="shared" si="1"/>
        <v/>
      </c>
      <c r="H48" s="30">
        <v>24700</v>
      </c>
      <c r="I48" s="67">
        <f t="shared" si="24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3"/>
        <v>10700</v>
      </c>
      <c r="G49" s="29" t="str">
        <f t="shared" si="1"/>
        <v/>
      </c>
      <c r="H49" s="30">
        <v>10700</v>
      </c>
      <c r="I49" s="67">
        <f t="shared" si="24"/>
        <v>10700</v>
      </c>
      <c r="J49" s="78"/>
      <c r="K49" s="36" t="s">
        <v>145</v>
      </c>
      <c r="L49" s="36"/>
      <c r="M49" s="72"/>
      <c r="N49" s="38">
        <f>N45+O46+O47</f>
        <v>503040</v>
      </c>
      <c r="O49" s="39">
        <f>N49/21</f>
        <v>23954.2857142857</v>
      </c>
      <c r="P49" s="73"/>
      <c r="Q49" s="38">
        <f>Q45+R46+R47</f>
        <v>503040</v>
      </c>
      <c r="R49" s="108">
        <f>Q49/21</f>
        <v>23954.2857142857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3"/>
        <v>26100</v>
      </c>
      <c r="G50" s="29" t="str">
        <f t="shared" si="1"/>
        <v/>
      </c>
      <c r="H50" s="30">
        <v>26100</v>
      </c>
      <c r="I50" s="67">
        <f t="shared" si="24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8">N50+M50</f>
        <v>4400</v>
      </c>
      <c r="P50" s="29" t="str">
        <f t="shared" ref="P50:P53" si="29">IF(LEFT(M50,1)="+",LEFT(M50,1)&amp;TEXT(M50,"#"),TEXT(M50,"#"))</f>
        <v/>
      </c>
      <c r="Q50" s="30">
        <v>4400</v>
      </c>
      <c r="R50" s="90">
        <f t="shared" ref="R50:R53" si="30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8"/>
        <v>4200</v>
      </c>
      <c r="P51" s="29" t="str">
        <f t="shared" si="29"/>
        <v/>
      </c>
      <c r="Q51" s="30">
        <v>4200</v>
      </c>
      <c r="R51" s="90">
        <f t="shared" si="30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8"/>
        <v>4500</v>
      </c>
      <c r="P52" s="29" t="str">
        <f t="shared" si="29"/>
        <v/>
      </c>
      <c r="Q52" s="30">
        <v>4500</v>
      </c>
      <c r="R52" s="90">
        <f t="shared" si="30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1">E53+D53</f>
        <v>9100</v>
      </c>
      <c r="G53" s="29" t="str">
        <f t="shared" si="1"/>
        <v/>
      </c>
      <c r="H53" s="30">
        <v>9100</v>
      </c>
      <c r="I53" s="67">
        <f t="shared" ref="I53:I68" si="32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8"/>
        <v>4300</v>
      </c>
      <c r="P53" s="29" t="str">
        <f t="shared" si="29"/>
        <v/>
      </c>
      <c r="Q53" s="30">
        <v>4300</v>
      </c>
      <c r="R53" s="90">
        <f t="shared" si="30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1"/>
        <v>9300</v>
      </c>
      <c r="G54" s="29" t="str">
        <f t="shared" si="1"/>
        <v/>
      </c>
      <c r="H54" s="30">
        <v>9300</v>
      </c>
      <c r="I54" s="67">
        <f t="shared" si="32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9700</v>
      </c>
      <c r="F55" s="28">
        <f t="shared" si="31"/>
        <v>9700</v>
      </c>
      <c r="G55" s="29" t="str">
        <f t="shared" si="1"/>
        <v/>
      </c>
      <c r="H55" s="30">
        <v>9700</v>
      </c>
      <c r="I55" s="67">
        <f t="shared" si="32"/>
        <v>9700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3">N55+M55</f>
        <v>2300</v>
      </c>
      <c r="P55" s="29" t="str">
        <f t="shared" ref="P55:P57" si="34">IF(LEFT(M55,1)="+",LEFT(M55,1)&amp;TEXT(M55,"#"),TEXT(M55,"#"))</f>
        <v/>
      </c>
      <c r="Q55" s="30">
        <v>2300</v>
      </c>
      <c r="R55" s="90">
        <f t="shared" ref="R55:R57" si="35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9500</v>
      </c>
      <c r="F56" s="28">
        <f t="shared" si="31"/>
        <v>9500</v>
      </c>
      <c r="G56" s="29" t="str">
        <f t="shared" si="1"/>
        <v/>
      </c>
      <c r="H56" s="30">
        <v>9500</v>
      </c>
      <c r="I56" s="67">
        <f t="shared" si="32"/>
        <v>9500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3"/>
        <v>2700</v>
      </c>
      <c r="P56" s="29" t="str">
        <f t="shared" si="34"/>
        <v/>
      </c>
      <c r="Q56" s="30">
        <v>2700</v>
      </c>
      <c r="R56" s="90">
        <f t="shared" si="35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1"/>
        <v>10100</v>
      </c>
      <c r="G57" s="29" t="str">
        <f t="shared" si="1"/>
        <v/>
      </c>
      <c r="H57" s="27">
        <v>10100</v>
      </c>
      <c r="I57" s="67">
        <f t="shared" si="32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3"/>
        <v>2500</v>
      </c>
      <c r="P57" s="29" t="str">
        <f t="shared" si="34"/>
        <v/>
      </c>
      <c r="Q57" s="30">
        <v>2500</v>
      </c>
      <c r="R57" s="90">
        <f t="shared" si="35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1"/>
        <v>10300</v>
      </c>
      <c r="G58" s="29" t="str">
        <f t="shared" si="1"/>
        <v/>
      </c>
      <c r="H58" s="27">
        <v>10300</v>
      </c>
      <c r="I58" s="67">
        <f t="shared" si="32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1"/>
        <v>11200</v>
      </c>
      <c r="G59" s="29" t="str">
        <f t="shared" si="1"/>
        <v/>
      </c>
      <c r="H59" s="30">
        <v>11200</v>
      </c>
      <c r="I59" s="67">
        <f t="shared" si="32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6">N59+M59</f>
        <v>1800</v>
      </c>
      <c r="P59" s="29" t="str">
        <f t="shared" ref="P59:P61" si="37">IF(LEFT(M59,1)="+",LEFT(M59,1)&amp;TEXT(M59,"#"),TEXT(M59,"#"))</f>
        <v/>
      </c>
      <c r="Q59" s="30">
        <v>1800</v>
      </c>
      <c r="R59" s="90">
        <f t="shared" ref="R59:R61" si="38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1"/>
        <v>11000</v>
      </c>
      <c r="G60" s="29" t="str">
        <f t="shared" si="1"/>
        <v/>
      </c>
      <c r="H60" s="30">
        <v>11000</v>
      </c>
      <c r="I60" s="67">
        <f t="shared" si="32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6"/>
        <v>1250</v>
      </c>
      <c r="P60" s="29" t="str">
        <f t="shared" si="37"/>
        <v/>
      </c>
      <c r="Q60" s="30">
        <v>1250</v>
      </c>
      <c r="R60" s="90">
        <f t="shared" si="38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1"/>
        <v>10700</v>
      </c>
      <c r="G61" s="29" t="str">
        <f t="shared" si="1"/>
        <v/>
      </c>
      <c r="H61" s="30">
        <v>10700</v>
      </c>
      <c r="I61" s="67">
        <f t="shared" si="32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6"/>
        <v>1900</v>
      </c>
      <c r="P61" s="29" t="str">
        <f t="shared" si="37"/>
        <v/>
      </c>
      <c r="Q61" s="30">
        <v>1900</v>
      </c>
      <c r="R61" s="90">
        <f t="shared" si="38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1"/>
        <v>10900</v>
      </c>
      <c r="G62" s="29" t="str">
        <f t="shared" si="1"/>
        <v/>
      </c>
      <c r="H62" s="30">
        <v>10900</v>
      </c>
      <c r="I62" s="67">
        <f t="shared" si="32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1"/>
        <v>13900</v>
      </c>
      <c r="G63" s="29" t="str">
        <f t="shared" si="1"/>
        <v/>
      </c>
      <c r="H63" s="30">
        <v>13900</v>
      </c>
      <c r="I63" s="67">
        <f t="shared" si="32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9">N63+M63</f>
        <v>10000</v>
      </c>
      <c r="P63" s="29" t="str">
        <f t="shared" ref="P63:P66" si="40">IF(LEFT(M63,1)="+",LEFT(M63,1)&amp;TEXT(M63,"#"),TEXT(M63,"#"))</f>
        <v/>
      </c>
      <c r="Q63" s="30">
        <v>10000</v>
      </c>
      <c r="R63" s="90">
        <f t="shared" ref="R63:R66" si="41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1"/>
        <v>9400</v>
      </c>
      <c r="G64" s="29" t="str">
        <f t="shared" si="1"/>
        <v/>
      </c>
      <c r="H64" s="30">
        <v>9400</v>
      </c>
      <c r="I64" s="67">
        <f t="shared" si="32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9"/>
        <v>10000</v>
      </c>
      <c r="P64" s="29" t="str">
        <f t="shared" si="40"/>
        <v/>
      </c>
      <c r="Q64" s="30">
        <v>10000</v>
      </c>
      <c r="R64" s="90">
        <f t="shared" si="41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1"/>
        <v>9200</v>
      </c>
      <c r="G65" s="29" t="str">
        <f t="shared" si="1"/>
        <v/>
      </c>
      <c r="H65" s="30">
        <v>9200</v>
      </c>
      <c r="I65" s="67">
        <f t="shared" si="32"/>
        <v>9200</v>
      </c>
      <c r="J65" s="69"/>
      <c r="K65" s="25" t="s">
        <v>174</v>
      </c>
      <c r="L65" s="25" t="s">
        <v>15</v>
      </c>
      <c r="M65" s="52"/>
      <c r="N65" s="27">
        <v>8500</v>
      </c>
      <c r="O65" s="28">
        <f t="shared" si="39"/>
        <v>8500</v>
      </c>
      <c r="P65" s="29" t="str">
        <f t="shared" si="40"/>
        <v/>
      </c>
      <c r="Q65" s="30">
        <v>8500</v>
      </c>
      <c r="R65" s="90">
        <f t="shared" si="41"/>
        <v>8500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1"/>
        <v>11200</v>
      </c>
      <c r="G66" s="29" t="str">
        <f t="shared" si="1"/>
        <v/>
      </c>
      <c r="H66" s="27">
        <v>11200</v>
      </c>
      <c r="I66" s="67">
        <f t="shared" si="32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9"/>
        <v>10400</v>
      </c>
      <c r="P66" s="29" t="str">
        <f t="shared" si="40"/>
        <v/>
      </c>
      <c r="Q66" s="30">
        <v>10400</v>
      </c>
      <c r="R66" s="90">
        <f t="shared" si="41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1"/>
        <v>12100</v>
      </c>
      <c r="G67" s="29" t="str">
        <f t="shared" si="1"/>
        <v/>
      </c>
      <c r="H67" s="30">
        <v>12100</v>
      </c>
      <c r="I67" s="67">
        <f t="shared" si="32"/>
        <v>12100</v>
      </c>
      <c r="J67" s="69"/>
      <c r="K67" s="36" t="s">
        <v>179</v>
      </c>
      <c r="L67" s="36"/>
      <c r="M67" s="72"/>
      <c r="N67" s="38">
        <f>SUM(O63:O66)</f>
        <v>38900</v>
      </c>
      <c r="O67" s="39">
        <f>N67/4</f>
        <v>9725</v>
      </c>
      <c r="P67" s="73"/>
      <c r="Q67" s="38">
        <f>SUM(R63:R66)</f>
        <v>38900</v>
      </c>
      <c r="R67" s="108">
        <f>Q67/4</f>
        <v>9725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1"/>
        <v>11800</v>
      </c>
      <c r="G68" s="29" t="str">
        <f t="shared" ref="G68:G72" si="42">IF(LEFT(D68,1)="+",LEFT(D68,1)&amp;TEXT(D68,"#"),TEXT(D68,"#"))</f>
        <v/>
      </c>
      <c r="H68" s="30">
        <v>11800</v>
      </c>
      <c r="I68" s="67">
        <f t="shared" si="32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3">N68+M68</f>
        <v>3000</v>
      </c>
      <c r="P68" s="29" t="str">
        <f t="shared" ref="P68:P77" si="44">IF(LEFT(M68,1)="+",LEFT(M68,1)&amp;TEXT(M68,"#"),TEXT(M68,"#"))</f>
        <v/>
      </c>
      <c r="Q68" s="30">
        <v>3000</v>
      </c>
      <c r="R68" s="90">
        <f t="shared" ref="R68:R131" si="45">IF(P68="",0+Q68,P68+Q68)</f>
        <v>3000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169400</v>
      </c>
      <c r="F69" s="39">
        <f>E69/16</f>
        <v>10587.5</v>
      </c>
      <c r="G69" s="29" t="str">
        <f t="shared" si="42"/>
        <v/>
      </c>
      <c r="H69" s="51">
        <f>SUM(I53:I68)</f>
        <v>169400</v>
      </c>
      <c r="I69" s="39">
        <f>H69/16</f>
        <v>10587.5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3"/>
        <v>3600</v>
      </c>
      <c r="P69" s="29" t="str">
        <f t="shared" si="44"/>
        <v/>
      </c>
      <c r="Q69" s="30">
        <v>3600</v>
      </c>
      <c r="R69" s="90">
        <f t="shared" si="45"/>
        <v>3600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6400</v>
      </c>
      <c r="F70" s="28">
        <f t="shared" ref="F70:F72" si="48">E70+D70</f>
        <v>6400</v>
      </c>
      <c r="G70" s="29" t="str">
        <f t="shared" si="42"/>
        <v/>
      </c>
      <c r="H70" s="30">
        <v>6400</v>
      </c>
      <c r="I70" s="67">
        <f t="shared" ref="I70:I72" si="49">IF(G70="",0+H70,G70+H70)</f>
        <v>6400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3"/>
        <v>3900</v>
      </c>
      <c r="P70" s="29" t="str">
        <f t="shared" si="44"/>
        <v/>
      </c>
      <c r="Q70" s="30">
        <v>3900</v>
      </c>
      <c r="R70" s="90">
        <f t="shared" si="45"/>
        <v>3900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6500</v>
      </c>
      <c r="F71" s="28">
        <f t="shared" si="48"/>
        <v>6500</v>
      </c>
      <c r="G71" s="29" t="str">
        <f t="shared" si="42"/>
        <v/>
      </c>
      <c r="H71" s="30">
        <v>6500</v>
      </c>
      <c r="I71" s="67">
        <f t="shared" si="49"/>
        <v>6500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3"/>
        <v>3200</v>
      </c>
      <c r="P71" s="29" t="str">
        <f t="shared" si="44"/>
        <v/>
      </c>
      <c r="Q71" s="30">
        <v>3200</v>
      </c>
      <c r="R71" s="90">
        <f t="shared" si="45"/>
        <v>3200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6300</v>
      </c>
      <c r="F72" s="28">
        <f t="shared" si="48"/>
        <v>6300</v>
      </c>
      <c r="G72" s="29" t="str">
        <f t="shared" si="42"/>
        <v/>
      </c>
      <c r="H72" s="30">
        <v>6300</v>
      </c>
      <c r="I72" s="67">
        <f t="shared" si="49"/>
        <v>6300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3"/>
        <v>3500</v>
      </c>
      <c r="P72" s="29" t="str">
        <f t="shared" si="44"/>
        <v/>
      </c>
      <c r="Q72" s="30">
        <v>3500</v>
      </c>
      <c r="R72" s="90">
        <f t="shared" si="45"/>
        <v>3500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19200</v>
      </c>
      <c r="F73" s="39">
        <f>E73/3</f>
        <v>6400</v>
      </c>
      <c r="G73" s="73"/>
      <c r="H73" s="51">
        <f>SUM(I70:I72)</f>
        <v>19200</v>
      </c>
      <c r="I73" s="39">
        <f>H73/3</f>
        <v>6400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3"/>
        <v>12800</v>
      </c>
      <c r="P73" s="29" t="str">
        <f t="shared" si="44"/>
        <v/>
      </c>
      <c r="Q73" s="30">
        <v>12800</v>
      </c>
      <c r="R73" s="90">
        <f t="shared" si="45"/>
        <v>12800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188600</v>
      </c>
      <c r="F74" s="39">
        <f>E74/15</f>
        <v>12573.3333333333</v>
      </c>
      <c r="G74" s="73"/>
      <c r="H74" s="51">
        <f>H69+H73</f>
        <v>188600</v>
      </c>
      <c r="I74" s="39">
        <f>H74/15</f>
        <v>12573.3333333333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3"/>
        <v>8500</v>
      </c>
      <c r="P74" s="29" t="str">
        <f t="shared" si="44"/>
        <v/>
      </c>
      <c r="Q74" s="30">
        <v>8500</v>
      </c>
      <c r="R74" s="90">
        <f t="shared" si="45"/>
        <v>8500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50">E75+D75</f>
        <v>4600</v>
      </c>
      <c r="G75" s="29" t="str">
        <f t="shared" ref="G75:G77" si="51">IF(LEFT(D75,1)="+",LEFT(D75,1)&amp;TEXT(D75,"#"),TEXT(D75,"#"))</f>
        <v/>
      </c>
      <c r="H75" s="30">
        <v>4600</v>
      </c>
      <c r="I75" s="67">
        <f t="shared" ref="I75:I77" si="52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3"/>
        <v>2100</v>
      </c>
      <c r="P75" s="29" t="str">
        <f t="shared" si="44"/>
        <v/>
      </c>
      <c r="Q75" s="30">
        <v>2100</v>
      </c>
      <c r="R75" s="90">
        <f t="shared" si="45"/>
        <v>2100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50"/>
        <v>5000</v>
      </c>
      <c r="G76" s="29" t="str">
        <f t="shared" si="51"/>
        <v/>
      </c>
      <c r="H76" s="30">
        <v>5000</v>
      </c>
      <c r="I76" s="67">
        <f t="shared" si="52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3"/>
        <v>9500</v>
      </c>
      <c r="P76" s="29" t="str">
        <f t="shared" si="44"/>
        <v/>
      </c>
      <c r="Q76" s="30">
        <v>9500</v>
      </c>
      <c r="R76" s="90">
        <f t="shared" si="45"/>
        <v>9500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50"/>
        <v>4600</v>
      </c>
      <c r="G77" s="29" t="str">
        <f t="shared" si="51"/>
        <v/>
      </c>
      <c r="H77" s="30">
        <v>4600</v>
      </c>
      <c r="I77" s="67">
        <f t="shared" si="52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3"/>
        <v>12500</v>
      </c>
      <c r="P77" s="29" t="str">
        <f t="shared" si="44"/>
        <v/>
      </c>
      <c r="Q77" s="30">
        <v>12500</v>
      </c>
      <c r="R77" s="90">
        <f t="shared" si="45"/>
        <v>12500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3"/>
        <v>25000</v>
      </c>
      <c r="P78" s="29"/>
      <c r="Q78" s="30">
        <v>18500</v>
      </c>
      <c r="R78" s="90">
        <f t="shared" si="45"/>
        <v>18500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3">E79+D79</f>
        <v>3600</v>
      </c>
      <c r="G79" s="29" t="str">
        <f t="shared" ref="G79:G92" si="54">IF(LEFT(D79,1)="+",LEFT(D79,1)&amp;TEXT(D79,"#"),TEXT(D79,"#"))</f>
        <v/>
      </c>
      <c r="H79" s="30">
        <v>3600</v>
      </c>
      <c r="I79" s="67">
        <f t="shared" ref="I79:I98" si="55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3"/>
        <v>30000</v>
      </c>
      <c r="P79" s="29" t="str">
        <f t="shared" ref="P79:P92" si="56">IF(LEFT(M79,1)="+",LEFT(M79,1)&amp;TEXT(M79,"#"),TEXT(M79,"#"))</f>
        <v/>
      </c>
      <c r="Q79" s="30">
        <v>28000</v>
      </c>
      <c r="R79" s="90">
        <f t="shared" si="45"/>
        <v>28000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3"/>
        <v>28800</v>
      </c>
      <c r="P80" s="29"/>
      <c r="Q80" s="30">
        <v>25500</v>
      </c>
      <c r="R80" s="90">
        <f t="shared" si="45"/>
        <v>25500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3"/>
        <v>9100</v>
      </c>
      <c r="G81" s="29" t="str">
        <f t="shared" si="54"/>
        <v/>
      </c>
      <c r="H81" s="30">
        <v>9100</v>
      </c>
      <c r="I81" s="67">
        <f t="shared" si="55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3"/>
        <v>30000</v>
      </c>
      <c r="P81" s="29"/>
      <c r="Q81" s="30">
        <v>30000</v>
      </c>
      <c r="R81" s="90">
        <f t="shared" si="45"/>
        <v>30000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3"/>
        <v>9800</v>
      </c>
      <c r="G82" s="29" t="str">
        <f t="shared" si="54"/>
        <v/>
      </c>
      <c r="H82" s="30">
        <v>9800</v>
      </c>
      <c r="I82" s="67">
        <f t="shared" si="55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3"/>
        <v>26800</v>
      </c>
      <c r="P82" s="29" t="str">
        <f t="shared" si="56"/>
        <v/>
      </c>
      <c r="Q82" s="30">
        <v>25800</v>
      </c>
      <c r="R82" s="90">
        <f t="shared" si="45"/>
        <v>25800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3"/>
        <v>8900</v>
      </c>
      <c r="G83" s="29" t="str">
        <f t="shared" si="54"/>
        <v/>
      </c>
      <c r="H83" s="30">
        <v>8900</v>
      </c>
      <c r="I83" s="67">
        <f t="shared" si="55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3"/>
        <v>1700</v>
      </c>
      <c r="P83" s="29" t="str">
        <f t="shared" si="56"/>
        <v/>
      </c>
      <c r="Q83" s="34">
        <v>1700</v>
      </c>
      <c r="R83" s="90">
        <f t="shared" si="45"/>
        <v>1700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3"/>
        <v>9400</v>
      </c>
      <c r="G84" s="29" t="str">
        <f t="shared" si="54"/>
        <v/>
      </c>
      <c r="H84" s="30">
        <v>9400</v>
      </c>
      <c r="I84" s="67">
        <f t="shared" si="55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3"/>
        <v>4300</v>
      </c>
      <c r="P84" s="29" t="str">
        <f t="shared" si="56"/>
        <v/>
      </c>
      <c r="Q84" s="30">
        <v>4300</v>
      </c>
      <c r="R84" s="90">
        <f t="shared" si="45"/>
        <v>4300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3"/>
        <v>9400</v>
      </c>
      <c r="G85" s="29" t="str">
        <f t="shared" si="54"/>
        <v/>
      </c>
      <c r="H85" s="30">
        <v>9400</v>
      </c>
      <c r="I85" s="67">
        <f t="shared" si="55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3"/>
        <v>1950</v>
      </c>
      <c r="P85" s="29" t="str">
        <f t="shared" si="56"/>
        <v/>
      </c>
      <c r="Q85" s="30">
        <v>1950</v>
      </c>
      <c r="R85" s="90">
        <f t="shared" si="45"/>
        <v>1950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3"/>
        <v>7900</v>
      </c>
      <c r="G86" s="29" t="str">
        <f t="shared" si="54"/>
        <v/>
      </c>
      <c r="H86" s="30">
        <v>7900</v>
      </c>
      <c r="I86" s="67">
        <f t="shared" si="55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3"/>
        <v>2250</v>
      </c>
      <c r="P86" s="29" t="str">
        <f t="shared" si="56"/>
        <v/>
      </c>
      <c r="Q86" s="30">
        <v>2250</v>
      </c>
      <c r="R86" s="90">
        <f t="shared" si="45"/>
        <v>2250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3"/>
        <v>9600</v>
      </c>
      <c r="G87" s="29" t="str">
        <f t="shared" si="54"/>
        <v/>
      </c>
      <c r="H87" s="30">
        <v>9600</v>
      </c>
      <c r="I87" s="67">
        <f t="shared" si="55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3"/>
        <v>1750</v>
      </c>
      <c r="P87" s="29" t="str">
        <f t="shared" si="56"/>
        <v/>
      </c>
      <c r="Q87" s="30">
        <v>1750</v>
      </c>
      <c r="R87" s="90">
        <f t="shared" si="45"/>
        <v>1750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3"/>
        <v>8100</v>
      </c>
      <c r="G88" s="29" t="str">
        <f t="shared" si="54"/>
        <v/>
      </c>
      <c r="H88" s="30">
        <v>8100</v>
      </c>
      <c r="I88" s="67">
        <f t="shared" si="55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3"/>
        <v>2150</v>
      </c>
      <c r="P88" s="29" t="str">
        <f t="shared" si="56"/>
        <v/>
      </c>
      <c r="Q88" s="30">
        <v>2150</v>
      </c>
      <c r="R88" s="90">
        <f t="shared" si="45"/>
        <v>2150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3"/>
        <v>6600</v>
      </c>
      <c r="G89" s="29" t="str">
        <f t="shared" si="54"/>
        <v/>
      </c>
      <c r="H89" s="30">
        <v>6600</v>
      </c>
      <c r="I89" s="67">
        <f t="shared" si="55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3"/>
        <v>1100</v>
      </c>
      <c r="P89" s="29" t="str">
        <f t="shared" si="56"/>
        <v/>
      </c>
      <c r="Q89" s="34">
        <v>1100</v>
      </c>
      <c r="R89" s="90">
        <f t="shared" si="45"/>
        <v>1100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3"/>
        <v>6800</v>
      </c>
      <c r="G90" s="29" t="str">
        <f t="shared" si="54"/>
        <v/>
      </c>
      <c r="H90" s="30">
        <v>6800</v>
      </c>
      <c r="I90" s="67">
        <f t="shared" si="55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3"/>
        <v>1100</v>
      </c>
      <c r="P90" s="29" t="str">
        <f t="shared" si="56"/>
        <v/>
      </c>
      <c r="Q90" s="34">
        <v>1100</v>
      </c>
      <c r="R90" s="90">
        <f t="shared" si="45"/>
        <v>1100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3"/>
        <v>6900</v>
      </c>
      <c r="G91" s="29" t="str">
        <f t="shared" si="54"/>
        <v/>
      </c>
      <c r="H91" s="30">
        <v>6900</v>
      </c>
      <c r="I91" s="67">
        <f t="shared" si="55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3"/>
        <v>2050</v>
      </c>
      <c r="P91" s="29" t="str">
        <f t="shared" si="56"/>
        <v/>
      </c>
      <c r="Q91" s="30">
        <v>2050</v>
      </c>
      <c r="R91" s="90">
        <f t="shared" si="45"/>
        <v>2050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7000</v>
      </c>
      <c r="F92" s="28">
        <f t="shared" si="53"/>
        <v>7000</v>
      </c>
      <c r="G92" s="29" t="str">
        <f t="shared" si="54"/>
        <v/>
      </c>
      <c r="H92" s="30">
        <v>7000</v>
      </c>
      <c r="I92" s="67">
        <f t="shared" si="55"/>
        <v>7000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3"/>
        <v>2050</v>
      </c>
      <c r="P92" s="29" t="str">
        <f t="shared" si="56"/>
        <v/>
      </c>
      <c r="Q92" s="30">
        <v>2050</v>
      </c>
      <c r="R92" s="90">
        <f t="shared" si="45"/>
        <v>2050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3"/>
        <v>8700</v>
      </c>
      <c r="G93" s="29"/>
      <c r="H93" s="30">
        <v>8700</v>
      </c>
      <c r="I93" s="67">
        <f t="shared" si="55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3"/>
        <v>4300</v>
      </c>
      <c r="P93" s="29"/>
      <c r="Q93" s="30">
        <v>4800</v>
      </c>
      <c r="R93" s="90">
        <f t="shared" si="45"/>
        <v>4800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3"/>
        <v>11200</v>
      </c>
      <c r="G94" s="29" t="str">
        <f t="shared" ref="G94:G120" si="57">IF(LEFT(D94,1)="+",LEFT(D94,1)&amp;TEXT(D94,"#"),TEXT(D94,"#"))</f>
        <v/>
      </c>
      <c r="H94" s="30">
        <v>11200</v>
      </c>
      <c r="I94" s="67">
        <f t="shared" si="55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3"/>
        <v>4900</v>
      </c>
      <c r="P94" s="29" t="str">
        <f t="shared" ref="P94:P110" si="58">IF(LEFT(M94,1)="+",LEFT(M94,1)&amp;TEXT(M94,"#"),TEXT(M94,"#"))</f>
        <v/>
      </c>
      <c r="Q94" s="27">
        <v>4900</v>
      </c>
      <c r="R94" s="90">
        <f t="shared" si="45"/>
        <v>4900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3"/>
        <v>8000</v>
      </c>
      <c r="G95" s="29" t="str">
        <f t="shared" si="57"/>
        <v/>
      </c>
      <c r="H95" s="30">
        <v>8000</v>
      </c>
      <c r="I95" s="67">
        <f t="shared" si="55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3"/>
        <v>2700</v>
      </c>
      <c r="P95" s="29" t="str">
        <f t="shared" si="58"/>
        <v/>
      </c>
      <c r="Q95" s="30">
        <v>2700</v>
      </c>
      <c r="R95" s="90">
        <f t="shared" si="45"/>
        <v>2700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3"/>
        <v>7600</v>
      </c>
      <c r="G96" s="29" t="str">
        <f t="shared" si="57"/>
        <v/>
      </c>
      <c r="H96" s="30">
        <v>7600</v>
      </c>
      <c r="I96" s="67">
        <f t="shared" si="55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3"/>
        <v>2700</v>
      </c>
      <c r="P96" s="29" t="str">
        <f t="shared" si="58"/>
        <v/>
      </c>
      <c r="Q96" s="30">
        <v>2700</v>
      </c>
      <c r="R96" s="90">
        <f t="shared" si="45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3"/>
        <v>8500</v>
      </c>
      <c r="G97" s="29" t="str">
        <f t="shared" si="57"/>
        <v/>
      </c>
      <c r="H97" s="30">
        <v>8500</v>
      </c>
      <c r="I97" s="67">
        <f t="shared" si="55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3"/>
        <v>5300</v>
      </c>
      <c r="P97" s="29" t="str">
        <f t="shared" si="58"/>
        <v/>
      </c>
      <c r="Q97" s="30">
        <v>5300</v>
      </c>
      <c r="R97" s="90">
        <f t="shared" si="45"/>
        <v>5300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3"/>
        <v>8900</v>
      </c>
      <c r="G98" s="29" t="str">
        <f t="shared" si="57"/>
        <v/>
      </c>
      <c r="H98" s="30">
        <v>8900</v>
      </c>
      <c r="I98" s="67">
        <f t="shared" si="55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3"/>
        <v>1000</v>
      </c>
      <c r="P98" s="29" t="str">
        <f t="shared" si="58"/>
        <v/>
      </c>
      <c r="Q98" s="30">
        <v>1000</v>
      </c>
      <c r="R98" s="90">
        <f t="shared" si="45"/>
        <v>1000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152400</v>
      </c>
      <c r="F99" s="39">
        <f>E99/18</f>
        <v>8466.66666666667</v>
      </c>
      <c r="G99" s="29" t="str">
        <f t="shared" si="57"/>
        <v/>
      </c>
      <c r="H99" s="38">
        <f>SUM(I81:I98)</f>
        <v>152400</v>
      </c>
      <c r="I99" s="39">
        <f>AVERAGE(I81:I98)</f>
        <v>8466.66666666667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3"/>
        <v>2700</v>
      </c>
      <c r="P99" s="29" t="str">
        <f t="shared" si="58"/>
        <v/>
      </c>
      <c r="Q99" s="30">
        <v>2700</v>
      </c>
      <c r="R99" s="90">
        <f t="shared" si="45"/>
        <v>2700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9">E100+D100</f>
        <v>10600</v>
      </c>
      <c r="G100" s="29" t="str">
        <f t="shared" si="57"/>
        <v/>
      </c>
      <c r="H100" s="30">
        <v>10600</v>
      </c>
      <c r="I100" s="67">
        <f t="shared" ref="I100:I122" si="60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3"/>
        <v>600</v>
      </c>
      <c r="P100" s="29" t="str">
        <f t="shared" si="58"/>
        <v/>
      </c>
      <c r="Q100" s="30">
        <v>600</v>
      </c>
      <c r="R100" s="90">
        <f t="shared" si="45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9"/>
        <v>11900</v>
      </c>
      <c r="G101" s="29" t="str">
        <f t="shared" si="57"/>
        <v/>
      </c>
      <c r="H101" s="30">
        <v>11900</v>
      </c>
      <c r="I101" s="67">
        <f t="shared" si="60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3"/>
        <v>1600</v>
      </c>
      <c r="P101" s="29" t="str">
        <f t="shared" si="58"/>
        <v/>
      </c>
      <c r="Q101" s="34">
        <v>1600</v>
      </c>
      <c r="R101" s="90">
        <f t="shared" si="45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9"/>
        <v>11100</v>
      </c>
      <c r="G102" s="29" t="str">
        <f t="shared" si="57"/>
        <v/>
      </c>
      <c r="H102" s="30">
        <v>11100</v>
      </c>
      <c r="I102" s="67">
        <f t="shared" si="60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3"/>
        <v>1600</v>
      </c>
      <c r="P102" s="29" t="str">
        <f t="shared" si="58"/>
        <v/>
      </c>
      <c r="Q102" s="30">
        <v>1600</v>
      </c>
      <c r="R102" s="90">
        <f t="shared" si="45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11200</v>
      </c>
      <c r="F103" s="28">
        <f t="shared" si="59"/>
        <v>11200</v>
      </c>
      <c r="G103" s="29" t="str">
        <f t="shared" si="57"/>
        <v/>
      </c>
      <c r="H103" s="30">
        <v>11200</v>
      </c>
      <c r="I103" s="67">
        <f t="shared" si="60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3"/>
        <v>3000</v>
      </c>
      <c r="P103" s="29" t="str">
        <f t="shared" si="58"/>
        <v/>
      </c>
      <c r="Q103" s="34">
        <v>3000</v>
      </c>
      <c r="R103" s="90">
        <f t="shared" si="45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9"/>
        <v>11900</v>
      </c>
      <c r="G104" s="29" t="str">
        <f t="shared" si="57"/>
        <v/>
      </c>
      <c r="H104" s="30">
        <v>11900</v>
      </c>
      <c r="I104" s="67">
        <f t="shared" si="60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3"/>
        <v>2500</v>
      </c>
      <c r="P104" s="29" t="str">
        <f t="shared" si="58"/>
        <v/>
      </c>
      <c r="Q104" s="34">
        <v>2500</v>
      </c>
      <c r="R104" s="90">
        <f t="shared" si="45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9"/>
        <v>11800</v>
      </c>
      <c r="G105" s="29" t="str">
        <f t="shared" si="57"/>
        <v/>
      </c>
      <c r="H105" s="30">
        <v>11800</v>
      </c>
      <c r="I105" s="67">
        <f t="shared" si="60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3"/>
        <v>2500</v>
      </c>
      <c r="P105" s="29" t="str">
        <f t="shared" si="58"/>
        <v/>
      </c>
      <c r="Q105" s="30">
        <v>2500</v>
      </c>
      <c r="R105" s="90">
        <f t="shared" si="45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10800</v>
      </c>
      <c r="F106" s="28">
        <f t="shared" si="59"/>
        <v>10800</v>
      </c>
      <c r="G106" s="29" t="str">
        <f t="shared" si="57"/>
        <v/>
      </c>
      <c r="H106" s="30">
        <v>10800</v>
      </c>
      <c r="I106" s="67">
        <f t="shared" si="60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3"/>
        <v>2400</v>
      </c>
      <c r="P106" s="29" t="str">
        <f t="shared" si="58"/>
        <v/>
      </c>
      <c r="Q106" s="30">
        <v>2400</v>
      </c>
      <c r="R106" s="90">
        <f t="shared" si="45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10100</v>
      </c>
      <c r="F107" s="28">
        <f t="shared" si="59"/>
        <v>10100</v>
      </c>
      <c r="G107" s="29" t="str">
        <f t="shared" si="57"/>
        <v/>
      </c>
      <c r="H107" s="30">
        <v>10100</v>
      </c>
      <c r="I107" s="67">
        <f t="shared" si="60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3"/>
        <v>1800</v>
      </c>
      <c r="P107" s="29" t="str">
        <f t="shared" si="58"/>
        <v/>
      </c>
      <c r="Q107" s="30">
        <v>1800</v>
      </c>
      <c r="R107" s="90">
        <f t="shared" si="45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10000</v>
      </c>
      <c r="F108" s="28">
        <f t="shared" si="59"/>
        <v>10000</v>
      </c>
      <c r="G108" s="29" t="str">
        <f t="shared" si="57"/>
        <v/>
      </c>
      <c r="H108" s="30">
        <v>10000</v>
      </c>
      <c r="I108" s="67">
        <f t="shared" si="60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3"/>
        <v>1600</v>
      </c>
      <c r="P108" s="29" t="str">
        <f t="shared" si="58"/>
        <v/>
      </c>
      <c r="Q108" s="34">
        <v>1600</v>
      </c>
      <c r="R108" s="90">
        <f t="shared" si="45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9700</v>
      </c>
      <c r="F109" s="28">
        <f t="shared" si="59"/>
        <v>9700</v>
      </c>
      <c r="G109" s="29" t="str">
        <f t="shared" si="57"/>
        <v/>
      </c>
      <c r="H109" s="30">
        <v>9700</v>
      </c>
      <c r="I109" s="67">
        <f t="shared" si="60"/>
        <v>9700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3"/>
        <v>1100</v>
      </c>
      <c r="P109" s="29" t="str">
        <f t="shared" si="58"/>
        <v/>
      </c>
      <c r="Q109" s="30">
        <v>1100</v>
      </c>
      <c r="R109" s="90">
        <f t="shared" si="45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9700</v>
      </c>
      <c r="F110" s="28">
        <f t="shared" si="59"/>
        <v>9700</v>
      </c>
      <c r="G110" s="29" t="str">
        <f t="shared" si="57"/>
        <v/>
      </c>
      <c r="H110" s="30">
        <v>9700</v>
      </c>
      <c r="I110" s="67">
        <f t="shared" si="60"/>
        <v>9700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3"/>
        <v>6200</v>
      </c>
      <c r="P110" s="29" t="str">
        <f t="shared" si="58"/>
        <v/>
      </c>
      <c r="Q110" s="34">
        <v>6200</v>
      </c>
      <c r="R110" s="90">
        <f t="shared" si="45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10500</v>
      </c>
      <c r="F111" s="28">
        <f t="shared" si="59"/>
        <v>10500</v>
      </c>
      <c r="G111" s="29" t="str">
        <f t="shared" si="57"/>
        <v/>
      </c>
      <c r="H111" s="30">
        <v>10500</v>
      </c>
      <c r="I111" s="67">
        <f t="shared" si="60"/>
        <v>10500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3"/>
        <v>1500</v>
      </c>
      <c r="P111" s="29"/>
      <c r="Q111" s="30">
        <v>1200</v>
      </c>
      <c r="R111" s="90">
        <f t="shared" si="45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9400</v>
      </c>
      <c r="F112" s="28">
        <f t="shared" si="59"/>
        <v>9400</v>
      </c>
      <c r="G112" s="29" t="str">
        <f t="shared" si="57"/>
        <v/>
      </c>
      <c r="H112" s="30">
        <v>9400</v>
      </c>
      <c r="I112" s="67">
        <f t="shared" si="60"/>
        <v>9400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3"/>
        <v>1400</v>
      </c>
      <c r="P112" s="29"/>
      <c r="Q112" s="30">
        <v>1400</v>
      </c>
      <c r="R112" s="90">
        <f t="shared" si="45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9500</v>
      </c>
      <c r="F113" s="28">
        <f t="shared" si="59"/>
        <v>9500</v>
      </c>
      <c r="G113" s="29" t="str">
        <f t="shared" si="57"/>
        <v/>
      </c>
      <c r="H113" s="30">
        <v>9500</v>
      </c>
      <c r="I113" s="67">
        <f t="shared" si="60"/>
        <v>9500</v>
      </c>
      <c r="J113" s="69"/>
      <c r="K113" s="25" t="s">
        <v>281</v>
      </c>
      <c r="L113" s="25"/>
      <c r="M113" s="52"/>
      <c r="N113" s="27">
        <v>500</v>
      </c>
      <c r="O113" s="28">
        <f t="shared" si="43"/>
        <v>500</v>
      </c>
      <c r="P113" s="29"/>
      <c r="Q113" s="30">
        <v>500</v>
      </c>
      <c r="R113" s="90">
        <f t="shared" si="45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9800</v>
      </c>
      <c r="F114" s="28">
        <f t="shared" si="59"/>
        <v>9800</v>
      </c>
      <c r="G114" s="29" t="str">
        <f t="shared" si="57"/>
        <v/>
      </c>
      <c r="H114" s="30">
        <v>9800</v>
      </c>
      <c r="I114" s="67">
        <f t="shared" si="60"/>
        <v>9800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3"/>
        <v>14000</v>
      </c>
      <c r="P114" s="29"/>
      <c r="Q114" s="34">
        <v>14000</v>
      </c>
      <c r="R114" s="90">
        <f t="shared" si="45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10400</v>
      </c>
      <c r="F115" s="28">
        <f t="shared" si="59"/>
        <v>10400</v>
      </c>
      <c r="G115" s="29" t="str">
        <f t="shared" si="57"/>
        <v/>
      </c>
      <c r="H115" s="30">
        <v>10400</v>
      </c>
      <c r="I115" s="67">
        <f t="shared" si="60"/>
        <v>10400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3"/>
        <v>10500</v>
      </c>
      <c r="P115" s="29"/>
      <c r="Q115" s="34">
        <v>10500</v>
      </c>
      <c r="R115" s="90">
        <f t="shared" si="45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9"/>
        <v>11400</v>
      </c>
      <c r="G116" s="29" t="str">
        <f t="shared" si="57"/>
        <v/>
      </c>
      <c r="H116" s="30">
        <v>11400</v>
      </c>
      <c r="I116" s="67">
        <f t="shared" si="60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3"/>
        <v>1400</v>
      </c>
      <c r="P116" s="29"/>
      <c r="Q116" s="30">
        <v>1700</v>
      </c>
      <c r="R116" s="90">
        <f t="shared" si="45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9"/>
        <v>11800</v>
      </c>
      <c r="G117" s="29" t="str">
        <f t="shared" si="57"/>
        <v/>
      </c>
      <c r="H117" s="30">
        <v>11800</v>
      </c>
      <c r="I117" s="67">
        <f t="shared" si="60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3"/>
        <v>1200</v>
      </c>
      <c r="P117" s="29"/>
      <c r="Q117" s="30">
        <v>1200</v>
      </c>
      <c r="R117" s="90">
        <f t="shared" si="45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9"/>
        <v>11800</v>
      </c>
      <c r="G118" s="29" t="str">
        <f t="shared" si="57"/>
        <v/>
      </c>
      <c r="H118" s="30">
        <v>11800</v>
      </c>
      <c r="I118" s="67">
        <f t="shared" si="60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3"/>
        <v>1200</v>
      </c>
      <c r="P118" s="29"/>
      <c r="Q118" s="30">
        <v>1600</v>
      </c>
      <c r="R118" s="90">
        <f t="shared" si="45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9"/>
        <v>11000</v>
      </c>
      <c r="G119" s="29" t="str">
        <f t="shared" si="57"/>
        <v/>
      </c>
      <c r="H119" s="30">
        <v>11000</v>
      </c>
      <c r="I119" s="67">
        <f t="shared" si="60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3"/>
        <v>1400</v>
      </c>
      <c r="P119" s="29"/>
      <c r="Q119" s="30">
        <v>1100</v>
      </c>
      <c r="R119" s="90">
        <f t="shared" si="45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9"/>
        <v>10200</v>
      </c>
      <c r="G120" s="29" t="str">
        <f t="shared" si="57"/>
        <v/>
      </c>
      <c r="H120" s="30">
        <v>10200</v>
      </c>
      <c r="I120" s="67">
        <f t="shared" si="60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3"/>
        <v>0.115</v>
      </c>
      <c r="P120" s="29"/>
      <c r="Q120" s="34">
        <v>0.115</v>
      </c>
      <c r="R120" s="90">
        <f t="shared" si="45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9900</v>
      </c>
      <c r="F121" s="28">
        <f t="shared" si="59"/>
        <v>9900</v>
      </c>
      <c r="G121" s="29"/>
      <c r="H121" s="30">
        <v>9900</v>
      </c>
      <c r="I121" s="67">
        <f t="shared" si="60"/>
        <v>9900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3"/>
        <v>0.022</v>
      </c>
      <c r="P121" s="29"/>
      <c r="Q121" s="132">
        <v>0.022</v>
      </c>
      <c r="R121" s="133">
        <f t="shared" si="45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9"/>
        <v>9400</v>
      </c>
      <c r="G122" s="29" t="str">
        <f t="shared" ref="G122:G146" si="61">IF(LEFT(D122,1)="+",LEFT(D122,1)&amp;TEXT(D122,"#"),TEXT(D122,"#"))</f>
        <v/>
      </c>
      <c r="H122" s="30">
        <v>9400</v>
      </c>
      <c r="I122" s="67">
        <f t="shared" si="60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3"/>
        <v>1020</v>
      </c>
      <c r="P122" s="29"/>
      <c r="Q122" s="30">
        <v>1020</v>
      </c>
      <c r="R122" s="90">
        <f t="shared" si="45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243900</v>
      </c>
      <c r="F123" s="39">
        <f>E123/19</f>
        <v>12836.8421052632</v>
      </c>
      <c r="G123" s="73"/>
      <c r="H123" s="38">
        <f>SUM(I100:I122)</f>
        <v>243900</v>
      </c>
      <c r="I123" s="39">
        <f>H123/19</f>
        <v>12836.8421052632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3"/>
        <v>2100</v>
      </c>
      <c r="P123" s="29" t="str">
        <f t="shared" ref="P123:P186" si="62">IF(LEFT(M123,1)="+",LEFT(M123,1)&amp;TEXT(M123,"#"),TEXT(M123,"#"))</f>
        <v/>
      </c>
      <c r="Q123" s="30">
        <v>2100</v>
      </c>
      <c r="R123" s="90">
        <f t="shared" si="45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3">E124+D124</f>
        <v>8700</v>
      </c>
      <c r="G124" s="29" t="str">
        <f t="shared" si="61"/>
        <v/>
      </c>
      <c r="H124" s="30">
        <v>8700</v>
      </c>
      <c r="I124" s="67">
        <f t="shared" ref="I124:I173" si="64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3"/>
        <v>2250</v>
      </c>
      <c r="P124" s="29" t="str">
        <f t="shared" si="62"/>
        <v/>
      </c>
      <c r="Q124" s="30">
        <v>2250</v>
      </c>
      <c r="R124" s="90">
        <f t="shared" si="45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3"/>
        <v>8600</v>
      </c>
      <c r="G125" s="29" t="str">
        <f t="shared" si="61"/>
        <v/>
      </c>
      <c r="H125" s="30">
        <v>8600</v>
      </c>
      <c r="I125" s="67">
        <f t="shared" si="64"/>
        <v>8600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3"/>
        <v>4100</v>
      </c>
      <c r="P125" s="29" t="str">
        <f t="shared" si="62"/>
        <v/>
      </c>
      <c r="Q125" s="30">
        <v>4100</v>
      </c>
      <c r="R125" s="90">
        <f t="shared" si="45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1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3"/>
        <v>3900</v>
      </c>
      <c r="P126" s="29" t="str">
        <f t="shared" si="62"/>
        <v/>
      </c>
      <c r="Q126" s="30">
        <v>3900</v>
      </c>
      <c r="R126" s="90">
        <f t="shared" si="45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261200</v>
      </c>
      <c r="F127" s="39">
        <f>E127/21</f>
        <v>12438.0952380952</v>
      </c>
      <c r="G127" s="29" t="str">
        <f t="shared" si="61"/>
        <v/>
      </c>
      <c r="H127" s="38">
        <f>H123+H126</f>
        <v>261200</v>
      </c>
      <c r="I127" s="39">
        <f>H127/21</f>
        <v>12438.0952380952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3"/>
        <v>3900</v>
      </c>
      <c r="P127" s="29" t="str">
        <f t="shared" si="62"/>
        <v/>
      </c>
      <c r="Q127" s="34">
        <v>3900</v>
      </c>
      <c r="R127" s="90">
        <f t="shared" si="45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3"/>
        <v>10000</v>
      </c>
      <c r="G128" s="29" t="str">
        <f t="shared" si="61"/>
        <v/>
      </c>
      <c r="H128" s="30">
        <v>10000</v>
      </c>
      <c r="I128" s="67">
        <f t="shared" si="64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3"/>
        <v>11800</v>
      </c>
      <c r="P128" s="29" t="str">
        <f t="shared" si="62"/>
        <v/>
      </c>
      <c r="Q128" s="30">
        <v>11800</v>
      </c>
      <c r="R128" s="90">
        <f t="shared" si="45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3"/>
        <v>11700</v>
      </c>
      <c r="G129" s="29" t="str">
        <f t="shared" si="61"/>
        <v/>
      </c>
      <c r="H129" s="30">
        <v>11700</v>
      </c>
      <c r="I129" s="67">
        <f t="shared" si="64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3"/>
        <v>14200</v>
      </c>
      <c r="P129" s="29" t="str">
        <f t="shared" si="62"/>
        <v/>
      </c>
      <c r="Q129" s="30">
        <v>14200</v>
      </c>
      <c r="R129" s="90">
        <f t="shared" si="45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3"/>
        <v>14300</v>
      </c>
      <c r="G130" s="29" t="str">
        <f t="shared" si="61"/>
        <v/>
      </c>
      <c r="H130" s="30">
        <v>14300</v>
      </c>
      <c r="I130" s="99">
        <f t="shared" si="64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3"/>
        <v>12600</v>
      </c>
      <c r="P130" s="29" t="str">
        <f t="shared" si="62"/>
        <v/>
      </c>
      <c r="Q130" s="30">
        <v>12600</v>
      </c>
      <c r="R130" s="90">
        <f t="shared" si="45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3"/>
        <v>17100</v>
      </c>
      <c r="G131" s="29" t="str">
        <f t="shared" si="61"/>
        <v/>
      </c>
      <c r="H131" s="30">
        <v>17100</v>
      </c>
      <c r="I131" s="99">
        <f t="shared" si="64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3"/>
        <v>17200</v>
      </c>
      <c r="P131" s="29" t="str">
        <f t="shared" si="62"/>
        <v/>
      </c>
      <c r="Q131" s="30">
        <v>17200</v>
      </c>
      <c r="R131" s="90">
        <f t="shared" si="45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3"/>
        <v>10300</v>
      </c>
      <c r="G132" s="29" t="str">
        <f t="shared" si="61"/>
        <v/>
      </c>
      <c r="H132" s="30">
        <v>10300</v>
      </c>
      <c r="I132" s="99">
        <f t="shared" si="64"/>
        <v>10300</v>
      </c>
      <c r="J132" s="105"/>
      <c r="K132" s="24" t="s">
        <v>324</v>
      </c>
      <c r="L132" s="25" t="s">
        <v>325</v>
      </c>
      <c r="M132" s="52"/>
      <c r="N132" s="27">
        <v>16200</v>
      </c>
      <c r="O132" s="28">
        <f t="shared" ref="O132:O134" si="65">N132+M132</f>
        <v>16200</v>
      </c>
      <c r="P132" s="29" t="str">
        <f t="shared" si="62"/>
        <v/>
      </c>
      <c r="Q132" s="30">
        <v>16200</v>
      </c>
      <c r="R132" s="90">
        <f t="shared" ref="R132:R195" si="66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7">F132-I132</f>
        <v>0</v>
      </c>
      <c r="AD132" s="114">
        <f t="shared" ref="AD132:AD195" si="68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3"/>
        <v>9300</v>
      </c>
      <c r="G133" s="29" t="str">
        <f t="shared" si="61"/>
        <v/>
      </c>
      <c r="H133" s="30">
        <v>9300</v>
      </c>
      <c r="I133" s="99">
        <f t="shared" si="64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5"/>
        <v>4000</v>
      </c>
      <c r="P133" s="29" t="str">
        <f t="shared" si="62"/>
        <v/>
      </c>
      <c r="Q133" s="30">
        <v>4000</v>
      </c>
      <c r="R133" s="90">
        <f t="shared" si="66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3"/>
        <v>12600</v>
      </c>
      <c r="G134" s="29" t="str">
        <f t="shared" si="61"/>
        <v/>
      </c>
      <c r="H134" s="34">
        <v>12600</v>
      </c>
      <c r="I134" s="99">
        <f t="shared" si="64"/>
        <v>12600</v>
      </c>
      <c r="J134" s="105"/>
      <c r="K134" s="134" t="s">
        <v>330</v>
      </c>
      <c r="L134" s="25" t="s">
        <v>20</v>
      </c>
      <c r="M134" s="52" t="s">
        <v>467</v>
      </c>
      <c r="N134" s="27">
        <v>9100</v>
      </c>
      <c r="O134" s="28">
        <f t="shared" si="65"/>
        <v>8900</v>
      </c>
      <c r="P134" s="29" t="str">
        <f t="shared" si="62"/>
        <v>-200</v>
      </c>
      <c r="Q134" s="30">
        <v>9100</v>
      </c>
      <c r="R134" s="90">
        <f t="shared" si="66"/>
        <v>8900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3"/>
        <v>10900</v>
      </c>
      <c r="G135" s="29" t="str">
        <f t="shared" si="61"/>
        <v/>
      </c>
      <c r="H135" s="34">
        <v>10900</v>
      </c>
      <c r="I135" s="99">
        <f t="shared" si="64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2"/>
        <v/>
      </c>
      <c r="Q135" s="34">
        <f t="shared" ref="Q135:Q146" si="69">O135</f>
        <v>11010</v>
      </c>
      <c r="R135" s="90">
        <f t="shared" si="66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3"/>
        <v>11400</v>
      </c>
      <c r="G136" s="29" t="str">
        <f t="shared" si="61"/>
        <v/>
      </c>
      <c r="H136" s="30">
        <v>11400</v>
      </c>
      <c r="I136" s="99">
        <f t="shared" si="64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2"/>
        <v/>
      </c>
      <c r="Q136" s="34">
        <f t="shared" si="69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3"/>
        <v>12500</v>
      </c>
      <c r="G137" s="29" t="str">
        <f t="shared" si="61"/>
        <v/>
      </c>
      <c r="H137" s="34">
        <v>12500</v>
      </c>
      <c r="I137" s="99">
        <f t="shared" si="64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2"/>
        <v/>
      </c>
      <c r="Q137" s="34">
        <f t="shared" si="69"/>
        <v>35450</v>
      </c>
      <c r="R137" s="90">
        <f t="shared" si="66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3"/>
        <v>12300</v>
      </c>
      <c r="G138" s="29" t="str">
        <f t="shared" si="61"/>
        <v/>
      </c>
      <c r="H138" s="34">
        <v>12300</v>
      </c>
      <c r="I138" s="99">
        <f t="shared" si="64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11550</v>
      </c>
      <c r="O138" s="28">
        <f>F109+1150+300+400</f>
        <v>11550</v>
      </c>
      <c r="P138" s="29" t="str">
        <f t="shared" si="62"/>
        <v/>
      </c>
      <c r="Q138" s="34">
        <f t="shared" si="69"/>
        <v>11550</v>
      </c>
      <c r="R138" s="90">
        <f t="shared" si="66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3"/>
        <v>13100</v>
      </c>
      <c r="G139" s="29" t="str">
        <f t="shared" si="61"/>
        <v/>
      </c>
      <c r="H139" s="34">
        <v>13100</v>
      </c>
      <c r="I139" s="99">
        <f t="shared" si="64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26550</v>
      </c>
      <c r="O139" s="28">
        <f>O31+1250+300+400</f>
        <v>26550</v>
      </c>
      <c r="P139" s="29" t="str">
        <f t="shared" si="62"/>
        <v/>
      </c>
      <c r="Q139" s="34">
        <f t="shared" si="69"/>
        <v>26550</v>
      </c>
      <c r="R139" s="90">
        <f t="shared" si="66"/>
        <v>26550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3"/>
        <v>13100</v>
      </c>
      <c r="G140" s="29" t="str">
        <f t="shared" si="61"/>
        <v/>
      </c>
      <c r="H140" s="34">
        <v>13100</v>
      </c>
      <c r="I140" s="99">
        <f t="shared" si="64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2"/>
        <v/>
      </c>
      <c r="Q140" s="34">
        <f t="shared" si="69"/>
        <v>11290</v>
      </c>
      <c r="R140" s="90">
        <f t="shared" si="66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3"/>
        <v>12800</v>
      </c>
      <c r="G141" s="29" t="str">
        <f t="shared" si="61"/>
        <v/>
      </c>
      <c r="H141" s="34">
        <v>12800</v>
      </c>
      <c r="I141" s="99">
        <f t="shared" si="64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2"/>
        <v/>
      </c>
      <c r="Q141" s="34">
        <f t="shared" si="69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3"/>
        <v>13500</v>
      </c>
      <c r="G142" s="29" t="str">
        <f t="shared" si="61"/>
        <v/>
      </c>
      <c r="H142" s="34">
        <v>13500</v>
      </c>
      <c r="I142" s="99">
        <f t="shared" si="64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2"/>
        <v/>
      </c>
      <c r="Q142" s="34">
        <f t="shared" si="69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3"/>
        <v>13500</v>
      </c>
      <c r="G143" s="29" t="str">
        <f t="shared" si="61"/>
        <v/>
      </c>
      <c r="H143" s="34">
        <v>13500</v>
      </c>
      <c r="I143" s="99">
        <f t="shared" si="64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2"/>
        <v/>
      </c>
      <c r="Q143" s="34">
        <f t="shared" si="69"/>
        <v>10340</v>
      </c>
      <c r="R143" s="90">
        <f t="shared" si="66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3"/>
        <v>13500</v>
      </c>
      <c r="G144" s="29" t="str">
        <f t="shared" si="61"/>
        <v/>
      </c>
      <c r="H144" s="34">
        <v>13500</v>
      </c>
      <c r="I144" s="99">
        <f t="shared" si="64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2"/>
        <v/>
      </c>
      <c r="Q144" s="34">
        <f t="shared" si="69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3"/>
        <v>10500</v>
      </c>
      <c r="G145" s="29" t="str">
        <f t="shared" si="61"/>
        <v/>
      </c>
      <c r="H145" s="30">
        <v>10500</v>
      </c>
      <c r="I145" s="99">
        <f t="shared" si="64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2"/>
        <v/>
      </c>
      <c r="Q145" s="34">
        <f t="shared" si="69"/>
        <v>16690</v>
      </c>
      <c r="R145" s="90">
        <f t="shared" si="66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3"/>
        <v>10300</v>
      </c>
      <c r="G146" s="29" t="str">
        <f t="shared" si="61"/>
        <v/>
      </c>
      <c r="H146" s="30">
        <v>10300</v>
      </c>
      <c r="I146" s="99">
        <f t="shared" si="64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2"/>
        <v/>
      </c>
      <c r="Q146" s="34">
        <f t="shared" si="69"/>
        <v>9270</v>
      </c>
      <c r="R146" s="90">
        <f t="shared" si="66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3"/>
        <v>10300</v>
      </c>
      <c r="G147" s="29"/>
      <c r="H147" s="30">
        <v>10300</v>
      </c>
      <c r="I147" s="99">
        <f t="shared" si="64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2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3"/>
        <v>10300</v>
      </c>
      <c r="G148" s="29"/>
      <c r="H148" s="30">
        <v>10300</v>
      </c>
      <c r="I148" s="99">
        <f t="shared" si="64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70"/>
        <v>6700</v>
      </c>
      <c r="P148" s="29" t="str">
        <f t="shared" si="62"/>
        <v/>
      </c>
      <c r="Q148" s="30">
        <v>6700</v>
      </c>
      <c r="R148" s="90">
        <f t="shared" si="66"/>
        <v>6700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3"/>
        <v>20600</v>
      </c>
      <c r="G149" s="29" t="str">
        <f t="shared" ref="G149:G154" si="71">IF(LEFT(D149,1)="+",LEFT(D149,1)&amp;TEXT(D149,"#"),TEXT(D149,"#"))</f>
        <v/>
      </c>
      <c r="H149" s="34">
        <v>20600</v>
      </c>
      <c r="I149" s="99">
        <f t="shared" si="64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70"/>
        <v>9300</v>
      </c>
      <c r="P149" s="77" t="str">
        <f t="shared" si="62"/>
        <v/>
      </c>
      <c r="Q149" s="30">
        <v>9300</v>
      </c>
      <c r="R149" s="90">
        <f t="shared" si="66"/>
        <v>9300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3"/>
        <v>19500</v>
      </c>
      <c r="G150" s="29" t="str">
        <f t="shared" si="71"/>
        <v/>
      </c>
      <c r="H150" s="34">
        <v>19500</v>
      </c>
      <c r="I150" s="99">
        <f t="shared" si="64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70"/>
        <v>8200</v>
      </c>
      <c r="P150" s="77" t="str">
        <f t="shared" si="62"/>
        <v/>
      </c>
      <c r="Q150" s="30">
        <v>8200</v>
      </c>
      <c r="R150" s="90">
        <f t="shared" si="66"/>
        <v>8200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3"/>
        <v>19500</v>
      </c>
      <c r="G151" s="29" t="str">
        <f t="shared" si="71"/>
        <v/>
      </c>
      <c r="H151" s="34">
        <v>19500</v>
      </c>
      <c r="I151" s="99">
        <f t="shared" si="64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2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3"/>
        <v>11400</v>
      </c>
      <c r="G152" s="29" t="str">
        <f t="shared" si="71"/>
        <v/>
      </c>
      <c r="H152" s="30">
        <v>11400</v>
      </c>
      <c r="I152" s="99">
        <f t="shared" si="64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70"/>
        <v>3200</v>
      </c>
      <c r="P152" s="77" t="str">
        <f t="shared" si="62"/>
        <v/>
      </c>
      <c r="Q152" s="30">
        <v>3200</v>
      </c>
      <c r="R152" s="90">
        <f t="shared" si="66"/>
        <v>3200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3"/>
        <v>9500</v>
      </c>
      <c r="G153" s="29" t="str">
        <f t="shared" si="71"/>
        <v/>
      </c>
      <c r="H153" s="30">
        <v>9500</v>
      </c>
      <c r="I153" s="99">
        <f t="shared" si="64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2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10500</v>
      </c>
      <c r="F154" s="28">
        <f t="shared" si="63"/>
        <v>10500</v>
      </c>
      <c r="G154" s="29" t="str">
        <f t="shared" si="71"/>
        <v/>
      </c>
      <c r="H154" s="30">
        <v>10500</v>
      </c>
      <c r="I154" s="99">
        <f t="shared" si="64"/>
        <v>10500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70"/>
        <v>3550</v>
      </c>
      <c r="P154" s="77" t="str">
        <f t="shared" si="62"/>
        <v/>
      </c>
      <c r="Q154" s="30">
        <v>3550</v>
      </c>
      <c r="R154" s="90">
        <f t="shared" si="66"/>
        <v>3550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3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375</v>
      </c>
      <c r="L155" s="75" t="s">
        <v>22</v>
      </c>
      <c r="M155" s="57"/>
      <c r="N155" s="27">
        <v>4800</v>
      </c>
      <c r="O155" s="28">
        <f t="shared" si="70"/>
        <v>4800</v>
      </c>
      <c r="P155" s="77" t="str">
        <f t="shared" si="62"/>
        <v/>
      </c>
      <c r="Q155" s="30">
        <v>4800</v>
      </c>
      <c r="R155" s="90">
        <f t="shared" si="66"/>
        <v>4800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3"/>
        <v>10400</v>
      </c>
      <c r="G156" s="29"/>
      <c r="H156" s="30">
        <v>10400</v>
      </c>
      <c r="I156" s="99">
        <f t="shared" si="64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70"/>
        <v>6300</v>
      </c>
      <c r="P156" s="77" t="str">
        <f t="shared" si="62"/>
        <v/>
      </c>
      <c r="Q156" s="30">
        <v>6300</v>
      </c>
      <c r="R156" s="90">
        <f t="shared" si="66"/>
        <v>6300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3"/>
        <v>10400</v>
      </c>
      <c r="G157" s="29"/>
      <c r="H157" s="30">
        <v>10400</v>
      </c>
      <c r="I157" s="99">
        <f t="shared" si="64"/>
        <v>10400</v>
      </c>
      <c r="J157" s="105"/>
      <c r="K157" s="147" t="s">
        <v>379</v>
      </c>
      <c r="L157" s="75" t="s">
        <v>22</v>
      </c>
      <c r="M157" s="57" t="s">
        <v>467</v>
      </c>
      <c r="N157" s="27">
        <v>3600</v>
      </c>
      <c r="O157" s="28">
        <f t="shared" si="70"/>
        <v>3400</v>
      </c>
      <c r="P157" s="77" t="str">
        <f t="shared" si="62"/>
        <v>-200</v>
      </c>
      <c r="Q157" s="30">
        <v>3600</v>
      </c>
      <c r="R157" s="90">
        <f t="shared" si="66"/>
        <v>3400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3"/>
        <v>10400</v>
      </c>
      <c r="G158" s="29"/>
      <c r="H158" s="30">
        <v>10400</v>
      </c>
      <c r="I158" s="99">
        <f t="shared" si="64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2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3"/>
        <v>10600</v>
      </c>
      <c r="G159" s="29"/>
      <c r="H159" s="30">
        <v>10600</v>
      </c>
      <c r="I159" s="99">
        <f t="shared" si="64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2"/>
        <v/>
      </c>
      <c r="Q159" s="30">
        <v>6000</v>
      </c>
      <c r="R159" s="90">
        <f t="shared" si="66"/>
        <v>6000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3"/>
        <v>13500</v>
      </c>
      <c r="G160" s="29" t="str">
        <f t="shared" ref="G160:G162" si="72">IF(LEFT(D160,1)="+",LEFT(D160,1)&amp;TEXT(D160,"#"),TEXT(D160,"#"))</f>
        <v/>
      </c>
      <c r="H160" s="30">
        <v>13500</v>
      </c>
      <c r="I160" s="99">
        <f t="shared" si="64"/>
        <v>13500</v>
      </c>
      <c r="J160" s="105"/>
      <c r="K160" s="147" t="s">
        <v>384</v>
      </c>
      <c r="L160" s="75" t="s">
        <v>22</v>
      </c>
      <c r="M160" s="57"/>
      <c r="N160" s="27">
        <v>2550</v>
      </c>
      <c r="O160" s="28">
        <f t="shared" si="70"/>
        <v>2550</v>
      </c>
      <c r="P160" s="77" t="str">
        <f t="shared" si="62"/>
        <v/>
      </c>
      <c r="Q160" s="30">
        <v>2550</v>
      </c>
      <c r="R160" s="90">
        <f t="shared" si="66"/>
        <v>2550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3"/>
        <v>13100</v>
      </c>
      <c r="G161" s="29" t="str">
        <f t="shared" si="72"/>
        <v/>
      </c>
      <c r="H161" s="30">
        <v>13100</v>
      </c>
      <c r="I161" s="99">
        <f t="shared" si="64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70"/>
        <v>2000</v>
      </c>
      <c r="P161" s="77" t="str">
        <f t="shared" si="62"/>
        <v/>
      </c>
      <c r="Q161" s="30">
        <v>2000</v>
      </c>
      <c r="R161" s="90">
        <f t="shared" si="66"/>
        <v>2000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3"/>
        <v>12200</v>
      </c>
      <c r="G162" s="29" t="str">
        <f t="shared" si="72"/>
        <v/>
      </c>
      <c r="H162" s="30">
        <v>12200</v>
      </c>
      <c r="I162" s="99">
        <f t="shared" si="64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70"/>
        <v>2000</v>
      </c>
      <c r="P162" s="77" t="str">
        <f t="shared" si="62"/>
        <v/>
      </c>
      <c r="Q162" s="30">
        <v>2000</v>
      </c>
      <c r="R162" s="90">
        <f t="shared" si="66"/>
        <v>2000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3"/>
        <v>10300</v>
      </c>
      <c r="G163" s="29"/>
      <c r="H163" s="30">
        <v>10300</v>
      </c>
      <c r="I163" s="99">
        <f t="shared" si="64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70"/>
        <v>9400</v>
      </c>
      <c r="P163" s="77" t="str">
        <f t="shared" si="62"/>
        <v/>
      </c>
      <c r="Q163" s="30">
        <v>9400</v>
      </c>
      <c r="R163" s="90">
        <f t="shared" si="66"/>
        <v>9400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3"/>
        <v>13000</v>
      </c>
      <c r="G164" s="29" t="str">
        <f t="shared" ref="G164:G173" si="73">IF(LEFT(D164,1)="+",LEFT(D164,1)&amp;TEXT(D164,"#"),TEXT(D164,"#"))</f>
        <v/>
      </c>
      <c r="H164" s="30">
        <v>13000</v>
      </c>
      <c r="I164" s="99">
        <f t="shared" si="64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70"/>
        <v>10500</v>
      </c>
      <c r="P164" s="77" t="str">
        <f t="shared" si="62"/>
        <v/>
      </c>
      <c r="Q164" s="30">
        <v>10500</v>
      </c>
      <c r="R164" s="90">
        <f t="shared" si="66"/>
        <v>10500</v>
      </c>
      <c r="S164" s="3"/>
      <c r="V164" s="9"/>
      <c r="W164" s="6"/>
      <c r="X164" s="8"/>
      <c r="Y164" s="9"/>
      <c r="Z164" s="6"/>
      <c r="AA164" s="8"/>
      <c r="AC164" s="114">
        <f t="shared" si="67"/>
        <v>0</v>
      </c>
      <c r="AD164" s="114">
        <f t="shared" si="68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3"/>
        <v>13500</v>
      </c>
      <c r="G165" s="29"/>
      <c r="H165" s="34">
        <v>13500</v>
      </c>
      <c r="I165" s="99">
        <f t="shared" si="64"/>
        <v>13500</v>
      </c>
      <c r="J165" s="105"/>
      <c r="K165" s="147" t="s">
        <v>395</v>
      </c>
      <c r="L165" s="75" t="s">
        <v>75</v>
      </c>
      <c r="M165" s="57"/>
      <c r="N165" s="27">
        <v>11100</v>
      </c>
      <c r="O165" s="28">
        <f t="shared" si="70"/>
        <v>11100</v>
      </c>
      <c r="P165" s="77" t="str">
        <f t="shared" si="62"/>
        <v/>
      </c>
      <c r="Q165" s="30">
        <v>11100</v>
      </c>
      <c r="R165" s="90">
        <f t="shared" si="66"/>
        <v>11100</v>
      </c>
      <c r="S165" s="3"/>
      <c r="V165" s="9"/>
      <c r="W165" s="6"/>
      <c r="X165" s="8"/>
      <c r="Y165" s="9"/>
      <c r="Z165" s="6"/>
      <c r="AA165" s="8"/>
      <c r="AC165" s="114">
        <f t="shared" si="67"/>
        <v>0</v>
      </c>
      <c r="AD165" s="114">
        <f t="shared" si="68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3"/>
        <v>13200</v>
      </c>
      <c r="G166" s="29" t="str">
        <f t="shared" si="73"/>
        <v/>
      </c>
      <c r="H166" s="34">
        <v>13200</v>
      </c>
      <c r="I166" s="99">
        <f t="shared" si="64"/>
        <v>13200</v>
      </c>
      <c r="J166" s="105"/>
      <c r="K166" s="134" t="s">
        <v>397</v>
      </c>
      <c r="L166" s="25" t="s">
        <v>398</v>
      </c>
      <c r="M166" s="52"/>
      <c r="N166" s="27">
        <v>11000</v>
      </c>
      <c r="O166" s="28">
        <f t="shared" si="70"/>
        <v>11000</v>
      </c>
      <c r="P166" s="29" t="str">
        <f t="shared" si="62"/>
        <v/>
      </c>
      <c r="Q166" s="30">
        <v>11000</v>
      </c>
      <c r="R166" s="90">
        <f t="shared" si="66"/>
        <v>11000</v>
      </c>
      <c r="S166" s="3"/>
      <c r="V166" s="9"/>
      <c r="W166" s="6"/>
      <c r="X166" s="8"/>
      <c r="Y166" s="9"/>
      <c r="Z166" s="6"/>
      <c r="AA166" s="8"/>
      <c r="AC166" s="114">
        <f t="shared" si="67"/>
        <v>0</v>
      </c>
      <c r="AD166" s="114">
        <f t="shared" si="68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3"/>
        <v>13200</v>
      </c>
      <c r="G167" s="29" t="str">
        <f t="shared" si="73"/>
        <v/>
      </c>
      <c r="H167" s="34">
        <v>13200</v>
      </c>
      <c r="I167" s="99">
        <f t="shared" si="64"/>
        <v>13200</v>
      </c>
      <c r="J167" s="105"/>
      <c r="K167" s="150" t="s">
        <v>400</v>
      </c>
      <c r="L167" s="75" t="s">
        <v>22</v>
      </c>
      <c r="M167" s="52"/>
      <c r="N167" s="27">
        <v>3900</v>
      </c>
      <c r="O167" s="28">
        <f t="shared" si="70"/>
        <v>3900</v>
      </c>
      <c r="P167" s="77" t="str">
        <f t="shared" si="62"/>
        <v/>
      </c>
      <c r="Q167" s="30">
        <v>3900</v>
      </c>
      <c r="R167" s="90">
        <f t="shared" si="66"/>
        <v>3900</v>
      </c>
      <c r="S167" s="3"/>
      <c r="V167" s="9"/>
      <c r="W167" s="6"/>
      <c r="X167" s="8"/>
      <c r="Y167" s="9"/>
      <c r="Z167" s="6"/>
      <c r="AA167" s="8"/>
      <c r="AC167" s="114">
        <f t="shared" si="67"/>
        <v>0</v>
      </c>
      <c r="AD167" s="114">
        <f t="shared" si="68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3"/>
        <v>10600</v>
      </c>
      <c r="G168" s="29" t="str">
        <f t="shared" si="73"/>
        <v/>
      </c>
      <c r="H168" s="30">
        <v>10600</v>
      </c>
      <c r="I168" s="99">
        <f t="shared" si="64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70"/>
        <v>10160</v>
      </c>
      <c r="P168" s="77" t="str">
        <f t="shared" si="62"/>
        <v/>
      </c>
      <c r="Q168" s="30">
        <v>10160</v>
      </c>
      <c r="R168" s="90">
        <f t="shared" si="66"/>
        <v>10160</v>
      </c>
      <c r="S168" s="3"/>
      <c r="V168" s="9"/>
      <c r="W168" s="6"/>
      <c r="X168" s="8"/>
      <c r="Y168" s="9"/>
      <c r="Z168" s="6"/>
      <c r="AA168" s="8"/>
      <c r="AC168" s="114">
        <f t="shared" si="67"/>
        <v>0</v>
      </c>
      <c r="AD168" s="114">
        <f t="shared" si="68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3"/>
        <v>10600</v>
      </c>
      <c r="G169" s="29" t="str">
        <f t="shared" si="73"/>
        <v/>
      </c>
      <c r="H169" s="30">
        <v>10600</v>
      </c>
      <c r="I169" s="67">
        <f t="shared" si="64"/>
        <v>10600</v>
      </c>
      <c r="J169" s="105"/>
      <c r="K169" s="44" t="s">
        <v>404</v>
      </c>
      <c r="L169" s="44" t="s">
        <v>22</v>
      </c>
      <c r="M169" s="26"/>
      <c r="N169" s="27">
        <v>3400</v>
      </c>
      <c r="O169" s="152">
        <f t="shared" si="70"/>
        <v>3400</v>
      </c>
      <c r="P169" s="153" t="str">
        <f t="shared" si="62"/>
        <v/>
      </c>
      <c r="Q169" s="156">
        <v>3400</v>
      </c>
      <c r="R169" s="90">
        <f t="shared" si="66"/>
        <v>3400</v>
      </c>
      <c r="S169" s="3"/>
      <c r="V169" s="9"/>
      <c r="W169" s="6"/>
      <c r="X169" s="8"/>
      <c r="Y169" s="9"/>
      <c r="Z169" s="6"/>
      <c r="AA169" s="8"/>
      <c r="AC169" s="114">
        <f t="shared" si="67"/>
        <v>0</v>
      </c>
      <c r="AD169" s="114">
        <f t="shared" si="68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3"/>
        <v>10600</v>
      </c>
      <c r="G170" s="29" t="str">
        <f t="shared" si="73"/>
        <v/>
      </c>
      <c r="H170" s="30">
        <v>10600</v>
      </c>
      <c r="I170" s="67">
        <f t="shared" si="64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70"/>
        <v>2500</v>
      </c>
      <c r="P170" s="153" t="str">
        <f t="shared" si="62"/>
        <v/>
      </c>
      <c r="Q170" s="156">
        <v>2500</v>
      </c>
      <c r="R170" s="90">
        <f t="shared" si="66"/>
        <v>2500</v>
      </c>
      <c r="S170" s="3"/>
      <c r="V170" s="9"/>
      <c r="W170" s="6"/>
      <c r="X170" s="8"/>
      <c r="Y170" s="9"/>
      <c r="Z170" s="6"/>
      <c r="AA170" s="8"/>
      <c r="AC170" s="114">
        <f t="shared" si="67"/>
        <v>0</v>
      </c>
      <c r="AD170" s="114">
        <f t="shared" si="68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3"/>
        <v>10700</v>
      </c>
      <c r="G171" s="29" t="str">
        <f t="shared" si="73"/>
        <v/>
      </c>
      <c r="H171" s="30">
        <v>10700</v>
      </c>
      <c r="I171" s="99">
        <f t="shared" si="64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70"/>
        <v>1500</v>
      </c>
      <c r="P171" s="153" t="str">
        <f t="shared" si="62"/>
        <v/>
      </c>
      <c r="Q171" s="156">
        <v>1500</v>
      </c>
      <c r="R171" s="90">
        <f t="shared" si="66"/>
        <v>1500</v>
      </c>
      <c r="S171" s="3"/>
      <c r="V171" s="9"/>
      <c r="W171" s="6"/>
      <c r="X171" s="8"/>
      <c r="Y171" s="9"/>
      <c r="Z171" s="6"/>
      <c r="AA171" s="8"/>
      <c r="AC171" s="114">
        <f t="shared" si="67"/>
        <v>0</v>
      </c>
      <c r="AD171" s="114">
        <f t="shared" si="68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11200</v>
      </c>
      <c r="F172" s="28">
        <f t="shared" si="63"/>
        <v>11200</v>
      </c>
      <c r="G172" s="29" t="str">
        <f t="shared" si="73"/>
        <v/>
      </c>
      <c r="H172" s="30">
        <v>11200</v>
      </c>
      <c r="I172" s="99">
        <f t="shared" si="64"/>
        <v>11200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2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67"/>
        <v>0</v>
      </c>
      <c r="AD172" s="114">
        <f t="shared" si="68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3"/>
        <v>10600</v>
      </c>
      <c r="G173" s="29" t="str">
        <f t="shared" si="73"/>
        <v/>
      </c>
      <c r="H173" s="30">
        <v>10600</v>
      </c>
      <c r="I173" s="99">
        <f t="shared" si="64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2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67"/>
        <v>0</v>
      </c>
      <c r="AD173" s="114">
        <f t="shared" si="68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562800</v>
      </c>
      <c r="F174" s="39">
        <f>E174/46</f>
        <v>12234.7826086957</v>
      </c>
      <c r="G174" s="73"/>
      <c r="H174" s="38">
        <f>SUM(I128:I173)</f>
        <v>562800</v>
      </c>
      <c r="I174" s="149">
        <f>H174/46</f>
        <v>12234.7826086957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2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67"/>
        <v>0</v>
      </c>
      <c r="AD174" s="114">
        <f t="shared" si="68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4">E175+D175</f>
        <v>4100</v>
      </c>
      <c r="G175" s="29" t="str">
        <f t="shared" ref="G175:G193" si="75">IF(LEFT(D175,1)="+",LEFT(D175,1)&amp;TEXT(D175,"#"),TEXT(D175,"#"))</f>
        <v/>
      </c>
      <c r="H175" s="34">
        <v>4100</v>
      </c>
      <c r="I175" s="99">
        <f t="shared" ref="I175:I189" si="76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2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67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4"/>
        <v>2600</v>
      </c>
      <c r="G176" s="29" t="str">
        <f t="shared" si="75"/>
        <v/>
      </c>
      <c r="H176" s="30">
        <v>2600</v>
      </c>
      <c r="I176" s="99">
        <f t="shared" si="76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2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67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4"/>
        <v>3400</v>
      </c>
      <c r="G177" s="29" t="str">
        <f t="shared" si="75"/>
        <v/>
      </c>
      <c r="H177" s="34">
        <v>3400</v>
      </c>
      <c r="I177" s="99">
        <f t="shared" si="76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2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67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4"/>
        <v>2400</v>
      </c>
      <c r="G178" s="29" t="str">
        <f t="shared" si="75"/>
        <v/>
      </c>
      <c r="H178" s="30">
        <v>2400</v>
      </c>
      <c r="I178" s="99">
        <f t="shared" si="76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2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67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4"/>
        <v>2700</v>
      </c>
      <c r="G179" s="29" t="str">
        <f t="shared" si="75"/>
        <v/>
      </c>
      <c r="H179" s="30">
        <v>2700</v>
      </c>
      <c r="I179" s="99">
        <f t="shared" si="76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2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67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4"/>
        <v>3100</v>
      </c>
      <c r="G180" s="29" t="str">
        <f t="shared" si="75"/>
        <v/>
      </c>
      <c r="H180" s="30">
        <v>3100</v>
      </c>
      <c r="I180" s="99">
        <f t="shared" si="76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2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67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4"/>
        <v>5500</v>
      </c>
      <c r="G181" s="29" t="str">
        <f t="shared" si="75"/>
        <v/>
      </c>
      <c r="H181" s="30">
        <v>5500</v>
      </c>
      <c r="I181" s="99">
        <f t="shared" si="76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2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67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4"/>
        <v>2700</v>
      </c>
      <c r="G182" s="29" t="str">
        <f t="shared" si="75"/>
        <v/>
      </c>
      <c r="H182" s="30">
        <v>2700</v>
      </c>
      <c r="I182" s="99">
        <f t="shared" si="76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2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67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4"/>
        <v>4430</v>
      </c>
      <c r="G183" s="29" t="str">
        <f t="shared" si="75"/>
        <v/>
      </c>
      <c r="H183" s="30">
        <v>4430</v>
      </c>
      <c r="I183" s="99">
        <f t="shared" si="76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2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67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4"/>
        <v>3100</v>
      </c>
      <c r="G184" s="29" t="str">
        <f t="shared" si="75"/>
        <v/>
      </c>
      <c r="H184" s="30">
        <v>3100</v>
      </c>
      <c r="I184" s="99">
        <f t="shared" si="76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2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67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4"/>
        <v>3500</v>
      </c>
      <c r="G185" s="29" t="str">
        <f t="shared" si="75"/>
        <v/>
      </c>
      <c r="H185" s="30">
        <v>3500</v>
      </c>
      <c r="I185" s="99">
        <f t="shared" si="76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2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67"/>
        <v>0</v>
      </c>
      <c r="AD185" s="114">
        <f t="shared" si="68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4"/>
        <v>2800</v>
      </c>
      <c r="G186" s="29" t="str">
        <f t="shared" si="75"/>
        <v/>
      </c>
      <c r="H186" s="30">
        <v>2800</v>
      </c>
      <c r="I186" s="99">
        <f t="shared" si="76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2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67"/>
        <v>0</v>
      </c>
      <c r="AD186" s="114">
        <f t="shared" si="68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4"/>
        <v>4280</v>
      </c>
      <c r="G187" s="29" t="str">
        <f t="shared" si="75"/>
        <v/>
      </c>
      <c r="H187" s="30">
        <v>4280</v>
      </c>
      <c r="I187" s="99">
        <f t="shared" si="76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ref="P187:P197" si="77">IF(LEFT(M187,1)="+",LEFT(M187,1)&amp;TEXT(M187,"#"),TEXT(M187,"#"))</f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67"/>
        <v>0</v>
      </c>
      <c r="AD187" s="114">
        <f t="shared" si="68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4"/>
        <v>3200</v>
      </c>
      <c r="G188" s="29" t="str">
        <f t="shared" si="75"/>
        <v/>
      </c>
      <c r="H188" s="30">
        <v>3200</v>
      </c>
      <c r="I188" s="99">
        <f t="shared" si="76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si="77"/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67"/>
        <v>0</v>
      </c>
      <c r="AD188" s="114">
        <f t="shared" si="68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4"/>
        <v>3200</v>
      </c>
      <c r="G189" s="29" t="str">
        <f t="shared" si="75"/>
        <v/>
      </c>
      <c r="H189" s="30">
        <v>3200</v>
      </c>
      <c r="I189" s="99">
        <f t="shared" si="76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7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67"/>
        <v>0</v>
      </c>
      <c r="AD189" s="114">
        <f t="shared" si="68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5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7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67"/>
        <v>0</v>
      </c>
      <c r="AD190" s="114">
        <f t="shared" si="68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8">E191+D191</f>
        <v>2600</v>
      </c>
      <c r="G191" s="29" t="str">
        <f t="shared" si="75"/>
        <v/>
      </c>
      <c r="H191" s="30">
        <v>2600</v>
      </c>
      <c r="I191" s="67">
        <f t="shared" ref="I191:I193" si="79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7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67"/>
        <v>0</v>
      </c>
      <c r="AD191" s="114">
        <f t="shared" si="68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8"/>
        <v>2700</v>
      </c>
      <c r="G192" s="29" t="str">
        <f t="shared" si="75"/>
        <v/>
      </c>
      <c r="H192" s="30">
        <v>2700</v>
      </c>
      <c r="I192" s="67">
        <f t="shared" si="79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7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67"/>
        <v>0</v>
      </c>
      <c r="AD192" s="114">
        <f t="shared" si="68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8"/>
        <v>3200</v>
      </c>
      <c r="G193" s="29" t="str">
        <f t="shared" si="75"/>
        <v/>
      </c>
      <c r="H193" s="30">
        <v>3200</v>
      </c>
      <c r="I193" s="67">
        <f t="shared" si="79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7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67"/>
        <v>0</v>
      </c>
      <c r="AD193" s="114">
        <f t="shared" si="68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7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67"/>
        <v>0</v>
      </c>
      <c r="AD194" s="114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7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67"/>
        <v>0</v>
      </c>
      <c r="AD195" s="114">
        <f t="shared" si="6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7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80">F196-I196</f>
        <v>0</v>
      </c>
      <c r="AD196" s="114">
        <f t="shared" ref="AD196:AD200" si="81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7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80"/>
        <v>0</v>
      </c>
      <c r="AD197" s="114">
        <f t="shared" si="8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80"/>
        <v>0</v>
      </c>
      <c r="AD198" s="114">
        <f t="shared" si="81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0"/>
        <v>0</v>
      </c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80"/>
        <v>0</v>
      </c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9" sqref="T29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487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9100</v>
      </c>
      <c r="X10" s="67">
        <f t="shared" si="6"/>
        <v>9100</v>
      </c>
      <c r="Y10" s="77" t="str">
        <f t="shared" si="7"/>
        <v/>
      </c>
      <c r="Z10" s="30">
        <v>9100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2100</v>
      </c>
      <c r="F12" s="28">
        <f t="shared" si="12"/>
        <v>2100</v>
      </c>
      <c r="G12" s="29" t="str">
        <f t="shared" si="1"/>
        <v/>
      </c>
      <c r="H12" s="30">
        <v>2100</v>
      </c>
      <c r="I12" s="67">
        <f t="shared" si="13"/>
        <v>2100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 t="s">
        <v>469</v>
      </c>
      <c r="W16" s="30">
        <v>10900</v>
      </c>
      <c r="X16" s="67">
        <f t="shared" si="6"/>
        <v>10800</v>
      </c>
      <c r="Y16" s="29" t="str">
        <f t="shared" si="7"/>
        <v>-100</v>
      </c>
      <c r="Z16" s="30">
        <v>10900</v>
      </c>
      <c r="AA16" s="90">
        <f t="shared" si="8"/>
        <v>10800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9800</v>
      </c>
      <c r="X18" s="67">
        <f t="shared" si="6"/>
        <v>9800</v>
      </c>
      <c r="Y18" s="29" t="str">
        <f t="shared" si="7"/>
        <v/>
      </c>
      <c r="Z18" s="30">
        <v>9800</v>
      </c>
      <c r="AA18" s="90">
        <f t="shared" si="8"/>
        <v>9800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29130</v>
      </c>
      <c r="F20" s="39">
        <f>E20/11</f>
        <v>2648.18181818182</v>
      </c>
      <c r="G20" s="29" t="str">
        <f t="shared" si="1"/>
        <v/>
      </c>
      <c r="H20" s="47">
        <f>SUM(I9:I19)</f>
        <v>29130</v>
      </c>
      <c r="I20" s="39">
        <f>H20/11</f>
        <v>2648.18181818182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7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7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7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32850</v>
      </c>
      <c r="F24" s="39">
        <f>E24/13</f>
        <v>2526.92307692308</v>
      </c>
      <c r="G24" s="29" t="str">
        <f t="shared" si="1"/>
        <v/>
      </c>
      <c r="H24" s="51">
        <f>H20+H23</f>
        <v>32850</v>
      </c>
      <c r="I24" s="39">
        <f>H24/13</f>
        <v>2526.92307692308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7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7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92070</v>
      </c>
      <c r="O26" s="39">
        <f>N26/22</f>
        <v>4185</v>
      </c>
      <c r="P26" s="73"/>
      <c r="Q26" s="38">
        <f>SUM(R6:R25)</f>
        <v>92070</v>
      </c>
      <c r="R26" s="108">
        <f>Q26/22</f>
        <v>4185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 t="s">
        <v>468</v>
      </c>
      <c r="N27" s="27">
        <v>25400</v>
      </c>
      <c r="O27" s="28">
        <f t="shared" ref="O27:O44" si="18">N27+M27</f>
        <v>25100</v>
      </c>
      <c r="P27" s="29" t="str">
        <f t="shared" ref="P27:P44" si="19">IF(LEFT(M27,1)="+",LEFT(M27,1)&amp;TEXT(M27,"#"),TEXT(M27,"#"))</f>
        <v>-300</v>
      </c>
      <c r="Q27" s="30">
        <v>25400</v>
      </c>
      <c r="R27" s="90">
        <f t="shared" ref="R27:R44" si="20">IF(P27="",0+Q27,P27+Q27)</f>
        <v>25100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 t="s">
        <v>468</v>
      </c>
      <c r="N28" s="27">
        <v>25200</v>
      </c>
      <c r="O28" s="28">
        <f t="shared" si="18"/>
        <v>24900</v>
      </c>
      <c r="P28" s="29" t="str">
        <f t="shared" si="19"/>
        <v>-300</v>
      </c>
      <c r="Q28" s="30">
        <v>25200</v>
      </c>
      <c r="R28" s="90">
        <f t="shared" si="20"/>
        <v>24900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 t="s">
        <v>468</v>
      </c>
      <c r="N29" s="27">
        <v>25200</v>
      </c>
      <c r="O29" s="28">
        <f t="shared" si="18"/>
        <v>24900</v>
      </c>
      <c r="P29" s="29" t="str">
        <f t="shared" si="19"/>
        <v>-300</v>
      </c>
      <c r="Q29" s="30">
        <v>25200</v>
      </c>
      <c r="R29" s="90">
        <f t="shared" si="20"/>
        <v>24900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 t="s">
        <v>468</v>
      </c>
      <c r="N30" s="27">
        <v>25000</v>
      </c>
      <c r="O30" s="28">
        <f t="shared" si="18"/>
        <v>24700</v>
      </c>
      <c r="P30" s="29" t="str">
        <f t="shared" si="19"/>
        <v>-300</v>
      </c>
      <c r="Q30" s="30">
        <v>25000</v>
      </c>
      <c r="R30" s="90">
        <f t="shared" si="20"/>
        <v>24700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24800</v>
      </c>
      <c r="O31" s="28">
        <f t="shared" si="18"/>
        <v>24800</v>
      </c>
      <c r="P31" s="29" t="str">
        <f t="shared" si="19"/>
        <v/>
      </c>
      <c r="Q31" s="30">
        <v>24800</v>
      </c>
      <c r="R31" s="90">
        <f t="shared" si="20"/>
        <v>24800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 t="s">
        <v>468</v>
      </c>
      <c r="N32" s="27">
        <v>24300</v>
      </c>
      <c r="O32" s="28">
        <f t="shared" si="18"/>
        <v>24000</v>
      </c>
      <c r="P32" s="29" t="str">
        <f t="shared" si="19"/>
        <v>-300</v>
      </c>
      <c r="Q32" s="30">
        <v>24300</v>
      </c>
      <c r="R32" s="90">
        <f t="shared" si="20"/>
        <v>24000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24600</v>
      </c>
      <c r="O33" s="28">
        <f t="shared" si="18"/>
        <v>24600</v>
      </c>
      <c r="P33" s="29" t="str">
        <f t="shared" si="19"/>
        <v/>
      </c>
      <c r="Q33" s="30">
        <v>24600</v>
      </c>
      <c r="R33" s="90">
        <f t="shared" si="20"/>
        <v>24600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1">E34+D34</f>
        <v>35300</v>
      </c>
      <c r="G34" s="29" t="str">
        <f t="shared" si="1"/>
        <v/>
      </c>
      <c r="H34" s="30">
        <v>35300</v>
      </c>
      <c r="I34" s="67">
        <f t="shared" ref="I34:I44" si="22">IF(G34="",0+H34,G34+H34)</f>
        <v>35300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8"/>
        <v>22000</v>
      </c>
      <c r="P34" s="29" t="str">
        <f t="shared" si="19"/>
        <v/>
      </c>
      <c r="Q34" s="30">
        <v>22000</v>
      </c>
      <c r="R34" s="90">
        <f t="shared" si="20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1"/>
        <v>35500</v>
      </c>
      <c r="G35" s="29" t="str">
        <f t="shared" si="1"/>
        <v/>
      </c>
      <c r="H35" s="30">
        <v>35500</v>
      </c>
      <c r="I35" s="67">
        <f t="shared" si="22"/>
        <v>35500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8"/>
        <v>22000</v>
      </c>
      <c r="P35" s="29" t="str">
        <f t="shared" si="19"/>
        <v/>
      </c>
      <c r="Q35" s="30">
        <v>22000</v>
      </c>
      <c r="R35" s="90">
        <f t="shared" si="20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1"/>
        <v>33500</v>
      </c>
      <c r="G36" s="29" t="str">
        <f t="shared" si="1"/>
        <v/>
      </c>
      <c r="H36" s="30">
        <v>33500</v>
      </c>
      <c r="I36" s="67">
        <f t="shared" si="22"/>
        <v>33500</v>
      </c>
      <c r="J36" s="69"/>
      <c r="K36" s="75" t="s">
        <v>116</v>
      </c>
      <c r="L36" s="75" t="s">
        <v>117</v>
      </c>
      <c r="M36" s="76" t="s">
        <v>480</v>
      </c>
      <c r="N36" s="27">
        <v>33000</v>
      </c>
      <c r="O36" s="28">
        <f t="shared" si="18"/>
        <v>32200</v>
      </c>
      <c r="P36" s="77" t="str">
        <f t="shared" si="19"/>
        <v>-800</v>
      </c>
      <c r="Q36" s="30">
        <v>33000</v>
      </c>
      <c r="R36" s="90">
        <f t="shared" si="20"/>
        <v>32200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1"/>
        <v>33800</v>
      </c>
      <c r="G37" s="29" t="str">
        <f t="shared" si="1"/>
        <v/>
      </c>
      <c r="H37" s="30">
        <v>33800</v>
      </c>
      <c r="I37" s="67">
        <f t="shared" si="22"/>
        <v>33800</v>
      </c>
      <c r="J37" s="69"/>
      <c r="K37" s="75" t="s">
        <v>119</v>
      </c>
      <c r="L37" s="75" t="s">
        <v>117</v>
      </c>
      <c r="M37" s="76" t="s">
        <v>480</v>
      </c>
      <c r="N37" s="27">
        <v>32800</v>
      </c>
      <c r="O37" s="28">
        <f t="shared" si="18"/>
        <v>32000</v>
      </c>
      <c r="P37" s="77" t="str">
        <f t="shared" si="19"/>
        <v>-800</v>
      </c>
      <c r="Q37" s="30">
        <v>32800</v>
      </c>
      <c r="R37" s="90">
        <f t="shared" si="20"/>
        <v>32000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1"/>
        <v>32700</v>
      </c>
      <c r="G38" s="29" t="str">
        <f t="shared" si="1"/>
        <v/>
      </c>
      <c r="H38" s="30">
        <v>32700</v>
      </c>
      <c r="I38" s="67">
        <f t="shared" si="22"/>
        <v>32700</v>
      </c>
      <c r="J38" s="69"/>
      <c r="K38" s="75" t="s">
        <v>122</v>
      </c>
      <c r="L38" s="75" t="s">
        <v>117</v>
      </c>
      <c r="M38" s="76" t="s">
        <v>480</v>
      </c>
      <c r="N38" s="27">
        <v>32800</v>
      </c>
      <c r="O38" s="28">
        <f t="shared" si="18"/>
        <v>32000</v>
      </c>
      <c r="P38" s="77" t="str">
        <f t="shared" si="19"/>
        <v>-800</v>
      </c>
      <c r="Q38" s="30">
        <v>32800</v>
      </c>
      <c r="R38" s="90">
        <f t="shared" si="20"/>
        <v>32000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1"/>
        <v>33100</v>
      </c>
      <c r="G39" s="29" t="str">
        <f t="shared" si="1"/>
        <v/>
      </c>
      <c r="H39" s="30">
        <v>33100</v>
      </c>
      <c r="I39" s="67">
        <f t="shared" si="22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8"/>
        <v>19700</v>
      </c>
      <c r="P39" s="77" t="str">
        <f t="shared" si="19"/>
        <v/>
      </c>
      <c r="Q39" s="30">
        <v>19700</v>
      </c>
      <c r="R39" s="90">
        <f t="shared" si="20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1"/>
        <v>32100</v>
      </c>
      <c r="G40" s="29" t="str">
        <f t="shared" si="1"/>
        <v/>
      </c>
      <c r="H40" s="30">
        <v>32100</v>
      </c>
      <c r="I40" s="67">
        <f t="shared" si="22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8"/>
        <v>25300</v>
      </c>
      <c r="P40" s="77" t="str">
        <f t="shared" si="19"/>
        <v/>
      </c>
      <c r="Q40" s="30">
        <v>25300</v>
      </c>
      <c r="R40" s="90">
        <f t="shared" si="20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1"/>
        <v>33600</v>
      </c>
      <c r="G41" s="29" t="str">
        <f t="shared" si="1"/>
        <v/>
      </c>
      <c r="H41" s="30">
        <v>33600</v>
      </c>
      <c r="I41" s="67">
        <f t="shared" si="22"/>
        <v>33600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8"/>
        <v>25800</v>
      </c>
      <c r="P41" s="77" t="str">
        <f t="shared" si="19"/>
        <v/>
      </c>
      <c r="Q41" s="30">
        <v>25800</v>
      </c>
      <c r="R41" s="90">
        <f t="shared" si="20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1"/>
        <v>33800</v>
      </c>
      <c r="G42" s="29" t="str">
        <f t="shared" si="1"/>
        <v/>
      </c>
      <c r="H42" s="30">
        <v>33800</v>
      </c>
      <c r="I42" s="67">
        <f t="shared" si="22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8"/>
        <v>26720</v>
      </c>
      <c r="P42" s="77" t="str">
        <f t="shared" si="19"/>
        <v/>
      </c>
      <c r="Q42" s="30">
        <v>26720</v>
      </c>
      <c r="R42" s="90">
        <f t="shared" si="20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1"/>
        <v>35100</v>
      </c>
      <c r="G43" s="29" t="str">
        <f t="shared" si="1"/>
        <v/>
      </c>
      <c r="H43" s="30">
        <v>35100</v>
      </c>
      <c r="I43" s="67">
        <f t="shared" si="22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8"/>
        <v>26720</v>
      </c>
      <c r="P43" s="77" t="str">
        <f t="shared" si="19"/>
        <v/>
      </c>
      <c r="Q43" s="30">
        <v>26720</v>
      </c>
      <c r="R43" s="90">
        <f t="shared" si="20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1"/>
        <v>33600</v>
      </c>
      <c r="G44" s="29" t="str">
        <f t="shared" si="1"/>
        <v/>
      </c>
      <c r="H44" s="30">
        <v>33600</v>
      </c>
      <c r="I44" s="67">
        <f t="shared" si="22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8"/>
        <v>25700</v>
      </c>
      <c r="P44" s="29" t="str">
        <f t="shared" si="19"/>
        <v/>
      </c>
      <c r="Q44" s="30">
        <v>25700</v>
      </c>
      <c r="R44" s="90">
        <f t="shared" si="20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463140</v>
      </c>
      <c r="O45" s="39">
        <f>N45/18</f>
        <v>25730</v>
      </c>
      <c r="P45" s="73"/>
      <c r="Q45" s="38">
        <f>SUM(R27:R44)</f>
        <v>463140</v>
      </c>
      <c r="R45" s="108">
        <f>Q45/18</f>
        <v>25730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3">E46+D46</f>
        <v>21000</v>
      </c>
      <c r="G46" s="29" t="str">
        <f t="shared" si="1"/>
        <v/>
      </c>
      <c r="H46" s="30">
        <v>21000</v>
      </c>
      <c r="I46" s="67">
        <f t="shared" ref="I46:I50" si="24">IF(G46="",0+H46,G46+H46)</f>
        <v>21000</v>
      </c>
      <c r="J46" s="69"/>
      <c r="K46" s="25" t="s">
        <v>138</v>
      </c>
      <c r="L46" s="25" t="s">
        <v>15</v>
      </c>
      <c r="M46" s="52" t="s">
        <v>485</v>
      </c>
      <c r="N46" s="27">
        <v>21900</v>
      </c>
      <c r="O46" s="28">
        <f t="shared" ref="O46:O48" si="25">N46+M46</f>
        <v>21400</v>
      </c>
      <c r="P46" s="29" t="str">
        <f t="shared" ref="P46:P48" si="26">IF(LEFT(M46,1)="+",LEFT(M46,1)&amp;TEXT(M46,"#"),TEXT(M46,"#"))</f>
        <v>-500</v>
      </c>
      <c r="Q46" s="30">
        <v>21900</v>
      </c>
      <c r="R46" s="90">
        <f t="shared" ref="R46:R48" si="27">IF(P46="",0+Q46,P46+Q46)</f>
        <v>21400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3"/>
        <v>24600</v>
      </c>
      <c r="G47" s="29" t="str">
        <f t="shared" si="1"/>
        <v/>
      </c>
      <c r="H47" s="30">
        <v>24600</v>
      </c>
      <c r="I47" s="67">
        <f t="shared" si="24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3"/>
        <v>24700</v>
      </c>
      <c r="G48" s="29" t="str">
        <f t="shared" si="1"/>
        <v/>
      </c>
      <c r="H48" s="30">
        <v>24700</v>
      </c>
      <c r="I48" s="67">
        <f t="shared" si="24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3"/>
        <v>10700</v>
      </c>
      <c r="G49" s="29" t="str">
        <f t="shared" si="1"/>
        <v/>
      </c>
      <c r="H49" s="30">
        <v>10700</v>
      </c>
      <c r="I49" s="67">
        <f t="shared" si="24"/>
        <v>10700</v>
      </c>
      <c r="J49" s="78"/>
      <c r="K49" s="36" t="s">
        <v>145</v>
      </c>
      <c r="L49" s="36"/>
      <c r="M49" s="72"/>
      <c r="N49" s="38">
        <f>N45+O46+O47</f>
        <v>505840</v>
      </c>
      <c r="O49" s="39">
        <f>N49/21</f>
        <v>24087.619047619</v>
      </c>
      <c r="P49" s="73"/>
      <c r="Q49" s="38">
        <f>Q45+R46+R47</f>
        <v>505840</v>
      </c>
      <c r="R49" s="108">
        <f>Q49/21</f>
        <v>24087.619047619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3"/>
        <v>26100</v>
      </c>
      <c r="G50" s="29" t="str">
        <f t="shared" si="1"/>
        <v/>
      </c>
      <c r="H50" s="30">
        <v>26100</v>
      </c>
      <c r="I50" s="67">
        <f t="shared" si="24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8">N50+M50</f>
        <v>4400</v>
      </c>
      <c r="P50" s="29" t="str">
        <f t="shared" ref="P50:P53" si="29">IF(LEFT(M50,1)="+",LEFT(M50,1)&amp;TEXT(M50,"#"),TEXT(M50,"#"))</f>
        <v/>
      </c>
      <c r="Q50" s="30">
        <v>4400</v>
      </c>
      <c r="R50" s="90">
        <f t="shared" ref="R50:R53" si="30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8"/>
        <v>4200</v>
      </c>
      <c r="P51" s="29" t="str">
        <f t="shared" si="29"/>
        <v/>
      </c>
      <c r="Q51" s="30">
        <v>4200</v>
      </c>
      <c r="R51" s="90">
        <f t="shared" si="30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8"/>
        <v>4500</v>
      </c>
      <c r="P52" s="29" t="str">
        <f t="shared" si="29"/>
        <v/>
      </c>
      <c r="Q52" s="30">
        <v>4500</v>
      </c>
      <c r="R52" s="90">
        <f t="shared" si="30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9100</v>
      </c>
      <c r="F53" s="28">
        <f t="shared" ref="F53:F68" si="31">E53+D53</f>
        <v>9100</v>
      </c>
      <c r="G53" s="29" t="str">
        <f t="shared" si="1"/>
        <v/>
      </c>
      <c r="H53" s="30">
        <v>9100</v>
      </c>
      <c r="I53" s="67">
        <f t="shared" ref="I53:I68" si="32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8"/>
        <v>4300</v>
      </c>
      <c r="P53" s="29" t="str">
        <f t="shared" si="29"/>
        <v/>
      </c>
      <c r="Q53" s="30">
        <v>4300</v>
      </c>
      <c r="R53" s="90">
        <f t="shared" si="30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9300</v>
      </c>
      <c r="F54" s="28">
        <f t="shared" si="31"/>
        <v>9300</v>
      </c>
      <c r="G54" s="29" t="str">
        <f t="shared" si="1"/>
        <v/>
      </c>
      <c r="H54" s="30">
        <v>9300</v>
      </c>
      <c r="I54" s="67">
        <f t="shared" si="32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9700</v>
      </c>
      <c r="F55" s="28">
        <f t="shared" si="31"/>
        <v>9700</v>
      </c>
      <c r="G55" s="29" t="str">
        <f t="shared" si="1"/>
        <v/>
      </c>
      <c r="H55" s="30">
        <v>9700</v>
      </c>
      <c r="I55" s="67">
        <f t="shared" si="32"/>
        <v>9700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3">N55+M55</f>
        <v>2300</v>
      </c>
      <c r="P55" s="29" t="str">
        <f t="shared" ref="P55:P57" si="34">IF(LEFT(M55,1)="+",LEFT(M55,1)&amp;TEXT(M55,"#"),TEXT(M55,"#"))</f>
        <v/>
      </c>
      <c r="Q55" s="30">
        <v>2300</v>
      </c>
      <c r="R55" s="90">
        <f t="shared" ref="R55:R57" si="35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9500</v>
      </c>
      <c r="F56" s="28">
        <f t="shared" si="31"/>
        <v>9500</v>
      </c>
      <c r="G56" s="29" t="str">
        <f t="shared" si="1"/>
        <v/>
      </c>
      <c r="H56" s="30">
        <v>9500</v>
      </c>
      <c r="I56" s="67">
        <f t="shared" si="32"/>
        <v>9500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3"/>
        <v>2700</v>
      </c>
      <c r="P56" s="29" t="str">
        <f t="shared" si="34"/>
        <v/>
      </c>
      <c r="Q56" s="30">
        <v>2700</v>
      </c>
      <c r="R56" s="90">
        <f t="shared" si="35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1"/>
        <v>10100</v>
      </c>
      <c r="G57" s="29" t="str">
        <f t="shared" si="1"/>
        <v/>
      </c>
      <c r="H57" s="27">
        <v>10100</v>
      </c>
      <c r="I57" s="67">
        <f t="shared" si="32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3"/>
        <v>2500</v>
      </c>
      <c r="P57" s="29" t="str">
        <f t="shared" si="34"/>
        <v/>
      </c>
      <c r="Q57" s="30">
        <v>2500</v>
      </c>
      <c r="R57" s="90">
        <f t="shared" si="35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1"/>
        <v>10300</v>
      </c>
      <c r="G58" s="29" t="str">
        <f t="shared" si="1"/>
        <v/>
      </c>
      <c r="H58" s="27">
        <v>10300</v>
      </c>
      <c r="I58" s="67">
        <f t="shared" si="32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1"/>
        <v>11200</v>
      </c>
      <c r="G59" s="29" t="str">
        <f t="shared" si="1"/>
        <v/>
      </c>
      <c r="H59" s="30">
        <v>11200</v>
      </c>
      <c r="I59" s="67">
        <f t="shared" si="32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6">N59+M59</f>
        <v>1800</v>
      </c>
      <c r="P59" s="29" t="str">
        <f t="shared" ref="P59:P61" si="37">IF(LEFT(M59,1)="+",LEFT(M59,1)&amp;TEXT(M59,"#"),TEXT(M59,"#"))</f>
        <v/>
      </c>
      <c r="Q59" s="30">
        <v>1800</v>
      </c>
      <c r="R59" s="90">
        <f t="shared" ref="R59:R61" si="38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1"/>
        <v>11000</v>
      </c>
      <c r="G60" s="29" t="str">
        <f t="shared" si="1"/>
        <v/>
      </c>
      <c r="H60" s="30">
        <v>11000</v>
      </c>
      <c r="I60" s="67">
        <f t="shared" si="32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6"/>
        <v>1250</v>
      </c>
      <c r="P60" s="29" t="str">
        <f t="shared" si="37"/>
        <v/>
      </c>
      <c r="Q60" s="30">
        <v>1250</v>
      </c>
      <c r="R60" s="90">
        <f t="shared" si="38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1"/>
        <v>10700</v>
      </c>
      <c r="G61" s="29" t="str">
        <f t="shared" si="1"/>
        <v/>
      </c>
      <c r="H61" s="30">
        <v>10700</v>
      </c>
      <c r="I61" s="67">
        <f t="shared" si="32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6"/>
        <v>1900</v>
      </c>
      <c r="P61" s="29" t="str">
        <f t="shared" si="37"/>
        <v/>
      </c>
      <c r="Q61" s="30">
        <v>1900</v>
      </c>
      <c r="R61" s="90">
        <f t="shared" si="38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1"/>
        <v>10900</v>
      </c>
      <c r="G62" s="29" t="str">
        <f t="shared" si="1"/>
        <v/>
      </c>
      <c r="H62" s="30">
        <v>10900</v>
      </c>
      <c r="I62" s="67">
        <f t="shared" si="32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1"/>
        <v>13900</v>
      </c>
      <c r="G63" s="29" t="str">
        <f t="shared" si="1"/>
        <v/>
      </c>
      <c r="H63" s="30">
        <v>13900</v>
      </c>
      <c r="I63" s="67">
        <f t="shared" si="32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9">N63+M63</f>
        <v>10000</v>
      </c>
      <c r="P63" s="29" t="str">
        <f t="shared" ref="P63:P66" si="40">IF(LEFT(M63,1)="+",LEFT(M63,1)&amp;TEXT(M63,"#"),TEXT(M63,"#"))</f>
        <v/>
      </c>
      <c r="Q63" s="30">
        <v>10000</v>
      </c>
      <c r="R63" s="90">
        <f t="shared" ref="R63:R66" si="41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1"/>
        <v>9400</v>
      </c>
      <c r="G64" s="29" t="str">
        <f t="shared" si="1"/>
        <v/>
      </c>
      <c r="H64" s="30">
        <v>9400</v>
      </c>
      <c r="I64" s="67">
        <f t="shared" si="32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9"/>
        <v>10000</v>
      </c>
      <c r="P64" s="29" t="str">
        <f t="shared" si="40"/>
        <v/>
      </c>
      <c r="Q64" s="30">
        <v>10000</v>
      </c>
      <c r="R64" s="90">
        <f t="shared" si="41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9200</v>
      </c>
      <c r="F65" s="28">
        <f t="shared" si="31"/>
        <v>9200</v>
      </c>
      <c r="G65" s="29" t="str">
        <f t="shared" si="1"/>
        <v/>
      </c>
      <c r="H65" s="30">
        <v>9200</v>
      </c>
      <c r="I65" s="67">
        <f t="shared" si="32"/>
        <v>9200</v>
      </c>
      <c r="J65" s="69"/>
      <c r="K65" s="25" t="s">
        <v>174</v>
      </c>
      <c r="L65" s="25" t="s">
        <v>15</v>
      </c>
      <c r="M65" s="52"/>
      <c r="N65" s="27">
        <v>8500</v>
      </c>
      <c r="O65" s="28">
        <f t="shared" si="39"/>
        <v>8500</v>
      </c>
      <c r="P65" s="29" t="str">
        <f t="shared" si="40"/>
        <v/>
      </c>
      <c r="Q65" s="30">
        <v>8500</v>
      </c>
      <c r="R65" s="90">
        <f t="shared" si="41"/>
        <v>8500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1"/>
        <v>11200</v>
      </c>
      <c r="G66" s="29" t="str">
        <f t="shared" si="1"/>
        <v/>
      </c>
      <c r="H66" s="27">
        <v>11200</v>
      </c>
      <c r="I66" s="67">
        <f t="shared" si="32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9"/>
        <v>10400</v>
      </c>
      <c r="P66" s="29" t="str">
        <f t="shared" si="40"/>
        <v/>
      </c>
      <c r="Q66" s="30">
        <v>10400</v>
      </c>
      <c r="R66" s="90">
        <f t="shared" si="41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1"/>
        <v>12100</v>
      </c>
      <c r="G67" s="29" t="str">
        <f t="shared" si="1"/>
        <v/>
      </c>
      <c r="H67" s="30">
        <v>12100</v>
      </c>
      <c r="I67" s="67">
        <f t="shared" si="32"/>
        <v>12100</v>
      </c>
      <c r="J67" s="69"/>
      <c r="K67" s="36" t="s">
        <v>179</v>
      </c>
      <c r="L67" s="36"/>
      <c r="M67" s="72"/>
      <c r="N67" s="38">
        <f>SUM(O63:O66)</f>
        <v>38900</v>
      </c>
      <c r="O67" s="39">
        <f>N67/4</f>
        <v>9725</v>
      </c>
      <c r="P67" s="73"/>
      <c r="Q67" s="38">
        <f>SUM(R63:R66)</f>
        <v>38900</v>
      </c>
      <c r="R67" s="108">
        <f>Q67/4</f>
        <v>9725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1"/>
        <v>11800</v>
      </c>
      <c r="G68" s="29" t="str">
        <f t="shared" ref="G68:G72" si="42">IF(LEFT(D68,1)="+",LEFT(D68,1)&amp;TEXT(D68,"#"),TEXT(D68,"#"))</f>
        <v/>
      </c>
      <c r="H68" s="30">
        <v>11800</v>
      </c>
      <c r="I68" s="67">
        <f t="shared" si="32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3">N68+M68</f>
        <v>3000</v>
      </c>
      <c r="P68" s="29" t="str">
        <f t="shared" ref="P68:P77" si="44">IF(LEFT(M68,1)="+",LEFT(M68,1)&amp;TEXT(M68,"#"),TEXT(M68,"#"))</f>
        <v/>
      </c>
      <c r="Q68" s="30">
        <v>3000</v>
      </c>
      <c r="R68" s="90">
        <f t="shared" ref="R68:R131" si="45">IF(P68="",0+Q68,P68+Q68)</f>
        <v>3000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169400</v>
      </c>
      <c r="F69" s="39">
        <f>E69/16</f>
        <v>10587.5</v>
      </c>
      <c r="G69" s="29" t="str">
        <f t="shared" si="42"/>
        <v/>
      </c>
      <c r="H69" s="51">
        <f>SUM(I53:I68)</f>
        <v>169400</v>
      </c>
      <c r="I69" s="39">
        <f>H69/16</f>
        <v>10587.5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3"/>
        <v>3600</v>
      </c>
      <c r="P69" s="29" t="str">
        <f t="shared" si="44"/>
        <v/>
      </c>
      <c r="Q69" s="30">
        <v>3600</v>
      </c>
      <c r="R69" s="90">
        <f t="shared" si="45"/>
        <v>3600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6400</v>
      </c>
      <c r="F70" s="28">
        <f t="shared" ref="F70:F72" si="48">E70+D70</f>
        <v>6400</v>
      </c>
      <c r="G70" s="29" t="str">
        <f t="shared" si="42"/>
        <v/>
      </c>
      <c r="H70" s="30">
        <v>6400</v>
      </c>
      <c r="I70" s="67">
        <f t="shared" ref="I70:I72" si="49">IF(G70="",0+H70,G70+H70)</f>
        <v>6400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3"/>
        <v>3900</v>
      </c>
      <c r="P70" s="29" t="str">
        <f t="shared" si="44"/>
        <v/>
      </c>
      <c r="Q70" s="30">
        <v>3900</v>
      </c>
      <c r="R70" s="90">
        <f t="shared" si="45"/>
        <v>3900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6500</v>
      </c>
      <c r="F71" s="28">
        <f t="shared" si="48"/>
        <v>6500</v>
      </c>
      <c r="G71" s="29" t="str">
        <f t="shared" si="42"/>
        <v/>
      </c>
      <c r="H71" s="30">
        <v>6500</v>
      </c>
      <c r="I71" s="67">
        <f t="shared" si="49"/>
        <v>6500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3"/>
        <v>3200</v>
      </c>
      <c r="P71" s="29" t="str">
        <f t="shared" si="44"/>
        <v/>
      </c>
      <c r="Q71" s="30">
        <v>3200</v>
      </c>
      <c r="R71" s="90">
        <f t="shared" si="45"/>
        <v>3200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6300</v>
      </c>
      <c r="F72" s="28">
        <f t="shared" si="48"/>
        <v>6300</v>
      </c>
      <c r="G72" s="29" t="str">
        <f t="shared" si="42"/>
        <v/>
      </c>
      <c r="H72" s="30">
        <v>6300</v>
      </c>
      <c r="I72" s="67">
        <f t="shared" si="49"/>
        <v>6300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3"/>
        <v>3500</v>
      </c>
      <c r="P72" s="29" t="str">
        <f t="shared" si="44"/>
        <v/>
      </c>
      <c r="Q72" s="30">
        <v>3500</v>
      </c>
      <c r="R72" s="90">
        <f t="shared" si="45"/>
        <v>3500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19200</v>
      </c>
      <c r="F73" s="39">
        <f>E73/3</f>
        <v>6400</v>
      </c>
      <c r="G73" s="73"/>
      <c r="H73" s="51">
        <f>SUM(I70:I72)</f>
        <v>19200</v>
      </c>
      <c r="I73" s="39">
        <f>H73/3</f>
        <v>6400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3"/>
        <v>12800</v>
      </c>
      <c r="P73" s="29" t="str">
        <f t="shared" si="44"/>
        <v/>
      </c>
      <c r="Q73" s="30">
        <v>12800</v>
      </c>
      <c r="R73" s="90">
        <f t="shared" si="45"/>
        <v>12800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188600</v>
      </c>
      <c r="F74" s="39">
        <f>E74/15</f>
        <v>12573.3333333333</v>
      </c>
      <c r="G74" s="73"/>
      <c r="H74" s="51">
        <f>H69+H73</f>
        <v>188600</v>
      </c>
      <c r="I74" s="39">
        <f>H74/15</f>
        <v>12573.3333333333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3"/>
        <v>8500</v>
      </c>
      <c r="P74" s="29" t="str">
        <f t="shared" si="44"/>
        <v/>
      </c>
      <c r="Q74" s="30">
        <v>8500</v>
      </c>
      <c r="R74" s="90">
        <f t="shared" si="45"/>
        <v>8500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50">E75+D75</f>
        <v>4600</v>
      </c>
      <c r="G75" s="29" t="str">
        <f t="shared" ref="G75:G77" si="51">IF(LEFT(D75,1)="+",LEFT(D75,1)&amp;TEXT(D75,"#"),TEXT(D75,"#"))</f>
        <v/>
      </c>
      <c r="H75" s="30">
        <v>4600</v>
      </c>
      <c r="I75" s="67">
        <f t="shared" ref="I75:I77" si="52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3"/>
        <v>2100</v>
      </c>
      <c r="P75" s="29" t="str">
        <f t="shared" si="44"/>
        <v/>
      </c>
      <c r="Q75" s="30">
        <v>2100</v>
      </c>
      <c r="R75" s="90">
        <f t="shared" si="45"/>
        <v>2100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50"/>
        <v>5000</v>
      </c>
      <c r="G76" s="29" t="str">
        <f t="shared" si="51"/>
        <v/>
      </c>
      <c r="H76" s="30">
        <v>5000</v>
      </c>
      <c r="I76" s="67">
        <f t="shared" si="52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3"/>
        <v>9500</v>
      </c>
      <c r="P76" s="29" t="str">
        <f t="shared" si="44"/>
        <v/>
      </c>
      <c r="Q76" s="30">
        <v>9500</v>
      </c>
      <c r="R76" s="90">
        <f t="shared" si="45"/>
        <v>9500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50"/>
        <v>4600</v>
      </c>
      <c r="G77" s="29" t="str">
        <f t="shared" si="51"/>
        <v/>
      </c>
      <c r="H77" s="30">
        <v>4600</v>
      </c>
      <c r="I77" s="67">
        <f t="shared" si="52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3"/>
        <v>12500</v>
      </c>
      <c r="P77" s="29" t="str">
        <f t="shared" si="44"/>
        <v/>
      </c>
      <c r="Q77" s="30">
        <v>12500</v>
      </c>
      <c r="R77" s="90">
        <f t="shared" si="45"/>
        <v>12500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3"/>
        <v>25000</v>
      </c>
      <c r="P78" s="29"/>
      <c r="Q78" s="30">
        <v>18500</v>
      </c>
      <c r="R78" s="90">
        <f t="shared" si="45"/>
        <v>18500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3">E79+D79</f>
        <v>3600</v>
      </c>
      <c r="G79" s="29" t="str">
        <f t="shared" ref="G79:G92" si="54">IF(LEFT(D79,1)="+",LEFT(D79,1)&amp;TEXT(D79,"#"),TEXT(D79,"#"))</f>
        <v/>
      </c>
      <c r="H79" s="30">
        <v>3600</v>
      </c>
      <c r="I79" s="67">
        <f t="shared" ref="I79:I98" si="55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3"/>
        <v>30000</v>
      </c>
      <c r="P79" s="29" t="str">
        <f t="shared" ref="P79:P92" si="56">IF(LEFT(M79,1)="+",LEFT(M79,1)&amp;TEXT(M79,"#"),TEXT(M79,"#"))</f>
        <v/>
      </c>
      <c r="Q79" s="30">
        <v>28000</v>
      </c>
      <c r="R79" s="90">
        <f t="shared" si="45"/>
        <v>28000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3"/>
        <v>28800</v>
      </c>
      <c r="P80" s="29"/>
      <c r="Q80" s="30">
        <v>25500</v>
      </c>
      <c r="R80" s="90">
        <f t="shared" si="45"/>
        <v>25500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3"/>
        <v>9100</v>
      </c>
      <c r="G81" s="29" t="str">
        <f t="shared" si="54"/>
        <v/>
      </c>
      <c r="H81" s="30">
        <v>9100</v>
      </c>
      <c r="I81" s="67">
        <f t="shared" si="55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3"/>
        <v>30000</v>
      </c>
      <c r="P81" s="29"/>
      <c r="Q81" s="30">
        <v>30000</v>
      </c>
      <c r="R81" s="90">
        <f t="shared" si="45"/>
        <v>30000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3"/>
        <v>9800</v>
      </c>
      <c r="G82" s="29" t="str">
        <f t="shared" si="54"/>
        <v/>
      </c>
      <c r="H82" s="30">
        <v>9800</v>
      </c>
      <c r="I82" s="67">
        <f t="shared" si="55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3"/>
        <v>26800</v>
      </c>
      <c r="P82" s="29" t="str">
        <f t="shared" si="56"/>
        <v/>
      </c>
      <c r="Q82" s="30">
        <v>25800</v>
      </c>
      <c r="R82" s="90">
        <f t="shared" si="45"/>
        <v>25800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3"/>
        <v>8900</v>
      </c>
      <c r="G83" s="29" t="str">
        <f t="shared" si="54"/>
        <v/>
      </c>
      <c r="H83" s="30">
        <v>8900</v>
      </c>
      <c r="I83" s="67">
        <f t="shared" si="55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3"/>
        <v>1700</v>
      </c>
      <c r="P83" s="29" t="str">
        <f t="shared" si="56"/>
        <v/>
      </c>
      <c r="Q83" s="34">
        <v>1700</v>
      </c>
      <c r="R83" s="90">
        <f t="shared" si="45"/>
        <v>1700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3"/>
        <v>9400</v>
      </c>
      <c r="G84" s="29" t="str">
        <f t="shared" si="54"/>
        <v/>
      </c>
      <c r="H84" s="30">
        <v>9400</v>
      </c>
      <c r="I84" s="67">
        <f t="shared" si="55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3"/>
        <v>4300</v>
      </c>
      <c r="P84" s="29" t="str">
        <f t="shared" si="56"/>
        <v/>
      </c>
      <c r="Q84" s="30">
        <v>4300</v>
      </c>
      <c r="R84" s="90">
        <f t="shared" si="45"/>
        <v>4300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3"/>
        <v>9400</v>
      </c>
      <c r="G85" s="29" t="str">
        <f t="shared" si="54"/>
        <v/>
      </c>
      <c r="H85" s="30">
        <v>9400</v>
      </c>
      <c r="I85" s="67">
        <f t="shared" si="55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3"/>
        <v>1950</v>
      </c>
      <c r="P85" s="29" t="str">
        <f t="shared" si="56"/>
        <v/>
      </c>
      <c r="Q85" s="30">
        <v>1950</v>
      </c>
      <c r="R85" s="90">
        <f t="shared" si="45"/>
        <v>1950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3"/>
        <v>7900</v>
      </c>
      <c r="G86" s="29" t="str">
        <f t="shared" si="54"/>
        <v/>
      </c>
      <c r="H86" s="30">
        <v>7900</v>
      </c>
      <c r="I86" s="67">
        <f t="shared" si="55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3"/>
        <v>2250</v>
      </c>
      <c r="P86" s="29" t="str">
        <f t="shared" si="56"/>
        <v/>
      </c>
      <c r="Q86" s="30">
        <v>2250</v>
      </c>
      <c r="R86" s="90">
        <f t="shared" si="45"/>
        <v>2250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3"/>
        <v>9600</v>
      </c>
      <c r="G87" s="29" t="str">
        <f t="shared" si="54"/>
        <v/>
      </c>
      <c r="H87" s="30">
        <v>9600</v>
      </c>
      <c r="I87" s="67">
        <f t="shared" si="55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3"/>
        <v>1750</v>
      </c>
      <c r="P87" s="29" t="str">
        <f t="shared" si="56"/>
        <v/>
      </c>
      <c r="Q87" s="30">
        <v>1750</v>
      </c>
      <c r="R87" s="90">
        <f t="shared" si="45"/>
        <v>1750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3"/>
        <v>8100</v>
      </c>
      <c r="G88" s="29" t="str">
        <f t="shared" si="54"/>
        <v/>
      </c>
      <c r="H88" s="30">
        <v>8100</v>
      </c>
      <c r="I88" s="67">
        <f t="shared" si="55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3"/>
        <v>2150</v>
      </c>
      <c r="P88" s="29" t="str">
        <f t="shared" si="56"/>
        <v/>
      </c>
      <c r="Q88" s="30">
        <v>2150</v>
      </c>
      <c r="R88" s="90">
        <f t="shared" si="45"/>
        <v>2150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3"/>
        <v>6600</v>
      </c>
      <c r="G89" s="29" t="str">
        <f t="shared" si="54"/>
        <v/>
      </c>
      <c r="H89" s="30">
        <v>6600</v>
      </c>
      <c r="I89" s="67">
        <f t="shared" si="55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3"/>
        <v>1100</v>
      </c>
      <c r="P89" s="29" t="str">
        <f t="shared" si="56"/>
        <v/>
      </c>
      <c r="Q89" s="34">
        <v>1100</v>
      </c>
      <c r="R89" s="90">
        <f t="shared" si="45"/>
        <v>1100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3"/>
        <v>6800</v>
      </c>
      <c r="G90" s="29" t="str">
        <f t="shared" si="54"/>
        <v/>
      </c>
      <c r="H90" s="30">
        <v>6800</v>
      </c>
      <c r="I90" s="67">
        <f t="shared" si="55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3"/>
        <v>1100</v>
      </c>
      <c r="P90" s="29" t="str">
        <f t="shared" si="56"/>
        <v/>
      </c>
      <c r="Q90" s="34">
        <v>1100</v>
      </c>
      <c r="R90" s="90">
        <f t="shared" si="45"/>
        <v>1100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3"/>
        <v>6900</v>
      </c>
      <c r="G91" s="29" t="str">
        <f t="shared" si="54"/>
        <v/>
      </c>
      <c r="H91" s="30">
        <v>6900</v>
      </c>
      <c r="I91" s="67">
        <f t="shared" si="55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3"/>
        <v>2050</v>
      </c>
      <c r="P91" s="29" t="str">
        <f t="shared" si="56"/>
        <v/>
      </c>
      <c r="Q91" s="30">
        <v>2050</v>
      </c>
      <c r="R91" s="90">
        <f t="shared" si="45"/>
        <v>2050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 t="s">
        <v>467</v>
      </c>
      <c r="E92" s="27">
        <v>7200</v>
      </c>
      <c r="F92" s="28">
        <f t="shared" si="53"/>
        <v>7000</v>
      </c>
      <c r="G92" s="29" t="str">
        <f t="shared" si="54"/>
        <v>-200</v>
      </c>
      <c r="H92" s="30">
        <v>7200</v>
      </c>
      <c r="I92" s="67">
        <f t="shared" si="55"/>
        <v>7000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3"/>
        <v>2050</v>
      </c>
      <c r="P92" s="29" t="str">
        <f t="shared" si="56"/>
        <v/>
      </c>
      <c r="Q92" s="30">
        <v>2050</v>
      </c>
      <c r="R92" s="90">
        <f t="shared" si="45"/>
        <v>2050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3"/>
        <v>8700</v>
      </c>
      <c r="G93" s="29"/>
      <c r="H93" s="30">
        <v>8700</v>
      </c>
      <c r="I93" s="67">
        <f t="shared" si="55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3"/>
        <v>4300</v>
      </c>
      <c r="P93" s="29"/>
      <c r="Q93" s="30">
        <v>4800</v>
      </c>
      <c r="R93" s="90">
        <f t="shared" si="45"/>
        <v>4800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3"/>
        <v>11200</v>
      </c>
      <c r="G94" s="29" t="str">
        <f t="shared" ref="G94:G120" si="57">IF(LEFT(D94,1)="+",LEFT(D94,1)&amp;TEXT(D94,"#"),TEXT(D94,"#"))</f>
        <v/>
      </c>
      <c r="H94" s="30">
        <v>11200</v>
      </c>
      <c r="I94" s="67">
        <f t="shared" si="55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3"/>
        <v>4900</v>
      </c>
      <c r="P94" s="29" t="str">
        <f t="shared" ref="P94:P110" si="58">IF(LEFT(M94,1)="+",LEFT(M94,1)&amp;TEXT(M94,"#"),TEXT(M94,"#"))</f>
        <v/>
      </c>
      <c r="Q94" s="27">
        <v>4900</v>
      </c>
      <c r="R94" s="90">
        <f t="shared" si="45"/>
        <v>4900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3"/>
        <v>8000</v>
      </c>
      <c r="G95" s="29" t="str">
        <f t="shared" si="57"/>
        <v/>
      </c>
      <c r="H95" s="30">
        <v>8000</v>
      </c>
      <c r="I95" s="67">
        <f t="shared" si="55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3"/>
        <v>2700</v>
      </c>
      <c r="P95" s="29" t="str">
        <f t="shared" si="58"/>
        <v/>
      </c>
      <c r="Q95" s="30">
        <v>2700</v>
      </c>
      <c r="R95" s="90">
        <f t="shared" si="45"/>
        <v>2700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3"/>
        <v>7600</v>
      </c>
      <c r="G96" s="29" t="str">
        <f t="shared" si="57"/>
        <v/>
      </c>
      <c r="H96" s="30">
        <v>7600</v>
      </c>
      <c r="I96" s="67">
        <f t="shared" si="55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3"/>
        <v>2700</v>
      </c>
      <c r="P96" s="29" t="str">
        <f t="shared" si="58"/>
        <v/>
      </c>
      <c r="Q96" s="30">
        <v>2700</v>
      </c>
      <c r="R96" s="90">
        <f t="shared" si="45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3"/>
        <v>8500</v>
      </c>
      <c r="G97" s="29" t="str">
        <f t="shared" si="57"/>
        <v/>
      </c>
      <c r="H97" s="30">
        <v>8500</v>
      </c>
      <c r="I97" s="67">
        <f t="shared" si="55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3"/>
        <v>5300</v>
      </c>
      <c r="P97" s="29" t="str">
        <f t="shared" si="58"/>
        <v/>
      </c>
      <c r="Q97" s="30">
        <v>5300</v>
      </c>
      <c r="R97" s="90">
        <f t="shared" si="45"/>
        <v>5300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3"/>
        <v>8900</v>
      </c>
      <c r="G98" s="29" t="str">
        <f t="shared" si="57"/>
        <v/>
      </c>
      <c r="H98" s="30">
        <v>8900</v>
      </c>
      <c r="I98" s="67">
        <f t="shared" si="55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3"/>
        <v>1000</v>
      </c>
      <c r="P98" s="29" t="str">
        <f t="shared" si="58"/>
        <v/>
      </c>
      <c r="Q98" s="30">
        <v>1000</v>
      </c>
      <c r="R98" s="90">
        <f t="shared" si="45"/>
        <v>1000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152400</v>
      </c>
      <c r="F99" s="39">
        <f>E99/18</f>
        <v>8466.66666666667</v>
      </c>
      <c r="G99" s="29" t="str">
        <f t="shared" si="57"/>
        <v/>
      </c>
      <c r="H99" s="38">
        <f>SUM(I81:I98)</f>
        <v>152400</v>
      </c>
      <c r="I99" s="39">
        <f>AVERAGE(I81:I98)</f>
        <v>8466.66666666667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3"/>
        <v>2700</v>
      </c>
      <c r="P99" s="29" t="str">
        <f t="shared" si="58"/>
        <v/>
      </c>
      <c r="Q99" s="30">
        <v>2700</v>
      </c>
      <c r="R99" s="90">
        <f t="shared" si="45"/>
        <v>2700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9">E100+D100</f>
        <v>10600</v>
      </c>
      <c r="G100" s="29" t="str">
        <f t="shared" si="57"/>
        <v/>
      </c>
      <c r="H100" s="30">
        <v>10600</v>
      </c>
      <c r="I100" s="67">
        <f t="shared" ref="I100:I122" si="60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3"/>
        <v>600</v>
      </c>
      <c r="P100" s="29" t="str">
        <f t="shared" si="58"/>
        <v/>
      </c>
      <c r="Q100" s="30">
        <v>600</v>
      </c>
      <c r="R100" s="90">
        <f t="shared" si="45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9"/>
        <v>11900</v>
      </c>
      <c r="G101" s="29" t="str">
        <f t="shared" si="57"/>
        <v/>
      </c>
      <c r="H101" s="30">
        <v>11900</v>
      </c>
      <c r="I101" s="67">
        <f t="shared" si="60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3"/>
        <v>1600</v>
      </c>
      <c r="P101" s="29" t="str">
        <f t="shared" si="58"/>
        <v/>
      </c>
      <c r="Q101" s="34">
        <v>1600</v>
      </c>
      <c r="R101" s="90">
        <f t="shared" si="45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9"/>
        <v>11100</v>
      </c>
      <c r="G102" s="29" t="str">
        <f t="shared" si="57"/>
        <v/>
      </c>
      <c r="H102" s="30">
        <v>11100</v>
      </c>
      <c r="I102" s="67">
        <f t="shared" si="60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3"/>
        <v>1600</v>
      </c>
      <c r="P102" s="29" t="str">
        <f t="shared" si="58"/>
        <v/>
      </c>
      <c r="Q102" s="30">
        <v>1600</v>
      </c>
      <c r="R102" s="90">
        <f t="shared" si="45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 t="s">
        <v>468</v>
      </c>
      <c r="E103" s="27">
        <v>11500</v>
      </c>
      <c r="F103" s="28">
        <f t="shared" si="59"/>
        <v>11200</v>
      </c>
      <c r="G103" s="29" t="str">
        <f t="shared" si="57"/>
        <v>-300</v>
      </c>
      <c r="H103" s="30">
        <v>11500</v>
      </c>
      <c r="I103" s="67">
        <f t="shared" si="60"/>
        <v>11200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3"/>
        <v>3000</v>
      </c>
      <c r="P103" s="29" t="str">
        <f t="shared" si="58"/>
        <v/>
      </c>
      <c r="Q103" s="34">
        <v>3000</v>
      </c>
      <c r="R103" s="90">
        <f t="shared" si="45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9"/>
        <v>11900</v>
      </c>
      <c r="G104" s="29" t="str">
        <f t="shared" si="57"/>
        <v/>
      </c>
      <c r="H104" s="30">
        <v>11900</v>
      </c>
      <c r="I104" s="67">
        <f t="shared" si="60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3"/>
        <v>2500</v>
      </c>
      <c r="P104" s="29" t="str">
        <f t="shared" si="58"/>
        <v/>
      </c>
      <c r="Q104" s="34">
        <v>2500</v>
      </c>
      <c r="R104" s="90">
        <f t="shared" si="45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9"/>
        <v>11800</v>
      </c>
      <c r="G105" s="29" t="str">
        <f t="shared" si="57"/>
        <v/>
      </c>
      <c r="H105" s="30">
        <v>11800</v>
      </c>
      <c r="I105" s="67">
        <f t="shared" si="60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3"/>
        <v>2500</v>
      </c>
      <c r="P105" s="29" t="str">
        <f t="shared" si="58"/>
        <v/>
      </c>
      <c r="Q105" s="30">
        <v>2500</v>
      </c>
      <c r="R105" s="90">
        <f t="shared" si="45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 t="s">
        <v>469</v>
      </c>
      <c r="E106" s="27">
        <v>10900</v>
      </c>
      <c r="F106" s="28">
        <f t="shared" si="59"/>
        <v>10800</v>
      </c>
      <c r="G106" s="29" t="str">
        <f t="shared" si="57"/>
        <v>-100</v>
      </c>
      <c r="H106" s="30">
        <v>10900</v>
      </c>
      <c r="I106" s="67">
        <f t="shared" si="60"/>
        <v>10800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3"/>
        <v>2400</v>
      </c>
      <c r="P106" s="29" t="str">
        <f t="shared" si="58"/>
        <v/>
      </c>
      <c r="Q106" s="30">
        <v>2400</v>
      </c>
      <c r="R106" s="90">
        <f t="shared" si="45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 t="s">
        <v>467</v>
      </c>
      <c r="E107" s="27">
        <v>10300</v>
      </c>
      <c r="F107" s="28">
        <f t="shared" si="59"/>
        <v>10100</v>
      </c>
      <c r="G107" s="29" t="str">
        <f t="shared" si="57"/>
        <v>-200</v>
      </c>
      <c r="H107" s="30">
        <v>10300</v>
      </c>
      <c r="I107" s="67">
        <f t="shared" si="60"/>
        <v>10100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3"/>
        <v>1800</v>
      </c>
      <c r="P107" s="29" t="str">
        <f t="shared" si="58"/>
        <v/>
      </c>
      <c r="Q107" s="30">
        <v>1800</v>
      </c>
      <c r="R107" s="90">
        <f t="shared" si="45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 t="s">
        <v>467</v>
      </c>
      <c r="E108" s="27">
        <v>10200</v>
      </c>
      <c r="F108" s="28">
        <f t="shared" si="59"/>
        <v>10000</v>
      </c>
      <c r="G108" s="29" t="str">
        <f t="shared" si="57"/>
        <v>-200</v>
      </c>
      <c r="H108" s="30">
        <v>10200</v>
      </c>
      <c r="I108" s="67">
        <f t="shared" si="60"/>
        <v>10000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3"/>
        <v>1600</v>
      </c>
      <c r="P108" s="29" t="str">
        <f t="shared" si="58"/>
        <v/>
      </c>
      <c r="Q108" s="34">
        <v>1600</v>
      </c>
      <c r="R108" s="90">
        <f t="shared" si="45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9700</v>
      </c>
      <c r="F109" s="28">
        <f t="shared" si="59"/>
        <v>9700</v>
      </c>
      <c r="G109" s="29" t="str">
        <f t="shared" si="57"/>
        <v/>
      </c>
      <c r="H109" s="30">
        <v>9700</v>
      </c>
      <c r="I109" s="67">
        <f t="shared" si="60"/>
        <v>9700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3"/>
        <v>1100</v>
      </c>
      <c r="P109" s="29" t="str">
        <f t="shared" si="58"/>
        <v/>
      </c>
      <c r="Q109" s="30">
        <v>1100</v>
      </c>
      <c r="R109" s="90">
        <f t="shared" si="45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9700</v>
      </c>
      <c r="F110" s="28">
        <f t="shared" si="59"/>
        <v>9700</v>
      </c>
      <c r="G110" s="29" t="str">
        <f t="shared" si="57"/>
        <v/>
      </c>
      <c r="H110" s="30">
        <v>9700</v>
      </c>
      <c r="I110" s="67">
        <f t="shared" si="60"/>
        <v>9700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3"/>
        <v>6200</v>
      </c>
      <c r="P110" s="29" t="str">
        <f t="shared" si="58"/>
        <v/>
      </c>
      <c r="Q110" s="34">
        <v>6200</v>
      </c>
      <c r="R110" s="90">
        <f t="shared" si="45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10500</v>
      </c>
      <c r="F111" s="28">
        <f t="shared" si="59"/>
        <v>10500</v>
      </c>
      <c r="G111" s="29" t="str">
        <f t="shared" si="57"/>
        <v/>
      </c>
      <c r="H111" s="30">
        <v>10500</v>
      </c>
      <c r="I111" s="67">
        <f t="shared" si="60"/>
        <v>10500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3"/>
        <v>1500</v>
      </c>
      <c r="P111" s="29"/>
      <c r="Q111" s="30">
        <v>1200</v>
      </c>
      <c r="R111" s="90">
        <f t="shared" si="45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9400</v>
      </c>
      <c r="F112" s="28">
        <f t="shared" si="59"/>
        <v>9400</v>
      </c>
      <c r="G112" s="29" t="str">
        <f t="shared" si="57"/>
        <v/>
      </c>
      <c r="H112" s="30">
        <v>9400</v>
      </c>
      <c r="I112" s="67">
        <f t="shared" si="60"/>
        <v>9400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3"/>
        <v>1400</v>
      </c>
      <c r="P112" s="29"/>
      <c r="Q112" s="30">
        <v>1400</v>
      </c>
      <c r="R112" s="90">
        <f t="shared" si="45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9500</v>
      </c>
      <c r="F113" s="28">
        <f t="shared" si="59"/>
        <v>9500</v>
      </c>
      <c r="G113" s="29" t="str">
        <f t="shared" si="57"/>
        <v/>
      </c>
      <c r="H113" s="30">
        <v>9500</v>
      </c>
      <c r="I113" s="67">
        <f t="shared" si="60"/>
        <v>9500</v>
      </c>
      <c r="J113" s="69"/>
      <c r="K113" s="25" t="s">
        <v>281</v>
      </c>
      <c r="L113" s="25"/>
      <c r="M113" s="52"/>
      <c r="N113" s="27">
        <v>500</v>
      </c>
      <c r="O113" s="28">
        <f t="shared" si="43"/>
        <v>500</v>
      </c>
      <c r="P113" s="29"/>
      <c r="Q113" s="30">
        <v>500</v>
      </c>
      <c r="R113" s="90">
        <f t="shared" si="45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9800</v>
      </c>
      <c r="F114" s="28">
        <f t="shared" si="59"/>
        <v>9800</v>
      </c>
      <c r="G114" s="29" t="str">
        <f t="shared" si="57"/>
        <v/>
      </c>
      <c r="H114" s="30">
        <v>9800</v>
      </c>
      <c r="I114" s="67">
        <f t="shared" si="60"/>
        <v>9800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3"/>
        <v>14000</v>
      </c>
      <c r="P114" s="29"/>
      <c r="Q114" s="34">
        <v>14000</v>
      </c>
      <c r="R114" s="90">
        <f t="shared" si="45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10400</v>
      </c>
      <c r="F115" s="28">
        <f t="shared" si="59"/>
        <v>10400</v>
      </c>
      <c r="G115" s="29" t="str">
        <f t="shared" si="57"/>
        <v/>
      </c>
      <c r="H115" s="30">
        <v>10400</v>
      </c>
      <c r="I115" s="67">
        <f t="shared" si="60"/>
        <v>10400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3"/>
        <v>10500</v>
      </c>
      <c r="P115" s="29"/>
      <c r="Q115" s="34">
        <v>10500</v>
      </c>
      <c r="R115" s="90">
        <f t="shared" si="45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9"/>
        <v>11400</v>
      </c>
      <c r="G116" s="29" t="str">
        <f t="shared" si="57"/>
        <v/>
      </c>
      <c r="H116" s="30">
        <v>11400</v>
      </c>
      <c r="I116" s="67">
        <f t="shared" si="60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3"/>
        <v>1400</v>
      </c>
      <c r="P116" s="29"/>
      <c r="Q116" s="30">
        <v>1700</v>
      </c>
      <c r="R116" s="90">
        <f t="shared" si="45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9"/>
        <v>11800</v>
      </c>
      <c r="G117" s="29" t="str">
        <f t="shared" si="57"/>
        <v/>
      </c>
      <c r="H117" s="30">
        <v>11800</v>
      </c>
      <c r="I117" s="67">
        <f t="shared" si="60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3"/>
        <v>1200</v>
      </c>
      <c r="P117" s="29"/>
      <c r="Q117" s="30">
        <v>1200</v>
      </c>
      <c r="R117" s="90">
        <f t="shared" si="45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9"/>
        <v>11800</v>
      </c>
      <c r="G118" s="29" t="str">
        <f t="shared" si="57"/>
        <v/>
      </c>
      <c r="H118" s="30">
        <v>11800</v>
      </c>
      <c r="I118" s="67">
        <f t="shared" si="60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3"/>
        <v>1200</v>
      </c>
      <c r="P118" s="29"/>
      <c r="Q118" s="30">
        <v>1600</v>
      </c>
      <c r="R118" s="90">
        <f t="shared" si="45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9"/>
        <v>11000</v>
      </c>
      <c r="G119" s="29" t="str">
        <f t="shared" si="57"/>
        <v/>
      </c>
      <c r="H119" s="30">
        <v>11000</v>
      </c>
      <c r="I119" s="67">
        <f t="shared" si="60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3"/>
        <v>1400</v>
      </c>
      <c r="P119" s="29"/>
      <c r="Q119" s="30">
        <v>1100</v>
      </c>
      <c r="R119" s="90">
        <f t="shared" si="45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9"/>
        <v>10200</v>
      </c>
      <c r="G120" s="29" t="str">
        <f t="shared" si="57"/>
        <v/>
      </c>
      <c r="H120" s="30">
        <v>10200</v>
      </c>
      <c r="I120" s="67">
        <f t="shared" si="60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3"/>
        <v>0.115</v>
      </c>
      <c r="P120" s="29"/>
      <c r="Q120" s="34">
        <v>0.115</v>
      </c>
      <c r="R120" s="90">
        <f t="shared" si="45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9900</v>
      </c>
      <c r="F121" s="28">
        <f t="shared" si="59"/>
        <v>9900</v>
      </c>
      <c r="G121" s="29"/>
      <c r="H121" s="30">
        <v>9900</v>
      </c>
      <c r="I121" s="67">
        <f t="shared" si="60"/>
        <v>9900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3"/>
        <v>0.022</v>
      </c>
      <c r="P121" s="29"/>
      <c r="Q121" s="132">
        <v>0.022</v>
      </c>
      <c r="R121" s="133">
        <f t="shared" si="45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9"/>
        <v>9400</v>
      </c>
      <c r="G122" s="29" t="str">
        <f t="shared" ref="G122:G146" si="61">IF(LEFT(D122,1)="+",LEFT(D122,1)&amp;TEXT(D122,"#"),TEXT(D122,"#"))</f>
        <v/>
      </c>
      <c r="H122" s="30">
        <v>9400</v>
      </c>
      <c r="I122" s="67">
        <f t="shared" si="60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3"/>
        <v>1020</v>
      </c>
      <c r="P122" s="29"/>
      <c r="Q122" s="30">
        <v>1020</v>
      </c>
      <c r="R122" s="90">
        <f t="shared" si="45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243900</v>
      </c>
      <c r="F123" s="39">
        <f>E123/19</f>
        <v>12836.8421052632</v>
      </c>
      <c r="G123" s="73"/>
      <c r="H123" s="38">
        <f>SUM(I100:I122)</f>
        <v>243900</v>
      </c>
      <c r="I123" s="39">
        <f>H123/19</f>
        <v>12836.8421052632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3"/>
        <v>2100</v>
      </c>
      <c r="P123" s="29" t="str">
        <f t="shared" ref="P120:P185" si="62">IF(LEFT(M123,1)="+",LEFT(M123,1)&amp;TEXT(M123,"#"),TEXT(M123,"#"))</f>
        <v/>
      </c>
      <c r="Q123" s="30">
        <v>2100</v>
      </c>
      <c r="R123" s="90">
        <f t="shared" si="45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3">E124+D124</f>
        <v>8700</v>
      </c>
      <c r="G124" s="29" t="str">
        <f t="shared" si="61"/>
        <v/>
      </c>
      <c r="H124" s="30">
        <v>8700</v>
      </c>
      <c r="I124" s="67">
        <f t="shared" ref="I124:I173" si="64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3"/>
        <v>2250</v>
      </c>
      <c r="P124" s="29" t="str">
        <f t="shared" si="62"/>
        <v/>
      </c>
      <c r="Q124" s="30">
        <v>2250</v>
      </c>
      <c r="R124" s="90">
        <f t="shared" si="45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3"/>
        <v>8600</v>
      </c>
      <c r="G125" s="29" t="str">
        <f t="shared" si="61"/>
        <v/>
      </c>
      <c r="H125" s="30">
        <v>8600</v>
      </c>
      <c r="I125" s="67">
        <f t="shared" si="64"/>
        <v>8600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3"/>
        <v>4100</v>
      </c>
      <c r="P125" s="29" t="str">
        <f t="shared" si="62"/>
        <v/>
      </c>
      <c r="Q125" s="30">
        <v>4100</v>
      </c>
      <c r="R125" s="90">
        <f t="shared" si="45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1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3"/>
        <v>3900</v>
      </c>
      <c r="P126" s="29" t="str">
        <f t="shared" si="62"/>
        <v/>
      </c>
      <c r="Q126" s="30">
        <v>3900</v>
      </c>
      <c r="R126" s="90">
        <f t="shared" si="45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261200</v>
      </c>
      <c r="F127" s="39">
        <f>E127/21</f>
        <v>12438.0952380952</v>
      </c>
      <c r="G127" s="29" t="str">
        <f t="shared" si="61"/>
        <v/>
      </c>
      <c r="H127" s="38">
        <f>H123+H126</f>
        <v>261200</v>
      </c>
      <c r="I127" s="39">
        <f>H127/21</f>
        <v>12438.0952380952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3"/>
        <v>3900</v>
      </c>
      <c r="P127" s="29" t="str">
        <f t="shared" si="62"/>
        <v/>
      </c>
      <c r="Q127" s="34">
        <v>3900</v>
      </c>
      <c r="R127" s="90">
        <f t="shared" si="45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3"/>
        <v>10000</v>
      </c>
      <c r="G128" s="29" t="str">
        <f t="shared" si="61"/>
        <v/>
      </c>
      <c r="H128" s="30">
        <v>10000</v>
      </c>
      <c r="I128" s="67">
        <f t="shared" si="64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3"/>
        <v>11800</v>
      </c>
      <c r="P128" s="29" t="str">
        <f t="shared" si="62"/>
        <v/>
      </c>
      <c r="Q128" s="30">
        <v>11800</v>
      </c>
      <c r="R128" s="90">
        <f t="shared" si="45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3"/>
        <v>11700</v>
      </c>
      <c r="G129" s="29" t="str">
        <f t="shared" si="61"/>
        <v/>
      </c>
      <c r="H129" s="30">
        <v>11700</v>
      </c>
      <c r="I129" s="67">
        <f t="shared" si="64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3"/>
        <v>14200</v>
      </c>
      <c r="P129" s="29" t="str">
        <f t="shared" si="62"/>
        <v/>
      </c>
      <c r="Q129" s="30">
        <v>14200</v>
      </c>
      <c r="R129" s="90">
        <f t="shared" si="45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3"/>
        <v>14300</v>
      </c>
      <c r="G130" s="29" t="str">
        <f t="shared" si="61"/>
        <v/>
      </c>
      <c r="H130" s="30">
        <v>14300</v>
      </c>
      <c r="I130" s="99">
        <f t="shared" si="64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3"/>
        <v>12600</v>
      </c>
      <c r="P130" s="29" t="str">
        <f t="shared" si="62"/>
        <v/>
      </c>
      <c r="Q130" s="30">
        <v>12600</v>
      </c>
      <c r="R130" s="90">
        <f t="shared" si="45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3"/>
        <v>17100</v>
      </c>
      <c r="G131" s="29" t="str">
        <f t="shared" si="61"/>
        <v/>
      </c>
      <c r="H131" s="30">
        <v>17100</v>
      </c>
      <c r="I131" s="99">
        <f t="shared" si="64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3"/>
        <v>17200</v>
      </c>
      <c r="P131" s="29" t="str">
        <f t="shared" si="62"/>
        <v/>
      </c>
      <c r="Q131" s="30">
        <v>17200</v>
      </c>
      <c r="R131" s="90">
        <f t="shared" si="45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3"/>
        <v>10300</v>
      </c>
      <c r="G132" s="29" t="str">
        <f t="shared" si="61"/>
        <v/>
      </c>
      <c r="H132" s="30">
        <v>10300</v>
      </c>
      <c r="I132" s="99">
        <f t="shared" si="64"/>
        <v>10300</v>
      </c>
      <c r="J132" s="105"/>
      <c r="K132" s="24" t="s">
        <v>324</v>
      </c>
      <c r="L132" s="25" t="s">
        <v>325</v>
      </c>
      <c r="M132" s="52" t="s">
        <v>469</v>
      </c>
      <c r="N132" s="27">
        <v>16300</v>
      </c>
      <c r="O132" s="28">
        <f t="shared" ref="O132:O134" si="65">N132+M132</f>
        <v>16200</v>
      </c>
      <c r="P132" s="29" t="str">
        <f t="shared" si="62"/>
        <v>-100</v>
      </c>
      <c r="Q132" s="30">
        <v>16300</v>
      </c>
      <c r="R132" s="90">
        <f t="shared" ref="R132:R195" si="66">IF(P132="",0+Q132,P132+Q132)</f>
        <v>16200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7">F132-I132</f>
        <v>0</v>
      </c>
      <c r="AD132" s="114">
        <f t="shared" ref="AD132:AD195" si="68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3"/>
        <v>9300</v>
      </c>
      <c r="G133" s="29" t="str">
        <f t="shared" si="61"/>
        <v/>
      </c>
      <c r="H133" s="30">
        <v>9300</v>
      </c>
      <c r="I133" s="99">
        <f t="shared" si="64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5"/>
        <v>4000</v>
      </c>
      <c r="P133" s="29" t="str">
        <f t="shared" si="62"/>
        <v/>
      </c>
      <c r="Q133" s="30">
        <v>4000</v>
      </c>
      <c r="R133" s="90">
        <f t="shared" si="66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3"/>
        <v>12600</v>
      </c>
      <c r="G134" s="29" t="str">
        <f t="shared" si="61"/>
        <v/>
      </c>
      <c r="H134" s="34">
        <v>12600</v>
      </c>
      <c r="I134" s="99">
        <f t="shared" si="64"/>
        <v>12600</v>
      </c>
      <c r="J134" s="105"/>
      <c r="K134" s="134" t="s">
        <v>330</v>
      </c>
      <c r="L134" s="25" t="s">
        <v>20</v>
      </c>
      <c r="M134" s="52"/>
      <c r="N134" s="27">
        <v>9100</v>
      </c>
      <c r="O134" s="28">
        <f t="shared" si="65"/>
        <v>9100</v>
      </c>
      <c r="P134" s="29" t="str">
        <f t="shared" si="62"/>
        <v/>
      </c>
      <c r="Q134" s="30">
        <v>9100</v>
      </c>
      <c r="R134" s="90">
        <f t="shared" si="66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3"/>
        <v>10900</v>
      </c>
      <c r="G135" s="29" t="str">
        <f t="shared" si="61"/>
        <v/>
      </c>
      <c r="H135" s="34">
        <v>10900</v>
      </c>
      <c r="I135" s="99">
        <f t="shared" si="64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2"/>
        <v/>
      </c>
      <c r="Q135" s="34">
        <f t="shared" ref="Q135:Q146" si="69">O135</f>
        <v>11010</v>
      </c>
      <c r="R135" s="90">
        <f t="shared" si="66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3"/>
        <v>11400</v>
      </c>
      <c r="G136" s="29" t="str">
        <f t="shared" si="61"/>
        <v/>
      </c>
      <c r="H136" s="30">
        <v>11400</v>
      </c>
      <c r="I136" s="99">
        <f t="shared" si="64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2"/>
        <v/>
      </c>
      <c r="Q136" s="34">
        <f t="shared" si="69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3"/>
        <v>12500</v>
      </c>
      <c r="G137" s="29" t="str">
        <f t="shared" si="61"/>
        <v/>
      </c>
      <c r="H137" s="34">
        <v>12500</v>
      </c>
      <c r="I137" s="99">
        <f t="shared" si="64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2"/>
        <v/>
      </c>
      <c r="Q137" s="34">
        <f t="shared" si="69"/>
        <v>35450</v>
      </c>
      <c r="R137" s="90">
        <f t="shared" si="66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3"/>
        <v>12300</v>
      </c>
      <c r="G138" s="29" t="str">
        <f t="shared" si="61"/>
        <v/>
      </c>
      <c r="H138" s="34">
        <v>12300</v>
      </c>
      <c r="I138" s="99">
        <f t="shared" si="64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11550</v>
      </c>
      <c r="O138" s="28">
        <f>F109+1150+300+400</f>
        <v>11550</v>
      </c>
      <c r="P138" s="29" t="str">
        <f t="shared" si="62"/>
        <v/>
      </c>
      <c r="Q138" s="34">
        <f t="shared" si="69"/>
        <v>11550</v>
      </c>
      <c r="R138" s="90">
        <f t="shared" si="66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3"/>
        <v>13100</v>
      </c>
      <c r="G139" s="29" t="str">
        <f t="shared" si="61"/>
        <v/>
      </c>
      <c r="H139" s="34">
        <v>13100</v>
      </c>
      <c r="I139" s="99">
        <f t="shared" si="64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26750</v>
      </c>
      <c r="O139" s="28">
        <f>O31+1250+300+400</f>
        <v>26750</v>
      </c>
      <c r="P139" s="29" t="str">
        <f t="shared" si="62"/>
        <v/>
      </c>
      <c r="Q139" s="34">
        <f t="shared" si="69"/>
        <v>26750</v>
      </c>
      <c r="R139" s="90">
        <f t="shared" si="66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3"/>
        <v>13100</v>
      </c>
      <c r="G140" s="29" t="str">
        <f t="shared" si="61"/>
        <v/>
      </c>
      <c r="H140" s="34">
        <v>13100</v>
      </c>
      <c r="I140" s="99">
        <f t="shared" si="64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2"/>
        <v/>
      </c>
      <c r="Q140" s="34">
        <f t="shared" si="69"/>
        <v>11290</v>
      </c>
      <c r="R140" s="90">
        <f t="shared" si="66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3"/>
        <v>12800</v>
      </c>
      <c r="G141" s="29" t="str">
        <f t="shared" si="61"/>
        <v/>
      </c>
      <c r="H141" s="34">
        <v>12800</v>
      </c>
      <c r="I141" s="99">
        <f t="shared" si="64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2"/>
        <v/>
      </c>
      <c r="Q141" s="34">
        <f t="shared" si="69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3"/>
        <v>13500</v>
      </c>
      <c r="G142" s="29" t="str">
        <f t="shared" si="61"/>
        <v/>
      </c>
      <c r="H142" s="34">
        <v>13500</v>
      </c>
      <c r="I142" s="99">
        <f t="shared" si="64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2"/>
        <v/>
      </c>
      <c r="Q142" s="34">
        <f t="shared" si="69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3"/>
        <v>13500</v>
      </c>
      <c r="G143" s="29" t="str">
        <f t="shared" si="61"/>
        <v/>
      </c>
      <c r="H143" s="34">
        <v>13500</v>
      </c>
      <c r="I143" s="99">
        <f t="shared" si="64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2"/>
        <v/>
      </c>
      <c r="Q143" s="34">
        <f t="shared" si="69"/>
        <v>10340</v>
      </c>
      <c r="R143" s="90">
        <f t="shared" si="66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3"/>
        <v>13500</v>
      </c>
      <c r="G144" s="29" t="str">
        <f t="shared" si="61"/>
        <v/>
      </c>
      <c r="H144" s="34">
        <v>13500</v>
      </c>
      <c r="I144" s="99">
        <f t="shared" si="64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2"/>
        <v/>
      </c>
      <c r="Q144" s="34">
        <f t="shared" si="69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3"/>
        <v>10500</v>
      </c>
      <c r="G145" s="29" t="str">
        <f t="shared" si="61"/>
        <v/>
      </c>
      <c r="H145" s="30">
        <v>10500</v>
      </c>
      <c r="I145" s="99">
        <f t="shared" si="64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2"/>
        <v/>
      </c>
      <c r="Q145" s="34">
        <f t="shared" si="69"/>
        <v>16690</v>
      </c>
      <c r="R145" s="90">
        <f t="shared" si="66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3"/>
        <v>10300</v>
      </c>
      <c r="G146" s="29" t="str">
        <f t="shared" si="61"/>
        <v/>
      </c>
      <c r="H146" s="30">
        <v>10300</v>
      </c>
      <c r="I146" s="99">
        <f t="shared" si="64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9270</v>
      </c>
      <c r="O146" s="28">
        <f>F92+1570+400+300</f>
        <v>9270</v>
      </c>
      <c r="P146" s="29" t="str">
        <f t="shared" si="62"/>
        <v/>
      </c>
      <c r="Q146" s="34">
        <f t="shared" si="69"/>
        <v>9270</v>
      </c>
      <c r="R146" s="90">
        <f t="shared" si="66"/>
        <v>9270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3"/>
        <v>10300</v>
      </c>
      <c r="G147" s="29"/>
      <c r="H147" s="30">
        <v>10300</v>
      </c>
      <c r="I147" s="99">
        <f t="shared" si="64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2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3"/>
        <v>10300</v>
      </c>
      <c r="G148" s="29"/>
      <c r="H148" s="30">
        <v>10300</v>
      </c>
      <c r="I148" s="99">
        <f t="shared" si="64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70"/>
        <v>6700</v>
      </c>
      <c r="P148" s="29" t="str">
        <f t="shared" si="62"/>
        <v/>
      </c>
      <c r="Q148" s="30">
        <v>6700</v>
      </c>
      <c r="R148" s="90">
        <f t="shared" si="66"/>
        <v>6700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3"/>
        <v>20600</v>
      </c>
      <c r="G149" s="29" t="str">
        <f t="shared" ref="G149:G154" si="71">IF(LEFT(D149,1)="+",LEFT(D149,1)&amp;TEXT(D149,"#"),TEXT(D149,"#"))</f>
        <v/>
      </c>
      <c r="H149" s="34">
        <v>20600</v>
      </c>
      <c r="I149" s="99">
        <f t="shared" si="64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70"/>
        <v>9300</v>
      </c>
      <c r="P149" s="77" t="str">
        <f t="shared" si="62"/>
        <v/>
      </c>
      <c r="Q149" s="30">
        <v>9300</v>
      </c>
      <c r="R149" s="90">
        <f t="shared" si="66"/>
        <v>9300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3"/>
        <v>19500</v>
      </c>
      <c r="G150" s="29" t="str">
        <f t="shared" si="71"/>
        <v/>
      </c>
      <c r="H150" s="34">
        <v>19500</v>
      </c>
      <c r="I150" s="99">
        <f t="shared" si="64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70"/>
        <v>8200</v>
      </c>
      <c r="P150" s="77" t="str">
        <f t="shared" si="62"/>
        <v/>
      </c>
      <c r="Q150" s="30">
        <v>8200</v>
      </c>
      <c r="R150" s="90">
        <f t="shared" si="66"/>
        <v>8200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3"/>
        <v>19500</v>
      </c>
      <c r="G151" s="29" t="str">
        <f t="shared" si="71"/>
        <v/>
      </c>
      <c r="H151" s="34">
        <v>19500</v>
      </c>
      <c r="I151" s="99">
        <f t="shared" si="64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2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3"/>
        <v>11400</v>
      </c>
      <c r="G152" s="29" t="str">
        <f t="shared" si="71"/>
        <v/>
      </c>
      <c r="H152" s="30">
        <v>11400</v>
      </c>
      <c r="I152" s="99">
        <f t="shared" si="64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70"/>
        <v>3200</v>
      </c>
      <c r="P152" s="77" t="str">
        <f t="shared" si="62"/>
        <v/>
      </c>
      <c r="Q152" s="30">
        <v>3200</v>
      </c>
      <c r="R152" s="90">
        <f t="shared" si="66"/>
        <v>3200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3"/>
        <v>9500</v>
      </c>
      <c r="G153" s="29" t="str">
        <f t="shared" si="71"/>
        <v/>
      </c>
      <c r="H153" s="30">
        <v>9500</v>
      </c>
      <c r="I153" s="99">
        <f t="shared" si="64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2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10500</v>
      </c>
      <c r="F154" s="28">
        <f t="shared" si="63"/>
        <v>10500</v>
      </c>
      <c r="G154" s="29" t="str">
        <f t="shared" si="71"/>
        <v/>
      </c>
      <c r="H154" s="30">
        <v>10500</v>
      </c>
      <c r="I154" s="99">
        <f t="shared" si="64"/>
        <v>10500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70"/>
        <v>3550</v>
      </c>
      <c r="P154" s="77" t="str">
        <f t="shared" si="62"/>
        <v/>
      </c>
      <c r="Q154" s="30">
        <v>3550</v>
      </c>
      <c r="R154" s="90">
        <f t="shared" si="66"/>
        <v>3550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3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375</v>
      </c>
      <c r="L155" s="75" t="s">
        <v>22</v>
      </c>
      <c r="M155" s="57" t="s">
        <v>467</v>
      </c>
      <c r="N155" s="27">
        <v>5000</v>
      </c>
      <c r="O155" s="28">
        <f t="shared" si="70"/>
        <v>4800</v>
      </c>
      <c r="P155" s="77" t="str">
        <f t="shared" si="62"/>
        <v>-200</v>
      </c>
      <c r="Q155" s="30">
        <v>5000</v>
      </c>
      <c r="R155" s="90">
        <f t="shared" si="66"/>
        <v>4800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3"/>
        <v>10400</v>
      </c>
      <c r="G156" s="29"/>
      <c r="H156" s="30">
        <v>10400</v>
      </c>
      <c r="I156" s="99">
        <f t="shared" si="64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70"/>
        <v>6300</v>
      </c>
      <c r="P156" s="77" t="str">
        <f t="shared" si="62"/>
        <v/>
      </c>
      <c r="Q156" s="30">
        <v>6300</v>
      </c>
      <c r="R156" s="90">
        <f t="shared" si="66"/>
        <v>6300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3"/>
        <v>10400</v>
      </c>
      <c r="G157" s="29"/>
      <c r="H157" s="30">
        <v>10400</v>
      </c>
      <c r="I157" s="99">
        <f t="shared" si="64"/>
        <v>10400</v>
      </c>
      <c r="J157" s="105"/>
      <c r="K157" s="147" t="s">
        <v>379</v>
      </c>
      <c r="L157" s="75" t="s">
        <v>22</v>
      </c>
      <c r="M157" s="57"/>
      <c r="N157" s="27">
        <v>3600</v>
      </c>
      <c r="O157" s="28">
        <f t="shared" si="70"/>
        <v>3600</v>
      </c>
      <c r="P157" s="77" t="str">
        <f t="shared" si="62"/>
        <v/>
      </c>
      <c r="Q157" s="30">
        <v>3600</v>
      </c>
      <c r="R157" s="90">
        <f t="shared" si="66"/>
        <v>3600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3"/>
        <v>10400</v>
      </c>
      <c r="G158" s="29"/>
      <c r="H158" s="30">
        <v>10400</v>
      </c>
      <c r="I158" s="99">
        <f t="shared" si="64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2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3"/>
        <v>10600</v>
      </c>
      <c r="G159" s="29"/>
      <c r="H159" s="30">
        <v>10600</v>
      </c>
      <c r="I159" s="99">
        <f t="shared" si="64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2"/>
        <v/>
      </c>
      <c r="Q159" s="30">
        <v>6000</v>
      </c>
      <c r="R159" s="90">
        <f t="shared" si="66"/>
        <v>6000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3"/>
        <v>13500</v>
      </c>
      <c r="G160" s="29" t="str">
        <f t="shared" ref="G160:G162" si="72">IF(LEFT(D160,1)="+",LEFT(D160,1)&amp;TEXT(D160,"#"),TEXT(D160,"#"))</f>
        <v/>
      </c>
      <c r="H160" s="30">
        <v>13500</v>
      </c>
      <c r="I160" s="99">
        <f t="shared" si="64"/>
        <v>13500</v>
      </c>
      <c r="J160" s="105"/>
      <c r="K160" s="147" t="s">
        <v>384</v>
      </c>
      <c r="L160" s="75" t="s">
        <v>22</v>
      </c>
      <c r="M160" s="57" t="s">
        <v>488</v>
      </c>
      <c r="N160" s="27">
        <v>2700</v>
      </c>
      <c r="O160" s="28">
        <f t="shared" si="70"/>
        <v>2550</v>
      </c>
      <c r="P160" s="77" t="str">
        <f t="shared" si="62"/>
        <v>-150</v>
      </c>
      <c r="Q160" s="30">
        <v>2700</v>
      </c>
      <c r="R160" s="90">
        <f t="shared" si="66"/>
        <v>2550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3"/>
        <v>13100</v>
      </c>
      <c r="G161" s="29" t="str">
        <f t="shared" si="72"/>
        <v/>
      </c>
      <c r="H161" s="30">
        <v>13100</v>
      </c>
      <c r="I161" s="99">
        <f t="shared" si="64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70"/>
        <v>2000</v>
      </c>
      <c r="P161" s="77" t="str">
        <f t="shared" si="62"/>
        <v/>
      </c>
      <c r="Q161" s="30">
        <v>2000</v>
      </c>
      <c r="R161" s="90">
        <f t="shared" si="66"/>
        <v>2000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3"/>
        <v>12200</v>
      </c>
      <c r="G162" s="29" t="str">
        <f t="shared" si="72"/>
        <v/>
      </c>
      <c r="H162" s="30">
        <v>12200</v>
      </c>
      <c r="I162" s="99">
        <f t="shared" si="64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70"/>
        <v>2000</v>
      </c>
      <c r="P162" s="77" t="str">
        <f t="shared" si="62"/>
        <v/>
      </c>
      <c r="Q162" s="30">
        <v>2000</v>
      </c>
      <c r="R162" s="90">
        <f t="shared" si="66"/>
        <v>2000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3"/>
        <v>10300</v>
      </c>
      <c r="G163" s="29"/>
      <c r="H163" s="30">
        <v>10300</v>
      </c>
      <c r="I163" s="99">
        <f t="shared" si="64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70"/>
        <v>9400</v>
      </c>
      <c r="P163" s="77" t="str">
        <f t="shared" si="62"/>
        <v/>
      </c>
      <c r="Q163" s="30">
        <v>9400</v>
      </c>
      <c r="R163" s="90">
        <f t="shared" si="66"/>
        <v>9400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3"/>
        <v>13000</v>
      </c>
      <c r="G164" s="29" t="str">
        <f t="shared" ref="G164:G173" si="73">IF(LEFT(D164,1)="+",LEFT(D164,1)&amp;TEXT(D164,"#"),TEXT(D164,"#"))</f>
        <v/>
      </c>
      <c r="H164" s="30">
        <v>13000</v>
      </c>
      <c r="I164" s="99">
        <f t="shared" si="64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70"/>
        <v>10500</v>
      </c>
      <c r="P164" s="77" t="str">
        <f t="shared" si="62"/>
        <v/>
      </c>
      <c r="Q164" s="30">
        <v>10500</v>
      </c>
      <c r="R164" s="90">
        <f t="shared" si="66"/>
        <v>10500</v>
      </c>
      <c r="S164" s="3"/>
      <c r="V164" s="9"/>
      <c r="W164" s="6"/>
      <c r="X164" s="8"/>
      <c r="Y164" s="9"/>
      <c r="Z164" s="6"/>
      <c r="AA164" s="8"/>
      <c r="AC164" s="114">
        <f t="shared" si="67"/>
        <v>0</v>
      </c>
      <c r="AD164" s="114">
        <f t="shared" si="68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3"/>
        <v>13500</v>
      </c>
      <c r="G165" s="29"/>
      <c r="H165" s="34">
        <v>13500</v>
      </c>
      <c r="I165" s="99">
        <f t="shared" si="64"/>
        <v>13500</v>
      </c>
      <c r="J165" s="105"/>
      <c r="K165" s="147" t="s">
        <v>395</v>
      </c>
      <c r="L165" s="75" t="s">
        <v>75</v>
      </c>
      <c r="M165" s="57"/>
      <c r="N165" s="27">
        <v>11100</v>
      </c>
      <c r="O165" s="28">
        <f t="shared" si="70"/>
        <v>11100</v>
      </c>
      <c r="P165" s="77" t="str">
        <f t="shared" si="62"/>
        <v/>
      </c>
      <c r="Q165" s="30">
        <v>11100</v>
      </c>
      <c r="R165" s="90">
        <f t="shared" si="66"/>
        <v>11100</v>
      </c>
      <c r="S165" s="3"/>
      <c r="V165" s="9"/>
      <c r="W165" s="6"/>
      <c r="X165" s="8"/>
      <c r="Y165" s="9"/>
      <c r="Z165" s="6"/>
      <c r="AA165" s="8"/>
      <c r="AC165" s="114">
        <f t="shared" si="67"/>
        <v>0</v>
      </c>
      <c r="AD165" s="114">
        <f t="shared" si="68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3"/>
        <v>13200</v>
      </c>
      <c r="G166" s="29" t="str">
        <f t="shared" si="73"/>
        <v/>
      </c>
      <c r="H166" s="34">
        <v>13200</v>
      </c>
      <c r="I166" s="99">
        <f t="shared" si="64"/>
        <v>13200</v>
      </c>
      <c r="J166" s="105"/>
      <c r="K166" s="134" t="s">
        <v>397</v>
      </c>
      <c r="L166" s="25" t="s">
        <v>398</v>
      </c>
      <c r="M166" s="52"/>
      <c r="N166" s="27">
        <v>11000</v>
      </c>
      <c r="O166" s="28">
        <f t="shared" si="70"/>
        <v>11000</v>
      </c>
      <c r="P166" s="29" t="str">
        <f t="shared" si="62"/>
        <v/>
      </c>
      <c r="Q166" s="30">
        <v>11000</v>
      </c>
      <c r="R166" s="90">
        <f t="shared" si="66"/>
        <v>11000</v>
      </c>
      <c r="S166" s="3"/>
      <c r="V166" s="9"/>
      <c r="W166" s="6"/>
      <c r="X166" s="8"/>
      <c r="Y166" s="9"/>
      <c r="Z166" s="6"/>
      <c r="AA166" s="8"/>
      <c r="AC166" s="114">
        <f t="shared" si="67"/>
        <v>0</v>
      </c>
      <c r="AD166" s="114">
        <f t="shared" si="68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3"/>
        <v>13200</v>
      </c>
      <c r="G167" s="29" t="str">
        <f t="shared" si="73"/>
        <v/>
      </c>
      <c r="H167" s="34">
        <v>13200</v>
      </c>
      <c r="I167" s="99">
        <f t="shared" si="64"/>
        <v>13200</v>
      </c>
      <c r="J167" s="105"/>
      <c r="K167" s="150" t="s">
        <v>400</v>
      </c>
      <c r="L167" s="75" t="s">
        <v>22</v>
      </c>
      <c r="M167" s="52" t="s">
        <v>488</v>
      </c>
      <c r="N167" s="27">
        <v>4050</v>
      </c>
      <c r="O167" s="28">
        <f t="shared" si="70"/>
        <v>3900</v>
      </c>
      <c r="P167" s="77" t="str">
        <f t="shared" si="62"/>
        <v>-150</v>
      </c>
      <c r="Q167" s="30">
        <v>4050</v>
      </c>
      <c r="R167" s="90">
        <f t="shared" si="66"/>
        <v>3900</v>
      </c>
      <c r="S167" s="3"/>
      <c r="V167" s="9"/>
      <c r="W167" s="6"/>
      <c r="X167" s="8"/>
      <c r="Y167" s="9"/>
      <c r="Z167" s="6"/>
      <c r="AA167" s="8"/>
      <c r="AC167" s="114">
        <f t="shared" si="67"/>
        <v>0</v>
      </c>
      <c r="AD167" s="114">
        <f t="shared" si="68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3"/>
        <v>10600</v>
      </c>
      <c r="G168" s="29" t="str">
        <f t="shared" si="73"/>
        <v/>
      </c>
      <c r="H168" s="30">
        <v>10600</v>
      </c>
      <c r="I168" s="99">
        <f t="shared" si="64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70"/>
        <v>10160</v>
      </c>
      <c r="P168" s="77" t="str">
        <f t="shared" si="62"/>
        <v/>
      </c>
      <c r="Q168" s="30">
        <v>10160</v>
      </c>
      <c r="R168" s="90">
        <f t="shared" si="66"/>
        <v>10160</v>
      </c>
      <c r="S168" s="3"/>
      <c r="V168" s="9"/>
      <c r="W168" s="6"/>
      <c r="X168" s="8"/>
      <c r="Y168" s="9"/>
      <c r="Z168" s="6"/>
      <c r="AA168" s="8"/>
      <c r="AC168" s="114">
        <f t="shared" si="67"/>
        <v>0</v>
      </c>
      <c r="AD168" s="114">
        <f t="shared" si="68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3"/>
        <v>10600</v>
      </c>
      <c r="G169" s="29" t="str">
        <f t="shared" si="73"/>
        <v/>
      </c>
      <c r="H169" s="30">
        <v>10600</v>
      </c>
      <c r="I169" s="67">
        <f t="shared" si="64"/>
        <v>10600</v>
      </c>
      <c r="J169" s="105"/>
      <c r="K169" s="44" t="s">
        <v>404</v>
      </c>
      <c r="L169" s="44" t="s">
        <v>22</v>
      </c>
      <c r="M169" s="26" t="s">
        <v>467</v>
      </c>
      <c r="N169" s="27">
        <v>3600</v>
      </c>
      <c r="O169" s="152">
        <f t="shared" si="70"/>
        <v>3400</v>
      </c>
      <c r="P169" s="153" t="str">
        <f t="shared" si="62"/>
        <v>-200</v>
      </c>
      <c r="Q169" s="156">
        <v>3600</v>
      </c>
      <c r="R169" s="90">
        <f t="shared" si="66"/>
        <v>3400</v>
      </c>
      <c r="S169" s="3"/>
      <c r="V169" s="9"/>
      <c r="W169" s="6"/>
      <c r="X169" s="8"/>
      <c r="Y169" s="9"/>
      <c r="Z169" s="6"/>
      <c r="AA169" s="8"/>
      <c r="AC169" s="114">
        <f t="shared" si="67"/>
        <v>0</v>
      </c>
      <c r="AD169" s="114">
        <f t="shared" si="68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3"/>
        <v>10600</v>
      </c>
      <c r="G170" s="29" t="str">
        <f t="shared" si="73"/>
        <v/>
      </c>
      <c r="H170" s="30">
        <v>10600</v>
      </c>
      <c r="I170" s="67">
        <f t="shared" si="64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70"/>
        <v>2500</v>
      </c>
      <c r="P170" s="153" t="str">
        <f t="shared" si="62"/>
        <v/>
      </c>
      <c r="Q170" s="156">
        <v>2500</v>
      </c>
      <c r="R170" s="90">
        <f t="shared" si="66"/>
        <v>2500</v>
      </c>
      <c r="S170" s="3"/>
      <c r="V170" s="9"/>
      <c r="W170" s="6"/>
      <c r="X170" s="8"/>
      <c r="Y170" s="9"/>
      <c r="Z170" s="6"/>
      <c r="AA170" s="8"/>
      <c r="AC170" s="114">
        <f t="shared" si="67"/>
        <v>0</v>
      </c>
      <c r="AD170" s="114">
        <f t="shared" si="68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3"/>
        <v>10700</v>
      </c>
      <c r="G171" s="29" t="str">
        <f t="shared" si="73"/>
        <v/>
      </c>
      <c r="H171" s="30">
        <v>10700</v>
      </c>
      <c r="I171" s="99">
        <f t="shared" si="64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70"/>
        <v>1500</v>
      </c>
      <c r="P171" s="153" t="str">
        <f t="shared" si="62"/>
        <v/>
      </c>
      <c r="Q171" s="156">
        <v>1500</v>
      </c>
      <c r="R171" s="90">
        <f t="shared" si="66"/>
        <v>1500</v>
      </c>
      <c r="S171" s="3"/>
      <c r="V171" s="9"/>
      <c r="W171" s="6"/>
      <c r="X171" s="8"/>
      <c r="Y171" s="9"/>
      <c r="Z171" s="6"/>
      <c r="AA171" s="8"/>
      <c r="AC171" s="114">
        <f t="shared" si="67"/>
        <v>0</v>
      </c>
      <c r="AD171" s="114">
        <f t="shared" si="68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11200</v>
      </c>
      <c r="F172" s="28">
        <f t="shared" si="63"/>
        <v>11200</v>
      </c>
      <c r="G172" s="29" t="str">
        <f t="shared" si="73"/>
        <v/>
      </c>
      <c r="H172" s="30">
        <v>11200</v>
      </c>
      <c r="I172" s="99">
        <f t="shared" si="64"/>
        <v>11200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2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67"/>
        <v>0</v>
      </c>
      <c r="AD172" s="114">
        <f t="shared" si="68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3"/>
        <v>10600</v>
      </c>
      <c r="G173" s="29" t="str">
        <f t="shared" si="73"/>
        <v/>
      </c>
      <c r="H173" s="30">
        <v>10600</v>
      </c>
      <c r="I173" s="99">
        <f t="shared" si="64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2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67"/>
        <v>0</v>
      </c>
      <c r="AD173" s="114">
        <f t="shared" si="68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562800</v>
      </c>
      <c r="F174" s="39">
        <f>E174/46</f>
        <v>12234.7826086957</v>
      </c>
      <c r="G174" s="73"/>
      <c r="H174" s="38">
        <f>SUM(I128:I173)</f>
        <v>562800</v>
      </c>
      <c r="I174" s="149">
        <f>H174/46</f>
        <v>12234.7826086957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2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67"/>
        <v>0</v>
      </c>
      <c r="AD174" s="114">
        <f t="shared" si="68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4">E175+D175</f>
        <v>4100</v>
      </c>
      <c r="G175" s="29" t="str">
        <f t="shared" ref="G175:G193" si="75">IF(LEFT(D175,1)="+",LEFT(D175,1)&amp;TEXT(D175,"#"),TEXT(D175,"#"))</f>
        <v/>
      </c>
      <c r="H175" s="34">
        <v>4100</v>
      </c>
      <c r="I175" s="99">
        <f t="shared" ref="I175:I189" si="76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2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67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4"/>
        <v>2600</v>
      </c>
      <c r="G176" s="29" t="str">
        <f t="shared" si="75"/>
        <v/>
      </c>
      <c r="H176" s="30">
        <v>2600</v>
      </c>
      <c r="I176" s="99">
        <f t="shared" si="76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2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67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4"/>
        <v>3400</v>
      </c>
      <c r="G177" s="29" t="str">
        <f t="shared" si="75"/>
        <v/>
      </c>
      <c r="H177" s="34">
        <v>3400</v>
      </c>
      <c r="I177" s="99">
        <f t="shared" si="76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2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67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4"/>
        <v>2400</v>
      </c>
      <c r="G178" s="29" t="str">
        <f t="shared" si="75"/>
        <v/>
      </c>
      <c r="H178" s="30">
        <v>2400</v>
      </c>
      <c r="I178" s="99">
        <f t="shared" si="76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2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67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4"/>
        <v>2700</v>
      </c>
      <c r="G179" s="29" t="str">
        <f t="shared" si="75"/>
        <v/>
      </c>
      <c r="H179" s="30">
        <v>2700</v>
      </c>
      <c r="I179" s="99">
        <f t="shared" si="76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2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67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4"/>
        <v>3100</v>
      </c>
      <c r="G180" s="29" t="str">
        <f t="shared" si="75"/>
        <v/>
      </c>
      <c r="H180" s="30">
        <v>3100</v>
      </c>
      <c r="I180" s="99">
        <f t="shared" si="76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2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67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4"/>
        <v>5500</v>
      </c>
      <c r="G181" s="29" t="str">
        <f t="shared" si="75"/>
        <v/>
      </c>
      <c r="H181" s="30">
        <v>5500</v>
      </c>
      <c r="I181" s="99">
        <f t="shared" si="76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2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67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4"/>
        <v>2700</v>
      </c>
      <c r="G182" s="29" t="str">
        <f t="shared" si="75"/>
        <v/>
      </c>
      <c r="H182" s="30">
        <v>2700</v>
      </c>
      <c r="I182" s="99">
        <f t="shared" si="76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2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67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4"/>
        <v>4430</v>
      </c>
      <c r="G183" s="29" t="str">
        <f t="shared" si="75"/>
        <v/>
      </c>
      <c r="H183" s="30">
        <v>4430</v>
      </c>
      <c r="I183" s="99">
        <f t="shared" si="76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2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67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4"/>
        <v>3100</v>
      </c>
      <c r="G184" s="29" t="str">
        <f t="shared" si="75"/>
        <v/>
      </c>
      <c r="H184" s="30">
        <v>3100</v>
      </c>
      <c r="I184" s="99">
        <f t="shared" si="76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2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67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4"/>
        <v>3500</v>
      </c>
      <c r="G185" s="29" t="str">
        <f t="shared" si="75"/>
        <v/>
      </c>
      <c r="H185" s="30">
        <v>3500</v>
      </c>
      <c r="I185" s="99">
        <f t="shared" si="76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2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67"/>
        <v>0</v>
      </c>
      <c r="AD185" s="114">
        <f t="shared" si="68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4"/>
        <v>2800</v>
      </c>
      <c r="G186" s="29" t="str">
        <f t="shared" si="75"/>
        <v/>
      </c>
      <c r="H186" s="30">
        <v>2800</v>
      </c>
      <c r="I186" s="99">
        <f t="shared" si="76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ref="P186:P197" si="77">IF(LEFT(M186,1)="+",LEFT(M186,1)&amp;TEXT(M186,"#"),TEXT(M186,"#"))</f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67"/>
        <v>0</v>
      </c>
      <c r="AD186" s="114">
        <f t="shared" si="68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4"/>
        <v>4280</v>
      </c>
      <c r="G187" s="29" t="str">
        <f t="shared" si="75"/>
        <v/>
      </c>
      <c r="H187" s="30">
        <v>4280</v>
      </c>
      <c r="I187" s="99">
        <f t="shared" si="76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77"/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67"/>
        <v>0</v>
      </c>
      <c r="AD187" s="114">
        <f t="shared" si="68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4"/>
        <v>3200</v>
      </c>
      <c r="G188" s="29" t="str">
        <f t="shared" si="75"/>
        <v/>
      </c>
      <c r="H188" s="30">
        <v>3200</v>
      </c>
      <c r="I188" s="99">
        <f t="shared" si="76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si="77"/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67"/>
        <v>0</v>
      </c>
      <c r="AD188" s="114">
        <f t="shared" si="68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4"/>
        <v>3200</v>
      </c>
      <c r="G189" s="29" t="str">
        <f t="shared" si="75"/>
        <v/>
      </c>
      <c r="H189" s="30">
        <v>3200</v>
      </c>
      <c r="I189" s="99">
        <f t="shared" si="76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7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67"/>
        <v>0</v>
      </c>
      <c r="AD189" s="114">
        <f t="shared" si="68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5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7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67"/>
        <v>0</v>
      </c>
      <c r="AD190" s="114">
        <f t="shared" si="68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8">E191+D191</f>
        <v>2600</v>
      </c>
      <c r="G191" s="29" t="str">
        <f t="shared" si="75"/>
        <v/>
      </c>
      <c r="H191" s="30">
        <v>2600</v>
      </c>
      <c r="I191" s="67">
        <f t="shared" ref="I191:I193" si="79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7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67"/>
        <v>0</v>
      </c>
      <c r="AD191" s="114">
        <f t="shared" si="68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8"/>
        <v>2700</v>
      </c>
      <c r="G192" s="29" t="str">
        <f t="shared" si="75"/>
        <v/>
      </c>
      <c r="H192" s="30">
        <v>2700</v>
      </c>
      <c r="I192" s="67">
        <f t="shared" si="79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7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67"/>
        <v>0</v>
      </c>
      <c r="AD192" s="114">
        <f t="shared" si="68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8"/>
        <v>3200</v>
      </c>
      <c r="G193" s="29" t="str">
        <f t="shared" si="75"/>
        <v/>
      </c>
      <c r="H193" s="30">
        <v>3200</v>
      </c>
      <c r="I193" s="67">
        <f t="shared" si="79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7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67"/>
        <v>0</v>
      </c>
      <c r="AD193" s="114">
        <f t="shared" si="68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7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67"/>
        <v>0</v>
      </c>
      <c r="AD194" s="114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7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67"/>
        <v>0</v>
      </c>
      <c r="AD195" s="114">
        <f t="shared" si="6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7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80">F196-I196</f>
        <v>0</v>
      </c>
      <c r="AD196" s="114">
        <f t="shared" ref="AD196:AD200" si="81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7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80"/>
        <v>0</v>
      </c>
      <c r="AD197" s="114">
        <f t="shared" si="8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80"/>
        <v>0</v>
      </c>
      <c r="AD198" s="114">
        <f t="shared" si="81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0"/>
        <v>0</v>
      </c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80"/>
        <v>0</v>
      </c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118" activePane="bottomRight" state="frozen"/>
      <selection/>
      <selection pane="topRight"/>
      <selection pane="bottomLeft"/>
      <selection pane="bottomRight" activeCell="T138" sqref="T138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489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489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 t="s">
        <v>467</v>
      </c>
      <c r="W10" s="30">
        <v>9300</v>
      </c>
      <c r="X10" s="67">
        <f t="shared" si="6"/>
        <v>9100</v>
      </c>
      <c r="Y10" s="77" t="str">
        <f t="shared" si="7"/>
        <v>-200</v>
      </c>
      <c r="Z10" s="30">
        <v>9300</v>
      </c>
      <c r="AA10" s="90">
        <f t="shared" si="8"/>
        <v>9100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2100</v>
      </c>
      <c r="F12" s="28">
        <f t="shared" si="12"/>
        <v>2100</v>
      </c>
      <c r="G12" s="29" t="str">
        <f t="shared" si="1"/>
        <v/>
      </c>
      <c r="H12" s="30">
        <v>2100</v>
      </c>
      <c r="I12" s="67">
        <f t="shared" si="13"/>
        <v>2100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11100</v>
      </c>
      <c r="X15" s="67">
        <f t="shared" si="6"/>
        <v>11100</v>
      </c>
      <c r="Y15" s="29" t="str">
        <f t="shared" si="7"/>
        <v/>
      </c>
      <c r="Z15" s="30">
        <v>11100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9800</v>
      </c>
      <c r="X18" s="67">
        <f t="shared" si="6"/>
        <v>9800</v>
      </c>
      <c r="Y18" s="29" t="str">
        <f t="shared" si="7"/>
        <v/>
      </c>
      <c r="Z18" s="30">
        <v>9800</v>
      </c>
      <c r="AA18" s="90">
        <f t="shared" si="8"/>
        <v>9800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29130</v>
      </c>
      <c r="F20" s="39">
        <f>E20/11</f>
        <v>2648.18181818182</v>
      </c>
      <c r="G20" s="29" t="str">
        <f t="shared" si="1"/>
        <v/>
      </c>
      <c r="H20" s="47">
        <f>SUM(I9:I19)</f>
        <v>29130</v>
      </c>
      <c r="I20" s="39">
        <f>H20/11</f>
        <v>2648.18181818182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7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7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7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32850</v>
      </c>
      <c r="F24" s="39">
        <f>E24/13</f>
        <v>2526.92307692308</v>
      </c>
      <c r="G24" s="29" t="str">
        <f t="shared" si="1"/>
        <v/>
      </c>
      <c r="H24" s="51">
        <f>H20+H23</f>
        <v>32850</v>
      </c>
      <c r="I24" s="39">
        <f>H24/13</f>
        <v>2526.92307692308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7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7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92070</v>
      </c>
      <c r="O26" s="39">
        <f>N26/22</f>
        <v>4185</v>
      </c>
      <c r="P26" s="73"/>
      <c r="Q26" s="38">
        <f>SUM(R6:R25)</f>
        <v>92070</v>
      </c>
      <c r="R26" s="108">
        <f>Q26/22</f>
        <v>4185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8">N27+M27</f>
        <v>25400</v>
      </c>
      <c r="P27" s="29" t="str">
        <f t="shared" ref="P27:P44" si="19">IF(LEFT(M27,1)="+",LEFT(M27,1)&amp;TEXT(M27,"#"),TEXT(M27,"#"))</f>
        <v/>
      </c>
      <c r="Q27" s="30">
        <v>25400</v>
      </c>
      <c r="R27" s="90">
        <f t="shared" ref="R27:R44" si="20">IF(P27="",0+Q27,P27+Q27)</f>
        <v>25400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8"/>
        <v>25200</v>
      </c>
      <c r="P28" s="29" t="str">
        <f t="shared" si="19"/>
        <v/>
      </c>
      <c r="Q28" s="30">
        <v>25200</v>
      </c>
      <c r="R28" s="90">
        <f t="shared" si="20"/>
        <v>25200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25200</v>
      </c>
      <c r="O29" s="28">
        <f t="shared" si="18"/>
        <v>25200</v>
      </c>
      <c r="P29" s="29" t="str">
        <f t="shared" si="19"/>
        <v/>
      </c>
      <c r="Q29" s="30">
        <v>25200</v>
      </c>
      <c r="R29" s="90">
        <f t="shared" si="20"/>
        <v>25200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25000</v>
      </c>
      <c r="O30" s="28">
        <f t="shared" si="18"/>
        <v>25000</v>
      </c>
      <c r="P30" s="29" t="str">
        <f t="shared" si="19"/>
        <v/>
      </c>
      <c r="Q30" s="30">
        <v>25000</v>
      </c>
      <c r="R30" s="90">
        <f t="shared" si="20"/>
        <v>25000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24800</v>
      </c>
      <c r="O31" s="28">
        <f t="shared" si="18"/>
        <v>24800</v>
      </c>
      <c r="P31" s="29" t="str">
        <f t="shared" si="19"/>
        <v/>
      </c>
      <c r="Q31" s="30">
        <v>24800</v>
      </c>
      <c r="R31" s="90">
        <f t="shared" si="20"/>
        <v>24800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24300</v>
      </c>
      <c r="O32" s="28">
        <f t="shared" si="18"/>
        <v>24300</v>
      </c>
      <c r="P32" s="29" t="str">
        <f t="shared" si="19"/>
        <v/>
      </c>
      <c r="Q32" s="30">
        <v>24300</v>
      </c>
      <c r="R32" s="90">
        <f t="shared" si="20"/>
        <v>24300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24600</v>
      </c>
      <c r="O33" s="28">
        <f t="shared" si="18"/>
        <v>24600</v>
      </c>
      <c r="P33" s="29" t="str">
        <f t="shared" si="19"/>
        <v/>
      </c>
      <c r="Q33" s="30">
        <v>24600</v>
      </c>
      <c r="R33" s="90">
        <f t="shared" si="20"/>
        <v>24600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1">E34+D34</f>
        <v>35300</v>
      </c>
      <c r="G34" s="29" t="str">
        <f t="shared" si="1"/>
        <v/>
      </c>
      <c r="H34" s="30">
        <v>35300</v>
      </c>
      <c r="I34" s="67">
        <f t="shared" ref="I34:I44" si="22">IF(G34="",0+H34,G34+H34)</f>
        <v>35300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8"/>
        <v>22000</v>
      </c>
      <c r="P34" s="29" t="str">
        <f t="shared" si="19"/>
        <v/>
      </c>
      <c r="Q34" s="30">
        <v>22000</v>
      </c>
      <c r="R34" s="90">
        <f t="shared" si="20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1"/>
        <v>35500</v>
      </c>
      <c r="G35" s="29" t="str">
        <f t="shared" si="1"/>
        <v/>
      </c>
      <c r="H35" s="30">
        <v>35500</v>
      </c>
      <c r="I35" s="67">
        <f t="shared" si="22"/>
        <v>35500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8"/>
        <v>22000</v>
      </c>
      <c r="P35" s="29" t="str">
        <f t="shared" si="19"/>
        <v/>
      </c>
      <c r="Q35" s="30">
        <v>22000</v>
      </c>
      <c r="R35" s="90">
        <f t="shared" si="20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33500</v>
      </c>
      <c r="F36" s="28">
        <f t="shared" si="21"/>
        <v>33500</v>
      </c>
      <c r="G36" s="29" t="str">
        <f t="shared" si="1"/>
        <v/>
      </c>
      <c r="H36" s="30">
        <v>33500</v>
      </c>
      <c r="I36" s="67">
        <f t="shared" si="22"/>
        <v>33500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8"/>
        <v>33000</v>
      </c>
      <c r="P36" s="77" t="str">
        <f t="shared" si="19"/>
        <v/>
      </c>
      <c r="Q36" s="30">
        <v>33000</v>
      </c>
      <c r="R36" s="90">
        <f t="shared" si="20"/>
        <v>33000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33800</v>
      </c>
      <c r="F37" s="28">
        <f t="shared" si="21"/>
        <v>33800</v>
      </c>
      <c r="G37" s="29" t="str">
        <f t="shared" si="1"/>
        <v/>
      </c>
      <c r="H37" s="30">
        <v>33800</v>
      </c>
      <c r="I37" s="67">
        <f t="shared" si="22"/>
        <v>33800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8"/>
        <v>32800</v>
      </c>
      <c r="P37" s="77" t="str">
        <f t="shared" si="19"/>
        <v/>
      </c>
      <c r="Q37" s="30">
        <v>32800</v>
      </c>
      <c r="R37" s="90">
        <f t="shared" si="20"/>
        <v>32800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1"/>
        <v>32700</v>
      </c>
      <c r="G38" s="29" t="str">
        <f t="shared" si="1"/>
        <v/>
      </c>
      <c r="H38" s="30">
        <v>32700</v>
      </c>
      <c r="I38" s="67">
        <f t="shared" si="22"/>
        <v>32700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8"/>
        <v>32800</v>
      </c>
      <c r="P38" s="77" t="str">
        <f t="shared" si="19"/>
        <v/>
      </c>
      <c r="Q38" s="30">
        <v>32800</v>
      </c>
      <c r="R38" s="90">
        <f t="shared" si="20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1"/>
        <v>33100</v>
      </c>
      <c r="G39" s="29" t="str">
        <f t="shared" si="1"/>
        <v/>
      </c>
      <c r="H39" s="30">
        <v>33100</v>
      </c>
      <c r="I39" s="67">
        <f t="shared" si="22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8"/>
        <v>19700</v>
      </c>
      <c r="P39" s="77" t="str">
        <f t="shared" si="19"/>
        <v/>
      </c>
      <c r="Q39" s="30">
        <v>19700</v>
      </c>
      <c r="R39" s="90">
        <f t="shared" si="20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1"/>
        <v>32100</v>
      </c>
      <c r="G40" s="29" t="str">
        <f t="shared" si="1"/>
        <v/>
      </c>
      <c r="H40" s="30">
        <v>32100</v>
      </c>
      <c r="I40" s="67">
        <f t="shared" si="22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8"/>
        <v>25300</v>
      </c>
      <c r="P40" s="77" t="str">
        <f t="shared" si="19"/>
        <v/>
      </c>
      <c r="Q40" s="30">
        <v>25300</v>
      </c>
      <c r="R40" s="90">
        <f t="shared" si="20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33600</v>
      </c>
      <c r="F41" s="28">
        <f t="shared" si="21"/>
        <v>33600</v>
      </c>
      <c r="G41" s="29" t="str">
        <f t="shared" si="1"/>
        <v/>
      </c>
      <c r="H41" s="30">
        <v>33600</v>
      </c>
      <c r="I41" s="67">
        <f t="shared" si="22"/>
        <v>33600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8"/>
        <v>25800</v>
      </c>
      <c r="P41" s="77" t="str">
        <f t="shared" si="19"/>
        <v/>
      </c>
      <c r="Q41" s="30">
        <v>25800</v>
      </c>
      <c r="R41" s="90">
        <f t="shared" si="20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33800</v>
      </c>
      <c r="F42" s="28">
        <f t="shared" si="21"/>
        <v>33800</v>
      </c>
      <c r="G42" s="29" t="str">
        <f t="shared" si="1"/>
        <v/>
      </c>
      <c r="H42" s="30">
        <v>33800</v>
      </c>
      <c r="I42" s="67">
        <f t="shared" si="22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8"/>
        <v>26720</v>
      </c>
      <c r="P42" s="77" t="str">
        <f t="shared" si="19"/>
        <v/>
      </c>
      <c r="Q42" s="30">
        <v>26720</v>
      </c>
      <c r="R42" s="90">
        <f t="shared" si="20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1"/>
        <v>35100</v>
      </c>
      <c r="G43" s="29" t="str">
        <f t="shared" si="1"/>
        <v/>
      </c>
      <c r="H43" s="30">
        <v>35100</v>
      </c>
      <c r="I43" s="67">
        <f t="shared" si="22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8"/>
        <v>26720</v>
      </c>
      <c r="P43" s="77" t="str">
        <f t="shared" si="19"/>
        <v/>
      </c>
      <c r="Q43" s="30">
        <v>26720</v>
      </c>
      <c r="R43" s="90">
        <f t="shared" si="20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1"/>
        <v>33600</v>
      </c>
      <c r="G44" s="29" t="str">
        <f t="shared" si="1"/>
        <v/>
      </c>
      <c r="H44" s="30">
        <v>33600</v>
      </c>
      <c r="I44" s="67">
        <f t="shared" si="22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8"/>
        <v>25700</v>
      </c>
      <c r="P44" s="29" t="str">
        <f t="shared" si="19"/>
        <v/>
      </c>
      <c r="Q44" s="30">
        <v>25700</v>
      </c>
      <c r="R44" s="90">
        <f t="shared" si="20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467040</v>
      </c>
      <c r="O45" s="39">
        <f>N45/18</f>
        <v>25946.6666666667</v>
      </c>
      <c r="P45" s="73"/>
      <c r="Q45" s="38">
        <f>SUM(R27:R44)</f>
        <v>467040</v>
      </c>
      <c r="R45" s="108">
        <f>Q45/18</f>
        <v>25946.6666666667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3">E46+D46</f>
        <v>21000</v>
      </c>
      <c r="G46" s="29" t="str">
        <f t="shared" si="1"/>
        <v/>
      </c>
      <c r="H46" s="30">
        <v>21000</v>
      </c>
      <c r="I46" s="67">
        <f t="shared" ref="I46:I50" si="24">IF(G46="",0+H46,G46+H46)</f>
        <v>21000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5">N46+M46</f>
        <v>21900</v>
      </c>
      <c r="P46" s="29" t="str">
        <f t="shared" ref="P46:P48" si="26">IF(LEFT(M46,1)="+",LEFT(M46,1)&amp;TEXT(M46,"#"),TEXT(M46,"#"))</f>
        <v/>
      </c>
      <c r="Q46" s="30">
        <v>21900</v>
      </c>
      <c r="R46" s="90">
        <f t="shared" ref="R46:R48" si="27">IF(P46="",0+Q46,P46+Q46)</f>
        <v>21900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3"/>
        <v>24600</v>
      </c>
      <c r="G47" s="29" t="str">
        <f t="shared" si="1"/>
        <v/>
      </c>
      <c r="H47" s="30">
        <v>24600</v>
      </c>
      <c r="I47" s="67">
        <f t="shared" si="24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3"/>
        <v>24700</v>
      </c>
      <c r="G48" s="29" t="str">
        <f t="shared" si="1"/>
        <v/>
      </c>
      <c r="H48" s="30">
        <v>24700</v>
      </c>
      <c r="I48" s="67">
        <f t="shared" si="24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3"/>
        <v>10700</v>
      </c>
      <c r="G49" s="29" t="str">
        <f t="shared" si="1"/>
        <v/>
      </c>
      <c r="H49" s="30">
        <v>10700</v>
      </c>
      <c r="I49" s="67">
        <f t="shared" si="24"/>
        <v>10700</v>
      </c>
      <c r="J49" s="78"/>
      <c r="K49" s="36" t="s">
        <v>145</v>
      </c>
      <c r="L49" s="36"/>
      <c r="M49" s="72"/>
      <c r="N49" s="38">
        <f>N45+O46+O47</f>
        <v>510240</v>
      </c>
      <c r="O49" s="39">
        <f>N49/21</f>
        <v>24297.1428571429</v>
      </c>
      <c r="P49" s="73"/>
      <c r="Q49" s="38">
        <f>Q45+R46+R47</f>
        <v>510240</v>
      </c>
      <c r="R49" s="108">
        <f>Q49/21</f>
        <v>24297.1428571429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3"/>
        <v>26100</v>
      </c>
      <c r="G50" s="29" t="str">
        <f t="shared" si="1"/>
        <v/>
      </c>
      <c r="H50" s="30">
        <v>26100</v>
      </c>
      <c r="I50" s="67">
        <f t="shared" si="24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8">N50+M50</f>
        <v>4400</v>
      </c>
      <c r="P50" s="29" t="str">
        <f t="shared" ref="P50:P53" si="29">IF(LEFT(M50,1)="+",LEFT(M50,1)&amp;TEXT(M50,"#"),TEXT(M50,"#"))</f>
        <v/>
      </c>
      <c r="Q50" s="30">
        <v>4400</v>
      </c>
      <c r="R50" s="90">
        <f t="shared" ref="R50:R53" si="30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8"/>
        <v>4200</v>
      </c>
      <c r="P51" s="29" t="str">
        <f t="shared" si="29"/>
        <v/>
      </c>
      <c r="Q51" s="30">
        <v>4200</v>
      </c>
      <c r="R51" s="90">
        <f t="shared" si="30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8"/>
        <v>4500</v>
      </c>
      <c r="P52" s="29" t="str">
        <f t="shared" si="29"/>
        <v/>
      </c>
      <c r="Q52" s="30">
        <v>4500</v>
      </c>
      <c r="R52" s="90">
        <f t="shared" si="30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 t="s">
        <v>467</v>
      </c>
      <c r="E53" s="41">
        <v>9300</v>
      </c>
      <c r="F53" s="28">
        <f t="shared" ref="F53:F68" si="31">E53+D53</f>
        <v>9100</v>
      </c>
      <c r="G53" s="29" t="str">
        <f t="shared" si="1"/>
        <v>-200</v>
      </c>
      <c r="H53" s="30">
        <v>9300</v>
      </c>
      <c r="I53" s="67">
        <f t="shared" ref="I53:I68" si="32">IF(G53="",0+H53,G53+H53)</f>
        <v>9100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8"/>
        <v>4300</v>
      </c>
      <c r="P53" s="29" t="str">
        <f t="shared" si="29"/>
        <v/>
      </c>
      <c r="Q53" s="30">
        <v>4300</v>
      </c>
      <c r="R53" s="90">
        <f t="shared" si="30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 t="s">
        <v>467</v>
      </c>
      <c r="E54" s="41">
        <v>9500</v>
      </c>
      <c r="F54" s="28">
        <f t="shared" si="31"/>
        <v>9300</v>
      </c>
      <c r="G54" s="29" t="str">
        <f t="shared" si="1"/>
        <v>-200</v>
      </c>
      <c r="H54" s="30">
        <v>9500</v>
      </c>
      <c r="I54" s="67">
        <f t="shared" si="32"/>
        <v>9300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9700</v>
      </c>
      <c r="F55" s="28">
        <f t="shared" si="31"/>
        <v>9700</v>
      </c>
      <c r="G55" s="29" t="str">
        <f t="shared" si="1"/>
        <v/>
      </c>
      <c r="H55" s="30">
        <v>9700</v>
      </c>
      <c r="I55" s="67">
        <f t="shared" si="32"/>
        <v>9700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3">N55+M55</f>
        <v>2300</v>
      </c>
      <c r="P55" s="29" t="str">
        <f t="shared" ref="P55:P57" si="34">IF(LEFT(M55,1)="+",LEFT(M55,1)&amp;TEXT(M55,"#"),TEXT(M55,"#"))</f>
        <v/>
      </c>
      <c r="Q55" s="30">
        <v>2300</v>
      </c>
      <c r="R55" s="90">
        <f t="shared" ref="R55:R57" si="35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9500</v>
      </c>
      <c r="F56" s="28">
        <f t="shared" si="31"/>
        <v>9500</v>
      </c>
      <c r="G56" s="29" t="str">
        <f t="shared" si="1"/>
        <v/>
      </c>
      <c r="H56" s="30">
        <v>9500</v>
      </c>
      <c r="I56" s="67">
        <f t="shared" si="32"/>
        <v>9500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3"/>
        <v>2700</v>
      </c>
      <c r="P56" s="29" t="str">
        <f t="shared" si="34"/>
        <v/>
      </c>
      <c r="Q56" s="30">
        <v>2700</v>
      </c>
      <c r="R56" s="90">
        <f t="shared" si="35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1"/>
        <v>10100</v>
      </c>
      <c r="G57" s="29" t="str">
        <f t="shared" si="1"/>
        <v/>
      </c>
      <c r="H57" s="27">
        <v>10100</v>
      </c>
      <c r="I57" s="67">
        <f t="shared" si="32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3"/>
        <v>2500</v>
      </c>
      <c r="P57" s="29" t="str">
        <f t="shared" si="34"/>
        <v/>
      </c>
      <c r="Q57" s="30">
        <v>2500</v>
      </c>
      <c r="R57" s="90">
        <f t="shared" si="35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1"/>
        <v>10300</v>
      </c>
      <c r="G58" s="29" t="str">
        <f t="shared" si="1"/>
        <v/>
      </c>
      <c r="H58" s="27">
        <v>10300</v>
      </c>
      <c r="I58" s="67">
        <f t="shared" si="32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1"/>
        <v>11200</v>
      </c>
      <c r="G59" s="29" t="str">
        <f t="shared" si="1"/>
        <v/>
      </c>
      <c r="H59" s="30">
        <v>11200</v>
      </c>
      <c r="I59" s="67">
        <f t="shared" si="32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6">N59+M59</f>
        <v>1800</v>
      </c>
      <c r="P59" s="29" t="str">
        <f t="shared" ref="P59:P61" si="37">IF(LEFT(M59,1)="+",LEFT(M59,1)&amp;TEXT(M59,"#"),TEXT(M59,"#"))</f>
        <v/>
      </c>
      <c r="Q59" s="30">
        <v>1800</v>
      </c>
      <c r="R59" s="90">
        <f t="shared" ref="R59:R61" si="38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1"/>
        <v>11000</v>
      </c>
      <c r="G60" s="29" t="str">
        <f t="shared" si="1"/>
        <v/>
      </c>
      <c r="H60" s="30">
        <v>11000</v>
      </c>
      <c r="I60" s="67">
        <f t="shared" si="32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6"/>
        <v>1250</v>
      </c>
      <c r="P60" s="29" t="str">
        <f t="shared" si="37"/>
        <v/>
      </c>
      <c r="Q60" s="30">
        <v>1250</v>
      </c>
      <c r="R60" s="90">
        <f t="shared" si="38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1"/>
        <v>10700</v>
      </c>
      <c r="G61" s="29" t="str">
        <f t="shared" si="1"/>
        <v/>
      </c>
      <c r="H61" s="30">
        <v>10700</v>
      </c>
      <c r="I61" s="67">
        <f t="shared" si="32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6"/>
        <v>1900</v>
      </c>
      <c r="P61" s="29" t="str">
        <f t="shared" si="37"/>
        <v/>
      </c>
      <c r="Q61" s="30">
        <v>1900</v>
      </c>
      <c r="R61" s="90">
        <f t="shared" si="38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1"/>
        <v>10900</v>
      </c>
      <c r="G62" s="29" t="str">
        <f t="shared" si="1"/>
        <v/>
      </c>
      <c r="H62" s="30">
        <v>10900</v>
      </c>
      <c r="I62" s="67">
        <f t="shared" si="32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1"/>
        <v>13900</v>
      </c>
      <c r="G63" s="29" t="str">
        <f t="shared" si="1"/>
        <v/>
      </c>
      <c r="H63" s="30">
        <v>13900</v>
      </c>
      <c r="I63" s="67">
        <f t="shared" si="32"/>
        <v>13900</v>
      </c>
      <c r="J63" s="69"/>
      <c r="K63" s="25" t="s">
        <v>170</v>
      </c>
      <c r="L63" s="25" t="s">
        <v>171</v>
      </c>
      <c r="M63" s="52"/>
      <c r="N63" s="27">
        <v>10000</v>
      </c>
      <c r="O63" s="28">
        <f t="shared" ref="O63:O66" si="39">N63+M63</f>
        <v>10000</v>
      </c>
      <c r="P63" s="29" t="str">
        <f t="shared" ref="P63:P66" si="40">IF(LEFT(M63,1)="+",LEFT(M63,1)&amp;TEXT(M63,"#"),TEXT(M63,"#"))</f>
        <v/>
      </c>
      <c r="Q63" s="30">
        <v>10000</v>
      </c>
      <c r="R63" s="90">
        <f t="shared" ref="R63:R66" si="41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1"/>
        <v>9400</v>
      </c>
      <c r="G64" s="29" t="str">
        <f t="shared" si="1"/>
        <v/>
      </c>
      <c r="H64" s="30">
        <v>9400</v>
      </c>
      <c r="I64" s="67">
        <f t="shared" si="32"/>
        <v>9400</v>
      </c>
      <c r="J64" s="69"/>
      <c r="K64" s="25" t="s">
        <v>170</v>
      </c>
      <c r="L64" s="25" t="s">
        <v>20</v>
      </c>
      <c r="M64" s="52"/>
      <c r="N64" s="27">
        <v>10000</v>
      </c>
      <c r="O64" s="28">
        <f t="shared" si="39"/>
        <v>10000</v>
      </c>
      <c r="P64" s="29" t="str">
        <f t="shared" si="40"/>
        <v/>
      </c>
      <c r="Q64" s="30">
        <v>10000</v>
      </c>
      <c r="R64" s="90">
        <f t="shared" si="41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 t="s">
        <v>467</v>
      </c>
      <c r="E65" s="41">
        <v>9400</v>
      </c>
      <c r="F65" s="28">
        <f t="shared" si="31"/>
        <v>9200</v>
      </c>
      <c r="G65" s="29" t="str">
        <f t="shared" si="1"/>
        <v>-200</v>
      </c>
      <c r="H65" s="30">
        <v>9400</v>
      </c>
      <c r="I65" s="67">
        <f t="shared" si="32"/>
        <v>9200</v>
      </c>
      <c r="J65" s="69"/>
      <c r="K65" s="25" t="s">
        <v>174</v>
      </c>
      <c r="L65" s="25" t="s">
        <v>15</v>
      </c>
      <c r="M65" s="52"/>
      <c r="N65" s="27">
        <v>8500</v>
      </c>
      <c r="O65" s="28">
        <f t="shared" si="39"/>
        <v>8500</v>
      </c>
      <c r="P65" s="29" t="str">
        <f t="shared" si="40"/>
        <v/>
      </c>
      <c r="Q65" s="30">
        <v>8500</v>
      </c>
      <c r="R65" s="90">
        <f t="shared" si="41"/>
        <v>8500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1"/>
        <v>11200</v>
      </c>
      <c r="G66" s="29" t="str">
        <f t="shared" si="1"/>
        <v/>
      </c>
      <c r="H66" s="27">
        <v>11200</v>
      </c>
      <c r="I66" s="67">
        <f t="shared" si="32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9"/>
        <v>10400</v>
      </c>
      <c r="P66" s="29" t="str">
        <f t="shared" si="40"/>
        <v/>
      </c>
      <c r="Q66" s="30">
        <v>10400</v>
      </c>
      <c r="R66" s="90">
        <f t="shared" si="41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1"/>
        <v>12100</v>
      </c>
      <c r="G67" s="29" t="str">
        <f t="shared" si="1"/>
        <v/>
      </c>
      <c r="H67" s="30">
        <v>12100</v>
      </c>
      <c r="I67" s="67">
        <f t="shared" si="32"/>
        <v>12100</v>
      </c>
      <c r="J67" s="69"/>
      <c r="K67" s="36" t="s">
        <v>179</v>
      </c>
      <c r="L67" s="36"/>
      <c r="M67" s="72"/>
      <c r="N67" s="38">
        <f>SUM(O63:O66)</f>
        <v>38900</v>
      </c>
      <c r="O67" s="39">
        <f>N67/4</f>
        <v>9725</v>
      </c>
      <c r="P67" s="73"/>
      <c r="Q67" s="38">
        <f>SUM(R63:R66)</f>
        <v>38900</v>
      </c>
      <c r="R67" s="108">
        <f>Q67/4</f>
        <v>9725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1"/>
        <v>11800</v>
      </c>
      <c r="G68" s="29" t="str">
        <f t="shared" ref="G68:G72" si="42">IF(LEFT(D68,1)="+",LEFT(D68,1)&amp;TEXT(D68,"#"),TEXT(D68,"#"))</f>
        <v/>
      </c>
      <c r="H68" s="30">
        <v>11800</v>
      </c>
      <c r="I68" s="67">
        <f t="shared" si="32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3">N68+M68</f>
        <v>3000</v>
      </c>
      <c r="P68" s="29" t="str">
        <f t="shared" ref="P68:P77" si="44">IF(LEFT(M68,1)="+",LEFT(M68,1)&amp;TEXT(M68,"#"),TEXT(M68,"#"))</f>
        <v/>
      </c>
      <c r="Q68" s="30">
        <v>3000</v>
      </c>
      <c r="R68" s="90">
        <f t="shared" ref="R68:R131" si="45">IF(P68="",0+Q68,P68+Q68)</f>
        <v>3000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169400</v>
      </c>
      <c r="F69" s="39">
        <f>E69/16</f>
        <v>10587.5</v>
      </c>
      <c r="G69" s="29" t="str">
        <f t="shared" si="42"/>
        <v/>
      </c>
      <c r="H69" s="51">
        <f>SUM(I53:I68)</f>
        <v>169400</v>
      </c>
      <c r="I69" s="39">
        <f>H69/16</f>
        <v>10587.5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3"/>
        <v>3600</v>
      </c>
      <c r="P69" s="29" t="str">
        <f t="shared" si="44"/>
        <v/>
      </c>
      <c r="Q69" s="30">
        <v>3600</v>
      </c>
      <c r="R69" s="90">
        <f t="shared" si="45"/>
        <v>3600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6400</v>
      </c>
      <c r="F70" s="28">
        <f t="shared" ref="F70:F72" si="48">E70+D70</f>
        <v>6400</v>
      </c>
      <c r="G70" s="29" t="str">
        <f t="shared" si="42"/>
        <v/>
      </c>
      <c r="H70" s="30">
        <v>6400</v>
      </c>
      <c r="I70" s="67">
        <f t="shared" ref="I70:I72" si="49">IF(G70="",0+H70,G70+H70)</f>
        <v>6400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3"/>
        <v>3900</v>
      </c>
      <c r="P70" s="29" t="str">
        <f t="shared" si="44"/>
        <v/>
      </c>
      <c r="Q70" s="30">
        <v>3900</v>
      </c>
      <c r="R70" s="90">
        <f t="shared" si="45"/>
        <v>3900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6500</v>
      </c>
      <c r="F71" s="28">
        <f t="shared" si="48"/>
        <v>6500</v>
      </c>
      <c r="G71" s="29" t="str">
        <f t="shared" si="42"/>
        <v/>
      </c>
      <c r="H71" s="30">
        <v>6500</v>
      </c>
      <c r="I71" s="67">
        <f t="shared" si="49"/>
        <v>6500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3"/>
        <v>3200</v>
      </c>
      <c r="P71" s="29" t="str">
        <f t="shared" si="44"/>
        <v/>
      </c>
      <c r="Q71" s="30">
        <v>3200</v>
      </c>
      <c r="R71" s="90">
        <f t="shared" si="45"/>
        <v>3200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6300</v>
      </c>
      <c r="F72" s="28">
        <f t="shared" si="48"/>
        <v>6300</v>
      </c>
      <c r="G72" s="29" t="str">
        <f t="shared" si="42"/>
        <v/>
      </c>
      <c r="H72" s="30">
        <v>6300</v>
      </c>
      <c r="I72" s="67">
        <f t="shared" si="49"/>
        <v>6300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3"/>
        <v>3500</v>
      </c>
      <c r="P72" s="29" t="str">
        <f t="shared" si="44"/>
        <v/>
      </c>
      <c r="Q72" s="30">
        <v>3500</v>
      </c>
      <c r="R72" s="90">
        <f t="shared" si="45"/>
        <v>3500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19200</v>
      </c>
      <c r="F73" s="39">
        <f>E73/3</f>
        <v>6400</v>
      </c>
      <c r="G73" s="73"/>
      <c r="H73" s="51">
        <f>SUM(I70:I72)</f>
        <v>19200</v>
      </c>
      <c r="I73" s="39">
        <f>H73/3</f>
        <v>6400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3"/>
        <v>12800</v>
      </c>
      <c r="P73" s="29" t="str">
        <f t="shared" si="44"/>
        <v/>
      </c>
      <c r="Q73" s="30">
        <v>12800</v>
      </c>
      <c r="R73" s="90">
        <f t="shared" si="45"/>
        <v>12800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188600</v>
      </c>
      <c r="F74" s="39">
        <f>E74/15</f>
        <v>12573.3333333333</v>
      </c>
      <c r="G74" s="73"/>
      <c r="H74" s="51">
        <f>H69+H73</f>
        <v>188600</v>
      </c>
      <c r="I74" s="39">
        <f>H74/15</f>
        <v>12573.3333333333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3"/>
        <v>8500</v>
      </c>
      <c r="P74" s="29" t="str">
        <f t="shared" si="44"/>
        <v/>
      </c>
      <c r="Q74" s="30">
        <v>8500</v>
      </c>
      <c r="R74" s="90">
        <f t="shared" si="45"/>
        <v>8500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50">E75+D75</f>
        <v>4600</v>
      </c>
      <c r="G75" s="29" t="str">
        <f t="shared" ref="G75:G77" si="51">IF(LEFT(D75,1)="+",LEFT(D75,1)&amp;TEXT(D75,"#"),TEXT(D75,"#"))</f>
        <v/>
      </c>
      <c r="H75" s="30">
        <v>4600</v>
      </c>
      <c r="I75" s="67">
        <f t="shared" ref="I75:I77" si="52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3"/>
        <v>2100</v>
      </c>
      <c r="P75" s="29" t="str">
        <f t="shared" si="44"/>
        <v/>
      </c>
      <c r="Q75" s="30">
        <v>2100</v>
      </c>
      <c r="R75" s="90">
        <f t="shared" si="45"/>
        <v>2100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50"/>
        <v>5000</v>
      </c>
      <c r="G76" s="29" t="str">
        <f t="shared" si="51"/>
        <v/>
      </c>
      <c r="H76" s="30">
        <v>5000</v>
      </c>
      <c r="I76" s="67">
        <f t="shared" si="52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3"/>
        <v>9500</v>
      </c>
      <c r="P76" s="29" t="str">
        <f t="shared" si="44"/>
        <v/>
      </c>
      <c r="Q76" s="30">
        <v>9500</v>
      </c>
      <c r="R76" s="90">
        <f t="shared" si="45"/>
        <v>9500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50"/>
        <v>4600</v>
      </c>
      <c r="G77" s="29" t="str">
        <f t="shared" si="51"/>
        <v/>
      </c>
      <c r="H77" s="30">
        <v>4600</v>
      </c>
      <c r="I77" s="67">
        <f t="shared" si="52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3"/>
        <v>12500</v>
      </c>
      <c r="P77" s="29" t="str">
        <f t="shared" si="44"/>
        <v/>
      </c>
      <c r="Q77" s="30">
        <v>12500</v>
      </c>
      <c r="R77" s="90">
        <f t="shared" si="45"/>
        <v>12500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3"/>
        <v>25000</v>
      </c>
      <c r="P78" s="29"/>
      <c r="Q78" s="30">
        <v>18500</v>
      </c>
      <c r="R78" s="90">
        <f t="shared" si="45"/>
        <v>18500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3">E79+D79</f>
        <v>3600</v>
      </c>
      <c r="G79" s="29" t="str">
        <f t="shared" ref="G79:G92" si="54">IF(LEFT(D79,1)="+",LEFT(D79,1)&amp;TEXT(D79,"#"),TEXT(D79,"#"))</f>
        <v/>
      </c>
      <c r="H79" s="30">
        <v>3600</v>
      </c>
      <c r="I79" s="67">
        <f t="shared" ref="I79:I98" si="55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3"/>
        <v>30000</v>
      </c>
      <c r="P79" s="29" t="str">
        <f t="shared" ref="P79:P92" si="56">IF(LEFT(M79,1)="+",LEFT(M79,1)&amp;TEXT(M79,"#"),TEXT(M79,"#"))</f>
        <v/>
      </c>
      <c r="Q79" s="30">
        <v>28000</v>
      </c>
      <c r="R79" s="90">
        <f t="shared" si="45"/>
        <v>28000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3"/>
        <v>28800</v>
      </c>
      <c r="P80" s="29"/>
      <c r="Q80" s="30">
        <v>25500</v>
      </c>
      <c r="R80" s="90">
        <f t="shared" si="45"/>
        <v>25500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9100</v>
      </c>
      <c r="F81" s="28">
        <f t="shared" si="53"/>
        <v>9100</v>
      </c>
      <c r="G81" s="29" t="str">
        <f t="shared" si="54"/>
        <v/>
      </c>
      <c r="H81" s="30">
        <v>9100</v>
      </c>
      <c r="I81" s="67">
        <f t="shared" si="55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3"/>
        <v>30000</v>
      </c>
      <c r="P81" s="29"/>
      <c r="Q81" s="30">
        <v>30000</v>
      </c>
      <c r="R81" s="90">
        <f t="shared" si="45"/>
        <v>30000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3"/>
        <v>9800</v>
      </c>
      <c r="G82" s="29" t="str">
        <f t="shared" si="54"/>
        <v/>
      </c>
      <c r="H82" s="30">
        <v>9800</v>
      </c>
      <c r="I82" s="67">
        <f t="shared" si="55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3"/>
        <v>26800</v>
      </c>
      <c r="P82" s="29" t="str">
        <f t="shared" si="56"/>
        <v/>
      </c>
      <c r="Q82" s="30">
        <v>25800</v>
      </c>
      <c r="R82" s="90">
        <f t="shared" si="45"/>
        <v>25800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8900</v>
      </c>
      <c r="F83" s="28">
        <f t="shared" si="53"/>
        <v>8900</v>
      </c>
      <c r="G83" s="29" t="str">
        <f t="shared" si="54"/>
        <v/>
      </c>
      <c r="H83" s="30">
        <v>8900</v>
      </c>
      <c r="I83" s="67">
        <f t="shared" si="55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3"/>
        <v>1700</v>
      </c>
      <c r="P83" s="29" t="str">
        <f t="shared" si="56"/>
        <v/>
      </c>
      <c r="Q83" s="34">
        <v>1700</v>
      </c>
      <c r="R83" s="90">
        <f t="shared" si="45"/>
        <v>1700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3"/>
        <v>9400</v>
      </c>
      <c r="G84" s="29" t="str">
        <f t="shared" si="54"/>
        <v/>
      </c>
      <c r="H84" s="30">
        <v>9400</v>
      </c>
      <c r="I84" s="67">
        <f t="shared" si="55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3"/>
        <v>4300</v>
      </c>
      <c r="P84" s="29" t="str">
        <f t="shared" si="56"/>
        <v/>
      </c>
      <c r="Q84" s="30">
        <v>4300</v>
      </c>
      <c r="R84" s="90">
        <f t="shared" si="45"/>
        <v>4300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9400</v>
      </c>
      <c r="F85" s="28">
        <f t="shared" si="53"/>
        <v>9400</v>
      </c>
      <c r="G85" s="29" t="str">
        <f t="shared" si="54"/>
        <v/>
      </c>
      <c r="H85" s="30">
        <v>9400</v>
      </c>
      <c r="I85" s="67">
        <f t="shared" si="55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3"/>
        <v>1950</v>
      </c>
      <c r="P85" s="29" t="str">
        <f t="shared" si="56"/>
        <v/>
      </c>
      <c r="Q85" s="30">
        <v>1950</v>
      </c>
      <c r="R85" s="90">
        <f t="shared" si="45"/>
        <v>1950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3"/>
        <v>7900</v>
      </c>
      <c r="G86" s="29" t="str">
        <f t="shared" si="54"/>
        <v/>
      </c>
      <c r="H86" s="30">
        <v>7900</v>
      </c>
      <c r="I86" s="67">
        <f t="shared" si="55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3"/>
        <v>2250</v>
      </c>
      <c r="P86" s="29" t="str">
        <f t="shared" si="56"/>
        <v/>
      </c>
      <c r="Q86" s="30">
        <v>2250</v>
      </c>
      <c r="R86" s="90">
        <f t="shared" si="45"/>
        <v>2250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3"/>
        <v>9600</v>
      </c>
      <c r="G87" s="29" t="str">
        <f t="shared" si="54"/>
        <v/>
      </c>
      <c r="H87" s="30">
        <v>9600</v>
      </c>
      <c r="I87" s="67">
        <f t="shared" si="55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3"/>
        <v>1750</v>
      </c>
      <c r="P87" s="29" t="str">
        <f t="shared" si="56"/>
        <v/>
      </c>
      <c r="Q87" s="30">
        <v>1750</v>
      </c>
      <c r="R87" s="90">
        <f t="shared" si="45"/>
        <v>1750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3"/>
        <v>8100</v>
      </c>
      <c r="G88" s="29" t="str">
        <f t="shared" si="54"/>
        <v/>
      </c>
      <c r="H88" s="30">
        <v>8100</v>
      </c>
      <c r="I88" s="67">
        <f t="shared" si="55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3"/>
        <v>2150</v>
      </c>
      <c r="P88" s="29" t="str">
        <f t="shared" si="56"/>
        <v/>
      </c>
      <c r="Q88" s="30">
        <v>2150</v>
      </c>
      <c r="R88" s="90">
        <f t="shared" si="45"/>
        <v>2150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3"/>
        <v>6600</v>
      </c>
      <c r="G89" s="29" t="str">
        <f t="shared" si="54"/>
        <v/>
      </c>
      <c r="H89" s="30">
        <v>6600</v>
      </c>
      <c r="I89" s="67">
        <f t="shared" si="55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3"/>
        <v>1100</v>
      </c>
      <c r="P89" s="29" t="str">
        <f t="shared" si="56"/>
        <v/>
      </c>
      <c r="Q89" s="34">
        <v>1100</v>
      </c>
      <c r="R89" s="90">
        <f t="shared" si="45"/>
        <v>1100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3"/>
        <v>6800</v>
      </c>
      <c r="G90" s="29" t="str">
        <f t="shared" si="54"/>
        <v/>
      </c>
      <c r="H90" s="30">
        <v>6800</v>
      </c>
      <c r="I90" s="67">
        <f t="shared" si="55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3"/>
        <v>1100</v>
      </c>
      <c r="P90" s="29" t="str">
        <f t="shared" si="56"/>
        <v/>
      </c>
      <c r="Q90" s="34">
        <v>1100</v>
      </c>
      <c r="R90" s="90">
        <f t="shared" si="45"/>
        <v>1100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3"/>
        <v>6900</v>
      </c>
      <c r="G91" s="29" t="str">
        <f t="shared" si="54"/>
        <v/>
      </c>
      <c r="H91" s="30">
        <v>6900</v>
      </c>
      <c r="I91" s="67">
        <f t="shared" si="55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3"/>
        <v>2050</v>
      </c>
      <c r="P91" s="29" t="str">
        <f t="shared" si="56"/>
        <v/>
      </c>
      <c r="Q91" s="30">
        <v>2050</v>
      </c>
      <c r="R91" s="90">
        <f t="shared" si="45"/>
        <v>2050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7200</v>
      </c>
      <c r="F92" s="28">
        <f t="shared" si="53"/>
        <v>7200</v>
      </c>
      <c r="G92" s="29" t="str">
        <f t="shared" si="54"/>
        <v/>
      </c>
      <c r="H92" s="30">
        <v>7200</v>
      </c>
      <c r="I92" s="67">
        <f t="shared" si="55"/>
        <v>7200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3"/>
        <v>2050</v>
      </c>
      <c r="P92" s="29" t="str">
        <f t="shared" si="56"/>
        <v/>
      </c>
      <c r="Q92" s="30">
        <v>2050</v>
      </c>
      <c r="R92" s="90">
        <f t="shared" si="45"/>
        <v>2050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3"/>
        <v>8700</v>
      </c>
      <c r="G93" s="29"/>
      <c r="H93" s="30">
        <v>8700</v>
      </c>
      <c r="I93" s="67">
        <f t="shared" si="55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3"/>
        <v>4300</v>
      </c>
      <c r="P93" s="29"/>
      <c r="Q93" s="30">
        <v>4800</v>
      </c>
      <c r="R93" s="90">
        <f t="shared" si="45"/>
        <v>4800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3"/>
        <v>11200</v>
      </c>
      <c r="G94" s="29" t="str">
        <f t="shared" ref="G94:G120" si="57">IF(LEFT(D94,1)="+",LEFT(D94,1)&amp;TEXT(D94,"#"),TEXT(D94,"#"))</f>
        <v/>
      </c>
      <c r="H94" s="30">
        <v>11200</v>
      </c>
      <c r="I94" s="67">
        <f t="shared" si="55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3"/>
        <v>4900</v>
      </c>
      <c r="P94" s="29" t="str">
        <f t="shared" ref="P94:P118" si="58">IF(LEFT(M94,1)="+",LEFT(M94,1)&amp;TEXT(M94,"#"),TEXT(M94,"#"))</f>
        <v/>
      </c>
      <c r="Q94" s="27">
        <v>4900</v>
      </c>
      <c r="R94" s="90">
        <f t="shared" si="45"/>
        <v>4900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3"/>
        <v>8000</v>
      </c>
      <c r="G95" s="29" t="str">
        <f t="shared" si="57"/>
        <v/>
      </c>
      <c r="H95" s="30">
        <v>8000</v>
      </c>
      <c r="I95" s="67">
        <f t="shared" si="55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3"/>
        <v>2700</v>
      </c>
      <c r="P95" s="29" t="str">
        <f t="shared" si="58"/>
        <v/>
      </c>
      <c r="Q95" s="30">
        <v>2700</v>
      </c>
      <c r="R95" s="90">
        <f t="shared" si="45"/>
        <v>2700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3"/>
        <v>7600</v>
      </c>
      <c r="G96" s="29" t="str">
        <f t="shared" si="57"/>
        <v/>
      </c>
      <c r="H96" s="30">
        <v>7600</v>
      </c>
      <c r="I96" s="67">
        <f t="shared" si="55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3"/>
        <v>2700</v>
      </c>
      <c r="P96" s="29" t="str">
        <f t="shared" si="58"/>
        <v/>
      </c>
      <c r="Q96" s="30">
        <v>2700</v>
      </c>
      <c r="R96" s="90">
        <f t="shared" si="45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3"/>
        <v>8500</v>
      </c>
      <c r="G97" s="29" t="str">
        <f t="shared" si="57"/>
        <v/>
      </c>
      <c r="H97" s="30">
        <v>8500</v>
      </c>
      <c r="I97" s="67">
        <f t="shared" si="55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3"/>
        <v>5300</v>
      </c>
      <c r="P97" s="29" t="str">
        <f t="shared" si="58"/>
        <v/>
      </c>
      <c r="Q97" s="30">
        <v>5300</v>
      </c>
      <c r="R97" s="90">
        <f t="shared" si="45"/>
        <v>5300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3"/>
        <v>8900</v>
      </c>
      <c r="G98" s="29" t="str">
        <f t="shared" si="57"/>
        <v/>
      </c>
      <c r="H98" s="30">
        <v>8900</v>
      </c>
      <c r="I98" s="67">
        <f t="shared" si="55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3"/>
        <v>1000</v>
      </c>
      <c r="P98" s="29" t="str">
        <f t="shared" si="58"/>
        <v/>
      </c>
      <c r="Q98" s="30">
        <v>1000</v>
      </c>
      <c r="R98" s="90">
        <f t="shared" si="45"/>
        <v>1000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152600</v>
      </c>
      <c r="F99" s="39">
        <f>E99/18</f>
        <v>8477.77777777778</v>
      </c>
      <c r="G99" s="29" t="str">
        <f t="shared" si="57"/>
        <v/>
      </c>
      <c r="H99" s="38">
        <f>SUM(I81:I98)</f>
        <v>152600</v>
      </c>
      <c r="I99" s="39">
        <f>AVERAGE(I81:I98)</f>
        <v>8477.77777777778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3"/>
        <v>2700</v>
      </c>
      <c r="P99" s="29" t="str">
        <f t="shared" si="58"/>
        <v/>
      </c>
      <c r="Q99" s="30">
        <v>2700</v>
      </c>
      <c r="R99" s="90">
        <f t="shared" si="45"/>
        <v>2700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9">E100+D100</f>
        <v>10600</v>
      </c>
      <c r="G100" s="29" t="str">
        <f t="shared" si="57"/>
        <v/>
      </c>
      <c r="H100" s="30">
        <v>10600</v>
      </c>
      <c r="I100" s="67">
        <f t="shared" ref="I100:I122" si="60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3"/>
        <v>600</v>
      </c>
      <c r="P100" s="29" t="str">
        <f t="shared" si="58"/>
        <v/>
      </c>
      <c r="Q100" s="30">
        <v>600</v>
      </c>
      <c r="R100" s="90">
        <f t="shared" si="45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9"/>
        <v>11900</v>
      </c>
      <c r="G101" s="29" t="str">
        <f t="shared" si="57"/>
        <v/>
      </c>
      <c r="H101" s="30">
        <v>11900</v>
      </c>
      <c r="I101" s="67">
        <f t="shared" si="60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3"/>
        <v>1600</v>
      </c>
      <c r="P101" s="29" t="str">
        <f t="shared" si="58"/>
        <v/>
      </c>
      <c r="Q101" s="34">
        <v>1600</v>
      </c>
      <c r="R101" s="90">
        <f t="shared" si="45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11100</v>
      </c>
      <c r="F102" s="28">
        <f t="shared" si="59"/>
        <v>11100</v>
      </c>
      <c r="G102" s="29" t="str">
        <f t="shared" si="57"/>
        <v/>
      </c>
      <c r="H102" s="30">
        <v>11100</v>
      </c>
      <c r="I102" s="67">
        <f t="shared" si="60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3"/>
        <v>1600</v>
      </c>
      <c r="P102" s="29" t="str">
        <f t="shared" si="58"/>
        <v/>
      </c>
      <c r="Q102" s="30">
        <v>1600</v>
      </c>
      <c r="R102" s="90">
        <f t="shared" si="45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11500</v>
      </c>
      <c r="F103" s="28">
        <f t="shared" si="59"/>
        <v>11500</v>
      </c>
      <c r="G103" s="29" t="str">
        <f t="shared" si="57"/>
        <v/>
      </c>
      <c r="H103" s="30">
        <v>11500</v>
      </c>
      <c r="I103" s="67">
        <f t="shared" si="60"/>
        <v>11500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3"/>
        <v>3000</v>
      </c>
      <c r="P103" s="29" t="str">
        <f t="shared" si="58"/>
        <v/>
      </c>
      <c r="Q103" s="34">
        <v>3000</v>
      </c>
      <c r="R103" s="90">
        <f t="shared" si="45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9"/>
        <v>11900</v>
      </c>
      <c r="G104" s="29" t="str">
        <f t="shared" si="57"/>
        <v/>
      </c>
      <c r="H104" s="30">
        <v>11900</v>
      </c>
      <c r="I104" s="67">
        <f t="shared" si="60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3"/>
        <v>2500</v>
      </c>
      <c r="P104" s="29" t="str">
        <f t="shared" si="58"/>
        <v/>
      </c>
      <c r="Q104" s="34">
        <v>2500</v>
      </c>
      <c r="R104" s="90">
        <f t="shared" si="45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9"/>
        <v>11800</v>
      </c>
      <c r="G105" s="29" t="str">
        <f t="shared" si="57"/>
        <v/>
      </c>
      <c r="H105" s="30">
        <v>11800</v>
      </c>
      <c r="I105" s="67">
        <f t="shared" si="60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3"/>
        <v>2500</v>
      </c>
      <c r="P105" s="29" t="str">
        <f t="shared" si="58"/>
        <v/>
      </c>
      <c r="Q105" s="30">
        <v>2500</v>
      </c>
      <c r="R105" s="90">
        <f t="shared" si="45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10900</v>
      </c>
      <c r="F106" s="28">
        <f t="shared" si="59"/>
        <v>10900</v>
      </c>
      <c r="G106" s="29" t="str">
        <f t="shared" si="57"/>
        <v/>
      </c>
      <c r="H106" s="30">
        <v>10900</v>
      </c>
      <c r="I106" s="67">
        <f t="shared" si="60"/>
        <v>10900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3"/>
        <v>2400</v>
      </c>
      <c r="P106" s="29" t="str">
        <f t="shared" si="58"/>
        <v/>
      </c>
      <c r="Q106" s="30">
        <v>2400</v>
      </c>
      <c r="R106" s="90">
        <f t="shared" si="45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10300</v>
      </c>
      <c r="F107" s="28">
        <f t="shared" si="59"/>
        <v>10300</v>
      </c>
      <c r="G107" s="29" t="str">
        <f t="shared" si="57"/>
        <v/>
      </c>
      <c r="H107" s="30">
        <v>10300</v>
      </c>
      <c r="I107" s="67">
        <f t="shared" si="60"/>
        <v>10300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3"/>
        <v>1800</v>
      </c>
      <c r="P107" s="29" t="str">
        <f t="shared" si="58"/>
        <v/>
      </c>
      <c r="Q107" s="30">
        <v>1800</v>
      </c>
      <c r="R107" s="90">
        <f t="shared" si="45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10200</v>
      </c>
      <c r="F108" s="28">
        <f t="shared" si="59"/>
        <v>10200</v>
      </c>
      <c r="G108" s="29" t="str">
        <f t="shared" si="57"/>
        <v/>
      </c>
      <c r="H108" s="30">
        <v>10200</v>
      </c>
      <c r="I108" s="67">
        <f t="shared" si="60"/>
        <v>10200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3"/>
        <v>1600</v>
      </c>
      <c r="P108" s="29" t="str">
        <f t="shared" si="58"/>
        <v/>
      </c>
      <c r="Q108" s="34">
        <v>1600</v>
      </c>
      <c r="R108" s="90">
        <f t="shared" si="45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9700</v>
      </c>
      <c r="F109" s="28">
        <f t="shared" si="59"/>
        <v>9700</v>
      </c>
      <c r="G109" s="29" t="str">
        <f t="shared" si="57"/>
        <v/>
      </c>
      <c r="H109" s="30">
        <v>9700</v>
      </c>
      <c r="I109" s="67">
        <f t="shared" si="60"/>
        <v>9700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3"/>
        <v>1100</v>
      </c>
      <c r="P109" s="29" t="str">
        <f t="shared" si="58"/>
        <v/>
      </c>
      <c r="Q109" s="30">
        <v>1100</v>
      </c>
      <c r="R109" s="90">
        <f t="shared" si="45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9700</v>
      </c>
      <c r="F110" s="28">
        <f t="shared" si="59"/>
        <v>9700</v>
      </c>
      <c r="G110" s="29" t="str">
        <f t="shared" si="57"/>
        <v/>
      </c>
      <c r="H110" s="30">
        <v>9700</v>
      </c>
      <c r="I110" s="67">
        <f t="shared" si="60"/>
        <v>9700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3"/>
        <v>6200</v>
      </c>
      <c r="P110" s="29" t="str">
        <f t="shared" si="58"/>
        <v/>
      </c>
      <c r="Q110" s="34">
        <v>6200</v>
      </c>
      <c r="R110" s="90">
        <f t="shared" si="45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10500</v>
      </c>
      <c r="F111" s="28">
        <f t="shared" si="59"/>
        <v>10500</v>
      </c>
      <c r="G111" s="29" t="str">
        <f t="shared" si="57"/>
        <v/>
      </c>
      <c r="H111" s="30">
        <v>10500</v>
      </c>
      <c r="I111" s="67">
        <f t="shared" si="60"/>
        <v>10500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3"/>
        <v>1500</v>
      </c>
      <c r="P111" s="29">
        <v>-300</v>
      </c>
      <c r="Q111" s="30">
        <v>1500</v>
      </c>
      <c r="R111" s="90">
        <f t="shared" si="45"/>
        <v>1200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300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9400</v>
      </c>
      <c r="F112" s="28">
        <f t="shared" si="59"/>
        <v>9400</v>
      </c>
      <c r="G112" s="29" t="str">
        <f t="shared" si="57"/>
        <v/>
      </c>
      <c r="H112" s="30">
        <v>9400</v>
      </c>
      <c r="I112" s="67">
        <f t="shared" si="60"/>
        <v>9400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3"/>
        <v>1400</v>
      </c>
      <c r="P112" s="29" t="str">
        <f t="shared" si="58"/>
        <v/>
      </c>
      <c r="Q112" s="30">
        <v>1400</v>
      </c>
      <c r="R112" s="90">
        <f t="shared" si="45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9500</v>
      </c>
      <c r="F113" s="28">
        <f t="shared" si="59"/>
        <v>9500</v>
      </c>
      <c r="G113" s="29" t="str">
        <f t="shared" si="57"/>
        <v/>
      </c>
      <c r="H113" s="30">
        <v>9500</v>
      </c>
      <c r="I113" s="67">
        <f t="shared" si="60"/>
        <v>9500</v>
      </c>
      <c r="J113" s="69"/>
      <c r="K113" s="25" t="s">
        <v>281</v>
      </c>
      <c r="L113" s="25"/>
      <c r="M113" s="52"/>
      <c r="N113" s="27">
        <v>500</v>
      </c>
      <c r="O113" s="28">
        <f t="shared" si="43"/>
        <v>500</v>
      </c>
      <c r="P113" s="29" t="str">
        <f t="shared" si="58"/>
        <v/>
      </c>
      <c r="Q113" s="30">
        <v>500</v>
      </c>
      <c r="R113" s="90">
        <f t="shared" si="45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9800</v>
      </c>
      <c r="F114" s="28">
        <f t="shared" si="59"/>
        <v>9800</v>
      </c>
      <c r="G114" s="29" t="str">
        <f t="shared" si="57"/>
        <v/>
      </c>
      <c r="H114" s="30">
        <v>9800</v>
      </c>
      <c r="I114" s="67">
        <f t="shared" si="60"/>
        <v>9800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3"/>
        <v>14000</v>
      </c>
      <c r="P114" s="29" t="str">
        <f t="shared" si="58"/>
        <v/>
      </c>
      <c r="Q114" s="34">
        <v>14000</v>
      </c>
      <c r="R114" s="90">
        <f t="shared" si="45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10400</v>
      </c>
      <c r="F115" s="28">
        <f t="shared" si="59"/>
        <v>10400</v>
      </c>
      <c r="G115" s="29" t="str">
        <f t="shared" si="57"/>
        <v/>
      </c>
      <c r="H115" s="30">
        <v>10400</v>
      </c>
      <c r="I115" s="67">
        <f t="shared" si="60"/>
        <v>10400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3"/>
        <v>10500</v>
      </c>
      <c r="P115" s="29" t="str">
        <f t="shared" si="58"/>
        <v/>
      </c>
      <c r="Q115" s="34">
        <v>10500</v>
      </c>
      <c r="R115" s="90">
        <f t="shared" si="45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11400</v>
      </c>
      <c r="F116" s="28">
        <f t="shared" si="59"/>
        <v>11400</v>
      </c>
      <c r="G116" s="29" t="str">
        <f t="shared" si="57"/>
        <v/>
      </c>
      <c r="H116" s="30">
        <v>11400</v>
      </c>
      <c r="I116" s="67">
        <f t="shared" si="60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3"/>
        <v>1400</v>
      </c>
      <c r="P116" s="29" t="str">
        <f t="shared" si="58"/>
        <v/>
      </c>
      <c r="Q116" s="30">
        <v>1700</v>
      </c>
      <c r="R116" s="90">
        <f t="shared" si="45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9"/>
        <v>11800</v>
      </c>
      <c r="G117" s="29" t="str">
        <f t="shared" si="57"/>
        <v/>
      </c>
      <c r="H117" s="30">
        <v>11800</v>
      </c>
      <c r="I117" s="67">
        <f t="shared" si="60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3"/>
        <v>1200</v>
      </c>
      <c r="P117" s="29" t="str">
        <f t="shared" si="58"/>
        <v/>
      </c>
      <c r="Q117" s="30">
        <v>1200</v>
      </c>
      <c r="R117" s="90">
        <f t="shared" si="45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9"/>
        <v>11800</v>
      </c>
      <c r="G118" s="29" t="str">
        <f t="shared" si="57"/>
        <v/>
      </c>
      <c r="H118" s="30">
        <v>11800</v>
      </c>
      <c r="I118" s="67">
        <f t="shared" si="60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3"/>
        <v>1200</v>
      </c>
      <c r="P118" s="29" t="str">
        <f t="shared" si="58"/>
        <v/>
      </c>
      <c r="Q118" s="30">
        <v>1600</v>
      </c>
      <c r="R118" s="90">
        <f t="shared" si="45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9"/>
        <v>11000</v>
      </c>
      <c r="G119" s="29" t="str">
        <f t="shared" si="57"/>
        <v/>
      </c>
      <c r="H119" s="30">
        <v>11000</v>
      </c>
      <c r="I119" s="67">
        <f t="shared" si="60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3"/>
        <v>1400</v>
      </c>
      <c r="P119" s="29">
        <v>-300</v>
      </c>
      <c r="Q119" s="30">
        <v>1400</v>
      </c>
      <c r="R119" s="90">
        <f t="shared" si="45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10200</v>
      </c>
      <c r="F120" s="28">
        <f t="shared" si="59"/>
        <v>10200</v>
      </c>
      <c r="G120" s="29" t="str">
        <f t="shared" si="57"/>
        <v/>
      </c>
      <c r="H120" s="30">
        <v>10200</v>
      </c>
      <c r="I120" s="67">
        <f t="shared" si="60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3"/>
        <v>0.115</v>
      </c>
      <c r="P120" s="29" t="str">
        <f t="shared" ref="P120:P185" si="61">IF(LEFT(M120,1)="+",LEFT(M120,1)&amp;TEXT(M120,"#"),TEXT(M120,"#"))</f>
        <v/>
      </c>
      <c r="Q120" s="34">
        <v>0.115</v>
      </c>
      <c r="R120" s="90">
        <f t="shared" si="45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9900</v>
      </c>
      <c r="F121" s="28">
        <f t="shared" si="59"/>
        <v>9900</v>
      </c>
      <c r="G121" s="29"/>
      <c r="H121" s="30">
        <v>9900</v>
      </c>
      <c r="I121" s="67">
        <f t="shared" si="60"/>
        <v>9900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3"/>
        <v>0.022</v>
      </c>
      <c r="P121" s="29"/>
      <c r="Q121" s="132">
        <v>0.022</v>
      </c>
      <c r="R121" s="133">
        <f t="shared" si="45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9"/>
        <v>9400</v>
      </c>
      <c r="G122" s="29" t="str">
        <f t="shared" ref="G122:G146" si="62">IF(LEFT(D122,1)="+",LEFT(D122,1)&amp;TEXT(D122,"#"),TEXT(D122,"#"))</f>
        <v/>
      </c>
      <c r="H122" s="30">
        <v>9400</v>
      </c>
      <c r="I122" s="67">
        <f t="shared" si="60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3"/>
        <v>1020</v>
      </c>
      <c r="P122" s="29"/>
      <c r="Q122" s="30">
        <v>1020</v>
      </c>
      <c r="R122" s="90">
        <f t="shared" si="45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244700</v>
      </c>
      <c r="F123" s="39">
        <f>E123/19</f>
        <v>12878.9473684211</v>
      </c>
      <c r="G123" s="73"/>
      <c r="H123" s="38">
        <f>SUM(I100:I122)</f>
        <v>244700</v>
      </c>
      <c r="I123" s="39">
        <f>H123/19</f>
        <v>12878.9473684211</v>
      </c>
      <c r="J123" s="69"/>
      <c r="K123" s="25" t="s">
        <v>304</v>
      </c>
      <c r="L123" s="25" t="s">
        <v>22</v>
      </c>
      <c r="M123" s="52"/>
      <c r="N123" s="27">
        <v>2100</v>
      </c>
      <c r="O123" s="28">
        <f t="shared" si="43"/>
        <v>2100</v>
      </c>
      <c r="P123" s="29" t="str">
        <f t="shared" si="61"/>
        <v/>
      </c>
      <c r="Q123" s="30">
        <v>2100</v>
      </c>
      <c r="R123" s="90">
        <f t="shared" si="45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3">E124+D124</f>
        <v>8700</v>
      </c>
      <c r="G124" s="29" t="str">
        <f t="shared" si="62"/>
        <v/>
      </c>
      <c r="H124" s="30">
        <v>8700</v>
      </c>
      <c r="I124" s="67">
        <f t="shared" ref="I124:I173" si="64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3"/>
        <v>2250</v>
      </c>
      <c r="P124" s="29" t="str">
        <f t="shared" si="61"/>
        <v/>
      </c>
      <c r="Q124" s="30">
        <v>2250</v>
      </c>
      <c r="R124" s="90">
        <f t="shared" si="45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3"/>
        <v>8600</v>
      </c>
      <c r="G125" s="29" t="str">
        <f t="shared" si="62"/>
        <v/>
      </c>
      <c r="H125" s="30">
        <v>8600</v>
      </c>
      <c r="I125" s="67">
        <f t="shared" si="64"/>
        <v>8600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3"/>
        <v>4100</v>
      </c>
      <c r="P125" s="29" t="str">
        <f t="shared" si="61"/>
        <v/>
      </c>
      <c r="Q125" s="30">
        <v>4100</v>
      </c>
      <c r="R125" s="90">
        <f t="shared" si="45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2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3"/>
        <v>3900</v>
      </c>
      <c r="P126" s="29" t="str">
        <f t="shared" si="61"/>
        <v/>
      </c>
      <c r="Q126" s="30">
        <v>3900</v>
      </c>
      <c r="R126" s="90">
        <f t="shared" si="45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262000</v>
      </c>
      <c r="F127" s="39">
        <f>E127/21</f>
        <v>12476.1904761905</v>
      </c>
      <c r="G127" s="29" t="str">
        <f t="shared" si="62"/>
        <v/>
      </c>
      <c r="H127" s="38">
        <f>H123+H126</f>
        <v>262000</v>
      </c>
      <c r="I127" s="39">
        <f>H127/21</f>
        <v>12476.1904761905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3"/>
        <v>3900</v>
      </c>
      <c r="P127" s="29" t="str">
        <f t="shared" si="61"/>
        <v/>
      </c>
      <c r="Q127" s="34">
        <v>3900</v>
      </c>
      <c r="R127" s="90">
        <f t="shared" si="45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3"/>
        <v>10000</v>
      </c>
      <c r="G128" s="29" t="str">
        <f t="shared" si="62"/>
        <v/>
      </c>
      <c r="H128" s="30">
        <v>10000</v>
      </c>
      <c r="I128" s="67">
        <f t="shared" si="64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3"/>
        <v>11800</v>
      </c>
      <c r="P128" s="29" t="str">
        <f t="shared" si="61"/>
        <v/>
      </c>
      <c r="Q128" s="30">
        <v>11800</v>
      </c>
      <c r="R128" s="90">
        <f t="shared" si="45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3"/>
        <v>11700</v>
      </c>
      <c r="G129" s="29" t="str">
        <f t="shared" si="62"/>
        <v/>
      </c>
      <c r="H129" s="30">
        <v>11700</v>
      </c>
      <c r="I129" s="67">
        <f t="shared" si="64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3"/>
        <v>14200</v>
      </c>
      <c r="P129" s="29" t="str">
        <f t="shared" si="61"/>
        <v/>
      </c>
      <c r="Q129" s="30">
        <v>14200</v>
      </c>
      <c r="R129" s="90">
        <f t="shared" si="45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3"/>
        <v>14300</v>
      </c>
      <c r="G130" s="29" t="str">
        <f t="shared" si="62"/>
        <v/>
      </c>
      <c r="H130" s="30">
        <v>14300</v>
      </c>
      <c r="I130" s="99">
        <f t="shared" si="64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3"/>
        <v>12600</v>
      </c>
      <c r="P130" s="29" t="str">
        <f t="shared" si="61"/>
        <v/>
      </c>
      <c r="Q130" s="30">
        <v>12600</v>
      </c>
      <c r="R130" s="90">
        <f t="shared" si="45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3"/>
        <v>17100</v>
      </c>
      <c r="G131" s="29" t="str">
        <f t="shared" si="62"/>
        <v/>
      </c>
      <c r="H131" s="30">
        <v>17100</v>
      </c>
      <c r="I131" s="99">
        <f t="shared" si="64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3"/>
        <v>17200</v>
      </c>
      <c r="P131" s="29" t="str">
        <f t="shared" si="61"/>
        <v/>
      </c>
      <c r="Q131" s="30">
        <v>17200</v>
      </c>
      <c r="R131" s="90">
        <f t="shared" si="45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10300</v>
      </c>
      <c r="F132" s="28">
        <f t="shared" si="63"/>
        <v>10300</v>
      </c>
      <c r="G132" s="29" t="str">
        <f t="shared" si="62"/>
        <v/>
      </c>
      <c r="H132" s="30">
        <v>10300</v>
      </c>
      <c r="I132" s="99">
        <f t="shared" si="64"/>
        <v>10300</v>
      </c>
      <c r="J132" s="105"/>
      <c r="K132" s="24" t="s">
        <v>324</v>
      </c>
      <c r="L132" s="25" t="s">
        <v>325</v>
      </c>
      <c r="M132" s="52"/>
      <c r="N132" s="27">
        <v>16300</v>
      </c>
      <c r="O132" s="28">
        <f t="shared" ref="O132:O134" si="65">N132+M132</f>
        <v>16300</v>
      </c>
      <c r="P132" s="29" t="str">
        <f t="shared" si="61"/>
        <v/>
      </c>
      <c r="Q132" s="30">
        <v>16300</v>
      </c>
      <c r="R132" s="90">
        <f t="shared" ref="R132:R195" si="66">IF(P132="",0+Q132,P132+Q132)</f>
        <v>16300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7">F132-I132</f>
        <v>0</v>
      </c>
      <c r="AD132" s="114">
        <f t="shared" ref="AD132:AD195" si="68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3"/>
        <v>9300</v>
      </c>
      <c r="G133" s="29" t="str">
        <f t="shared" si="62"/>
        <v/>
      </c>
      <c r="H133" s="30">
        <v>9300</v>
      </c>
      <c r="I133" s="99">
        <f t="shared" si="64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5"/>
        <v>4000</v>
      </c>
      <c r="P133" s="29" t="str">
        <f t="shared" si="61"/>
        <v/>
      </c>
      <c r="Q133" s="30">
        <v>4000</v>
      </c>
      <c r="R133" s="90">
        <f t="shared" si="66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3"/>
        <v>12600</v>
      </c>
      <c r="G134" s="29" t="str">
        <f t="shared" si="62"/>
        <v/>
      </c>
      <c r="H134" s="34">
        <v>12600</v>
      </c>
      <c r="I134" s="99">
        <f t="shared" si="64"/>
        <v>12600</v>
      </c>
      <c r="J134" s="105"/>
      <c r="K134" s="134" t="s">
        <v>330</v>
      </c>
      <c r="L134" s="25" t="s">
        <v>20</v>
      </c>
      <c r="M134" s="52"/>
      <c r="N134" s="27">
        <v>9100</v>
      </c>
      <c r="O134" s="28">
        <f t="shared" si="65"/>
        <v>9100</v>
      </c>
      <c r="P134" s="29" t="str">
        <f t="shared" si="61"/>
        <v/>
      </c>
      <c r="Q134" s="30">
        <v>9100</v>
      </c>
      <c r="R134" s="90">
        <f t="shared" si="66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3"/>
        <v>10900</v>
      </c>
      <c r="G135" s="29" t="str">
        <f t="shared" si="62"/>
        <v/>
      </c>
      <c r="H135" s="34">
        <v>10900</v>
      </c>
      <c r="I135" s="99">
        <f t="shared" si="64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11010</v>
      </c>
      <c r="O135" s="28">
        <f>F54+1010+300+400</f>
        <v>11010</v>
      </c>
      <c r="P135" s="29" t="str">
        <f t="shared" si="61"/>
        <v/>
      </c>
      <c r="Q135" s="34">
        <f t="shared" ref="Q135:Q146" si="69">O135</f>
        <v>11010</v>
      </c>
      <c r="R135" s="90">
        <f t="shared" si="66"/>
        <v>11010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3"/>
        <v>11400</v>
      </c>
      <c r="G136" s="29" t="str">
        <f t="shared" si="62"/>
        <v/>
      </c>
      <c r="H136" s="30">
        <v>11400</v>
      </c>
      <c r="I136" s="99">
        <f t="shared" si="64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1"/>
        <v/>
      </c>
      <c r="Q136" s="34">
        <f t="shared" si="69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3"/>
        <v>12500</v>
      </c>
      <c r="G137" s="29" t="str">
        <f t="shared" si="62"/>
        <v/>
      </c>
      <c r="H137" s="34">
        <v>12500</v>
      </c>
      <c r="I137" s="99">
        <f t="shared" si="64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1"/>
        <v/>
      </c>
      <c r="Q137" s="34">
        <f t="shared" si="69"/>
        <v>35450</v>
      </c>
      <c r="R137" s="90">
        <f t="shared" si="66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3"/>
        <v>12300</v>
      </c>
      <c r="G138" s="29" t="str">
        <f t="shared" si="62"/>
        <v/>
      </c>
      <c r="H138" s="34">
        <v>12300</v>
      </c>
      <c r="I138" s="99">
        <f t="shared" si="64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11550</v>
      </c>
      <c r="O138" s="28">
        <f>F109+1150+300+400</f>
        <v>11550</v>
      </c>
      <c r="P138" s="29" t="str">
        <f t="shared" si="61"/>
        <v/>
      </c>
      <c r="Q138" s="34">
        <f t="shared" si="69"/>
        <v>11550</v>
      </c>
      <c r="R138" s="90">
        <f t="shared" si="66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3"/>
        <v>13100</v>
      </c>
      <c r="G139" s="29" t="str">
        <f t="shared" si="62"/>
        <v/>
      </c>
      <c r="H139" s="34">
        <v>13100</v>
      </c>
      <c r="I139" s="99">
        <f t="shared" si="64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26750</v>
      </c>
      <c r="O139" s="28">
        <f>O31+1250+300+400</f>
        <v>26750</v>
      </c>
      <c r="P139" s="29" t="str">
        <f t="shared" si="61"/>
        <v/>
      </c>
      <c r="Q139" s="34">
        <f t="shared" si="69"/>
        <v>26750</v>
      </c>
      <c r="R139" s="90">
        <f t="shared" si="66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3"/>
        <v>13100</v>
      </c>
      <c r="G140" s="29" t="str">
        <f t="shared" si="62"/>
        <v/>
      </c>
      <c r="H140" s="34">
        <v>13100</v>
      </c>
      <c r="I140" s="99">
        <f t="shared" si="64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1"/>
        <v/>
      </c>
      <c r="Q140" s="34">
        <f t="shared" si="69"/>
        <v>11290</v>
      </c>
      <c r="R140" s="90">
        <f t="shared" si="66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3"/>
        <v>12800</v>
      </c>
      <c r="G141" s="29" t="str">
        <f t="shared" si="62"/>
        <v/>
      </c>
      <c r="H141" s="34">
        <v>12800</v>
      </c>
      <c r="I141" s="99">
        <f t="shared" si="64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1"/>
        <v/>
      </c>
      <c r="Q141" s="34">
        <f t="shared" si="69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3"/>
        <v>13500</v>
      </c>
      <c r="G142" s="29" t="str">
        <f t="shared" si="62"/>
        <v/>
      </c>
      <c r="H142" s="34">
        <v>13500</v>
      </c>
      <c r="I142" s="99">
        <f t="shared" si="64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1"/>
        <v/>
      </c>
      <c r="Q142" s="34">
        <f t="shared" si="69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3"/>
        <v>13500</v>
      </c>
      <c r="G143" s="29" t="str">
        <f t="shared" si="62"/>
        <v/>
      </c>
      <c r="H143" s="34">
        <v>13500</v>
      </c>
      <c r="I143" s="99">
        <f t="shared" si="64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1"/>
        <v/>
      </c>
      <c r="Q143" s="34">
        <f t="shared" si="69"/>
        <v>10340</v>
      </c>
      <c r="R143" s="90">
        <f t="shared" si="66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3"/>
        <v>13500</v>
      </c>
      <c r="G144" s="29" t="str">
        <f t="shared" si="62"/>
        <v/>
      </c>
      <c r="H144" s="34">
        <v>13500</v>
      </c>
      <c r="I144" s="99">
        <f t="shared" si="64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1"/>
        <v/>
      </c>
      <c r="Q144" s="34">
        <f t="shared" si="69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3"/>
        <v>10500</v>
      </c>
      <c r="G145" s="29" t="str">
        <f t="shared" si="62"/>
        <v/>
      </c>
      <c r="H145" s="30">
        <v>10500</v>
      </c>
      <c r="I145" s="99">
        <f t="shared" si="64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1"/>
        <v/>
      </c>
      <c r="Q145" s="34">
        <f t="shared" si="69"/>
        <v>16690</v>
      </c>
      <c r="R145" s="90">
        <f t="shared" si="66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3"/>
        <v>10300</v>
      </c>
      <c r="G146" s="29" t="str">
        <f t="shared" si="62"/>
        <v/>
      </c>
      <c r="H146" s="30">
        <v>10300</v>
      </c>
      <c r="I146" s="99">
        <f t="shared" si="64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9470</v>
      </c>
      <c r="O146" s="28">
        <f>F92+1570+400+300</f>
        <v>9470</v>
      </c>
      <c r="P146" s="29" t="str">
        <f t="shared" si="61"/>
        <v/>
      </c>
      <c r="Q146" s="34">
        <f t="shared" si="69"/>
        <v>9470</v>
      </c>
      <c r="R146" s="90">
        <f t="shared" si="66"/>
        <v>9470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3"/>
        <v>10300</v>
      </c>
      <c r="G147" s="29"/>
      <c r="H147" s="30">
        <v>10300</v>
      </c>
      <c r="I147" s="99">
        <f t="shared" si="64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1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3"/>
        <v>10300</v>
      </c>
      <c r="G148" s="29"/>
      <c r="H148" s="30">
        <v>10300</v>
      </c>
      <c r="I148" s="99">
        <f t="shared" si="64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70"/>
        <v>6700</v>
      </c>
      <c r="P148" s="29" t="str">
        <f t="shared" si="61"/>
        <v/>
      </c>
      <c r="Q148" s="30">
        <v>6700</v>
      </c>
      <c r="R148" s="90">
        <f t="shared" si="66"/>
        <v>6700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3"/>
        <v>20600</v>
      </c>
      <c r="G149" s="29" t="str">
        <f t="shared" ref="G149:G154" si="71">IF(LEFT(D149,1)="+",LEFT(D149,1)&amp;TEXT(D149,"#"),TEXT(D149,"#"))</f>
        <v/>
      </c>
      <c r="H149" s="34">
        <v>20600</v>
      </c>
      <c r="I149" s="99">
        <f t="shared" si="64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70"/>
        <v>9300</v>
      </c>
      <c r="P149" s="77" t="str">
        <f t="shared" si="61"/>
        <v/>
      </c>
      <c r="Q149" s="30">
        <v>9300</v>
      </c>
      <c r="R149" s="90">
        <f t="shared" si="66"/>
        <v>9300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3"/>
        <v>19500</v>
      </c>
      <c r="G150" s="29" t="str">
        <f t="shared" si="71"/>
        <v/>
      </c>
      <c r="H150" s="34">
        <v>19500</v>
      </c>
      <c r="I150" s="99">
        <f t="shared" si="64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70"/>
        <v>8200</v>
      </c>
      <c r="P150" s="77" t="str">
        <f t="shared" si="61"/>
        <v/>
      </c>
      <c r="Q150" s="30">
        <v>8200</v>
      </c>
      <c r="R150" s="90">
        <f t="shared" si="66"/>
        <v>8200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3"/>
        <v>19500</v>
      </c>
      <c r="G151" s="29" t="str">
        <f t="shared" si="71"/>
        <v/>
      </c>
      <c r="H151" s="34">
        <v>19500</v>
      </c>
      <c r="I151" s="99">
        <f t="shared" si="64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1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3"/>
        <v>11400</v>
      </c>
      <c r="G152" s="29" t="str">
        <f t="shared" si="71"/>
        <v/>
      </c>
      <c r="H152" s="30">
        <v>11400</v>
      </c>
      <c r="I152" s="99">
        <f t="shared" si="64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70"/>
        <v>3200</v>
      </c>
      <c r="P152" s="77" t="str">
        <f t="shared" si="61"/>
        <v/>
      </c>
      <c r="Q152" s="30">
        <v>3200</v>
      </c>
      <c r="R152" s="90">
        <f t="shared" si="66"/>
        <v>3200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3"/>
        <v>9500</v>
      </c>
      <c r="G153" s="29" t="str">
        <f t="shared" si="71"/>
        <v/>
      </c>
      <c r="H153" s="30">
        <v>9500</v>
      </c>
      <c r="I153" s="99">
        <f t="shared" si="64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1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10500</v>
      </c>
      <c r="F154" s="28">
        <f t="shared" si="63"/>
        <v>10500</v>
      </c>
      <c r="G154" s="29" t="str">
        <f t="shared" si="71"/>
        <v/>
      </c>
      <c r="H154" s="30">
        <v>10500</v>
      </c>
      <c r="I154" s="99">
        <f t="shared" si="64"/>
        <v>10500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70"/>
        <v>3550</v>
      </c>
      <c r="P154" s="77" t="str">
        <f t="shared" si="61"/>
        <v/>
      </c>
      <c r="Q154" s="30">
        <v>3550</v>
      </c>
      <c r="R154" s="90">
        <f t="shared" si="66"/>
        <v>3550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3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1"/>
        <v/>
      </c>
      <c r="Q155" s="30">
        <v>5000</v>
      </c>
      <c r="R155" s="90">
        <f t="shared" si="66"/>
        <v>5000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3"/>
        <v>10400</v>
      </c>
      <c r="G156" s="29"/>
      <c r="H156" s="30">
        <v>10400</v>
      </c>
      <c r="I156" s="99">
        <f t="shared" si="64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70"/>
        <v>6300</v>
      </c>
      <c r="P156" s="77" t="str">
        <f t="shared" si="61"/>
        <v/>
      </c>
      <c r="Q156" s="30">
        <v>6300</v>
      </c>
      <c r="R156" s="90">
        <f t="shared" si="66"/>
        <v>6300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3"/>
        <v>10400</v>
      </c>
      <c r="G157" s="29"/>
      <c r="H157" s="30">
        <v>10400</v>
      </c>
      <c r="I157" s="99">
        <f t="shared" si="64"/>
        <v>10400</v>
      </c>
      <c r="J157" s="105"/>
      <c r="K157" s="147" t="s">
        <v>379</v>
      </c>
      <c r="L157" s="75" t="s">
        <v>22</v>
      </c>
      <c r="M157" s="57"/>
      <c r="N157" s="27">
        <v>3600</v>
      </c>
      <c r="O157" s="28">
        <f t="shared" si="70"/>
        <v>3600</v>
      </c>
      <c r="P157" s="77" t="str">
        <f t="shared" si="61"/>
        <v/>
      </c>
      <c r="Q157" s="30">
        <v>3600</v>
      </c>
      <c r="R157" s="90">
        <f t="shared" si="66"/>
        <v>3600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3"/>
        <v>10400</v>
      </c>
      <c r="G158" s="29"/>
      <c r="H158" s="30">
        <v>10400</v>
      </c>
      <c r="I158" s="99">
        <f t="shared" si="64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1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3"/>
        <v>10600</v>
      </c>
      <c r="G159" s="29"/>
      <c r="H159" s="30">
        <v>10600</v>
      </c>
      <c r="I159" s="99">
        <f t="shared" si="64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1"/>
        <v/>
      </c>
      <c r="Q159" s="30">
        <v>6000</v>
      </c>
      <c r="R159" s="90">
        <f t="shared" si="66"/>
        <v>6000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3"/>
        <v>13500</v>
      </c>
      <c r="G160" s="29" t="str">
        <f t="shared" ref="G160:G162" si="72">IF(LEFT(D160,1)="+",LEFT(D160,1)&amp;TEXT(D160,"#"),TEXT(D160,"#"))</f>
        <v/>
      </c>
      <c r="H160" s="30">
        <v>13500</v>
      </c>
      <c r="I160" s="99">
        <f t="shared" si="64"/>
        <v>13500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1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3"/>
        <v>13100</v>
      </c>
      <c r="G161" s="29" t="str">
        <f t="shared" si="72"/>
        <v/>
      </c>
      <c r="H161" s="30">
        <v>13100</v>
      </c>
      <c r="I161" s="99">
        <f t="shared" si="64"/>
        <v>13100</v>
      </c>
      <c r="J161" s="105"/>
      <c r="K161" s="147" t="s">
        <v>386</v>
      </c>
      <c r="L161" s="75" t="s">
        <v>22</v>
      </c>
      <c r="M161" s="57"/>
      <c r="N161" s="27">
        <v>2000</v>
      </c>
      <c r="O161" s="28">
        <f t="shared" si="70"/>
        <v>2000</v>
      </c>
      <c r="P161" s="77" t="str">
        <f t="shared" si="61"/>
        <v/>
      </c>
      <c r="Q161" s="30">
        <v>2000</v>
      </c>
      <c r="R161" s="90">
        <f t="shared" si="66"/>
        <v>2000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3"/>
        <v>12200</v>
      </c>
      <c r="G162" s="29" t="str">
        <f t="shared" si="72"/>
        <v/>
      </c>
      <c r="H162" s="30">
        <v>12200</v>
      </c>
      <c r="I162" s="99">
        <f t="shared" si="64"/>
        <v>12200</v>
      </c>
      <c r="J162" s="105"/>
      <c r="K162" s="147" t="s">
        <v>388</v>
      </c>
      <c r="L162" s="75" t="s">
        <v>22</v>
      </c>
      <c r="M162" s="57"/>
      <c r="N162" s="27">
        <v>2000</v>
      </c>
      <c r="O162" s="28">
        <f t="shared" si="70"/>
        <v>2000</v>
      </c>
      <c r="P162" s="77" t="str">
        <f t="shared" si="61"/>
        <v/>
      </c>
      <c r="Q162" s="30">
        <v>2000</v>
      </c>
      <c r="R162" s="90">
        <f t="shared" si="66"/>
        <v>2000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3"/>
        <v>10300</v>
      </c>
      <c r="G163" s="29"/>
      <c r="H163" s="30">
        <v>10300</v>
      </c>
      <c r="I163" s="99">
        <f t="shared" si="64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70"/>
        <v>9400</v>
      </c>
      <c r="P163" s="77" t="str">
        <f t="shared" si="61"/>
        <v/>
      </c>
      <c r="Q163" s="30">
        <v>9400</v>
      </c>
      <c r="R163" s="90">
        <f t="shared" si="66"/>
        <v>9400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3"/>
        <v>13000</v>
      </c>
      <c r="G164" s="29" t="str">
        <f t="shared" ref="G164:G173" si="73">IF(LEFT(D164,1)="+",LEFT(D164,1)&amp;TEXT(D164,"#"),TEXT(D164,"#"))</f>
        <v/>
      </c>
      <c r="H164" s="30">
        <v>13000</v>
      </c>
      <c r="I164" s="99">
        <f t="shared" si="64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70"/>
        <v>10500</v>
      </c>
      <c r="P164" s="77" t="str">
        <f t="shared" si="61"/>
        <v/>
      </c>
      <c r="Q164" s="30">
        <v>10500</v>
      </c>
      <c r="R164" s="90">
        <f t="shared" si="66"/>
        <v>10500</v>
      </c>
      <c r="S164" s="3"/>
      <c r="V164" s="9"/>
      <c r="W164" s="6"/>
      <c r="X164" s="8"/>
      <c r="Y164" s="9"/>
      <c r="Z164" s="6"/>
      <c r="AA164" s="8"/>
      <c r="AC164" s="114">
        <f t="shared" si="67"/>
        <v>0</v>
      </c>
      <c r="AD164" s="114">
        <f t="shared" si="68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3"/>
        <v>13500</v>
      </c>
      <c r="G165" s="29"/>
      <c r="H165" s="34">
        <v>13500</v>
      </c>
      <c r="I165" s="99">
        <f t="shared" si="64"/>
        <v>13500</v>
      </c>
      <c r="J165" s="105"/>
      <c r="K165" s="147" t="s">
        <v>395</v>
      </c>
      <c r="L165" s="75" t="s">
        <v>75</v>
      </c>
      <c r="M165" s="57"/>
      <c r="N165" s="27">
        <v>11100</v>
      </c>
      <c r="O165" s="28">
        <f t="shared" si="70"/>
        <v>11100</v>
      </c>
      <c r="P165" s="77" t="str">
        <f t="shared" si="61"/>
        <v/>
      </c>
      <c r="Q165" s="30">
        <v>11100</v>
      </c>
      <c r="R165" s="90">
        <f t="shared" si="66"/>
        <v>11100</v>
      </c>
      <c r="S165" s="3"/>
      <c r="V165" s="9"/>
      <c r="W165" s="6"/>
      <c r="X165" s="8"/>
      <c r="Y165" s="9"/>
      <c r="Z165" s="6"/>
      <c r="AA165" s="8"/>
      <c r="AC165" s="114">
        <f t="shared" si="67"/>
        <v>0</v>
      </c>
      <c r="AD165" s="114">
        <f t="shared" si="68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3"/>
        <v>13200</v>
      </c>
      <c r="G166" s="29" t="str">
        <f t="shared" si="73"/>
        <v/>
      </c>
      <c r="H166" s="34">
        <v>13200</v>
      </c>
      <c r="I166" s="99">
        <f t="shared" si="64"/>
        <v>13200</v>
      </c>
      <c r="J166" s="105"/>
      <c r="K166" s="134" t="s">
        <v>397</v>
      </c>
      <c r="L166" s="25" t="s">
        <v>398</v>
      </c>
      <c r="M166" s="52"/>
      <c r="N166" s="27">
        <v>11000</v>
      </c>
      <c r="O166" s="28">
        <f t="shared" si="70"/>
        <v>11000</v>
      </c>
      <c r="P166" s="29" t="str">
        <f t="shared" si="61"/>
        <v/>
      </c>
      <c r="Q166" s="30">
        <v>11000</v>
      </c>
      <c r="R166" s="90">
        <f t="shared" si="66"/>
        <v>11000</v>
      </c>
      <c r="S166" s="3"/>
      <c r="V166" s="9"/>
      <c r="W166" s="6"/>
      <c r="X166" s="8"/>
      <c r="Y166" s="9"/>
      <c r="Z166" s="6"/>
      <c r="AA166" s="8"/>
      <c r="AC166" s="114">
        <f t="shared" si="67"/>
        <v>0</v>
      </c>
      <c r="AD166" s="114">
        <f t="shared" si="68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3"/>
        <v>13200</v>
      </c>
      <c r="G167" s="29" t="str">
        <f t="shared" si="73"/>
        <v/>
      </c>
      <c r="H167" s="34">
        <v>13200</v>
      </c>
      <c r="I167" s="99">
        <f t="shared" si="64"/>
        <v>13200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1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67"/>
        <v>0</v>
      </c>
      <c r="AD167" s="114">
        <f t="shared" si="68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3"/>
        <v>10600</v>
      </c>
      <c r="G168" s="29" t="str">
        <f t="shared" si="73"/>
        <v/>
      </c>
      <c r="H168" s="30">
        <v>10600</v>
      </c>
      <c r="I168" s="99">
        <f t="shared" si="64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70"/>
        <v>10160</v>
      </c>
      <c r="P168" s="77" t="str">
        <f t="shared" si="61"/>
        <v/>
      </c>
      <c r="Q168" s="30">
        <v>10160</v>
      </c>
      <c r="R168" s="90">
        <f t="shared" si="66"/>
        <v>10160</v>
      </c>
      <c r="S168" s="3"/>
      <c r="V168" s="9"/>
      <c r="W168" s="6"/>
      <c r="X168" s="8"/>
      <c r="Y168" s="9"/>
      <c r="Z168" s="6"/>
      <c r="AA168" s="8"/>
      <c r="AC168" s="114">
        <f t="shared" si="67"/>
        <v>0</v>
      </c>
      <c r="AD168" s="114">
        <f t="shared" si="68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3"/>
        <v>10600</v>
      </c>
      <c r="G169" s="29" t="str">
        <f t="shared" si="73"/>
        <v/>
      </c>
      <c r="H169" s="30">
        <v>10600</v>
      </c>
      <c r="I169" s="67">
        <f t="shared" si="64"/>
        <v>10600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1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67"/>
        <v>0</v>
      </c>
      <c r="AD169" s="114">
        <f t="shared" si="68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3"/>
        <v>10600</v>
      </c>
      <c r="G170" s="29" t="str">
        <f t="shared" si="73"/>
        <v/>
      </c>
      <c r="H170" s="30">
        <v>10600</v>
      </c>
      <c r="I170" s="67">
        <f t="shared" si="64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70"/>
        <v>2500</v>
      </c>
      <c r="P170" s="153" t="str">
        <f t="shared" si="61"/>
        <v/>
      </c>
      <c r="Q170" s="156">
        <v>2500</v>
      </c>
      <c r="R170" s="90">
        <f t="shared" si="66"/>
        <v>2500</v>
      </c>
      <c r="S170" s="3"/>
      <c r="V170" s="9"/>
      <c r="W170" s="6"/>
      <c r="X170" s="8"/>
      <c r="Y170" s="9"/>
      <c r="Z170" s="6"/>
      <c r="AA170" s="8"/>
      <c r="AC170" s="114">
        <f t="shared" si="67"/>
        <v>0</v>
      </c>
      <c r="AD170" s="114">
        <f t="shared" si="68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3"/>
        <v>10700</v>
      </c>
      <c r="G171" s="29" t="str">
        <f t="shared" si="73"/>
        <v/>
      </c>
      <c r="H171" s="30">
        <v>10700</v>
      </c>
      <c r="I171" s="99">
        <f t="shared" si="64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70"/>
        <v>1500</v>
      </c>
      <c r="P171" s="153" t="str">
        <f t="shared" si="61"/>
        <v/>
      </c>
      <c r="Q171" s="156">
        <v>1500</v>
      </c>
      <c r="R171" s="90">
        <f t="shared" si="66"/>
        <v>1500</v>
      </c>
      <c r="S171" s="3"/>
      <c r="V171" s="9"/>
      <c r="W171" s="6"/>
      <c r="X171" s="8"/>
      <c r="Y171" s="9"/>
      <c r="Z171" s="6"/>
      <c r="AA171" s="8"/>
      <c r="AC171" s="114">
        <f t="shared" si="67"/>
        <v>0</v>
      </c>
      <c r="AD171" s="114">
        <f t="shared" si="68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11200</v>
      </c>
      <c r="F172" s="28">
        <f t="shared" si="63"/>
        <v>11200</v>
      </c>
      <c r="G172" s="29" t="str">
        <f t="shared" si="73"/>
        <v/>
      </c>
      <c r="H172" s="30">
        <v>11200</v>
      </c>
      <c r="I172" s="99">
        <f t="shared" si="64"/>
        <v>11200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1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67"/>
        <v>0</v>
      </c>
      <c r="AD172" s="114">
        <f t="shared" si="68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3"/>
        <v>10600</v>
      </c>
      <c r="G173" s="29" t="str">
        <f t="shared" si="73"/>
        <v/>
      </c>
      <c r="H173" s="30">
        <v>10600</v>
      </c>
      <c r="I173" s="99">
        <f t="shared" si="64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1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67"/>
        <v>0</v>
      </c>
      <c r="AD173" s="114">
        <f t="shared" si="68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562800</v>
      </c>
      <c r="F174" s="39">
        <f>E174/46</f>
        <v>12234.7826086957</v>
      </c>
      <c r="G174" s="73"/>
      <c r="H174" s="38">
        <f>SUM(I128:I173)</f>
        <v>562800</v>
      </c>
      <c r="I174" s="149">
        <f>H174/46</f>
        <v>12234.7826086957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1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67"/>
        <v>0</v>
      </c>
      <c r="AD174" s="114">
        <f t="shared" si="68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4">E175+D175</f>
        <v>4100</v>
      </c>
      <c r="G175" s="29" t="str">
        <f t="shared" ref="G175:G193" si="75">IF(LEFT(D175,1)="+",LEFT(D175,1)&amp;TEXT(D175,"#"),TEXT(D175,"#"))</f>
        <v/>
      </c>
      <c r="H175" s="34">
        <v>4100</v>
      </c>
      <c r="I175" s="99">
        <f t="shared" ref="I175:I189" si="76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1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67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4"/>
        <v>2600</v>
      </c>
      <c r="G176" s="29" t="str">
        <f t="shared" si="75"/>
        <v/>
      </c>
      <c r="H176" s="30">
        <v>2600</v>
      </c>
      <c r="I176" s="99">
        <f t="shared" si="76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1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67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4"/>
        <v>3400</v>
      </c>
      <c r="G177" s="29" t="str">
        <f t="shared" si="75"/>
        <v/>
      </c>
      <c r="H177" s="34">
        <v>3400</v>
      </c>
      <c r="I177" s="99">
        <f t="shared" si="76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1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67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4"/>
        <v>2400</v>
      </c>
      <c r="G178" s="29" t="str">
        <f t="shared" si="75"/>
        <v/>
      </c>
      <c r="H178" s="30">
        <v>2400</v>
      </c>
      <c r="I178" s="99">
        <f t="shared" si="76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1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67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4"/>
        <v>2700</v>
      </c>
      <c r="G179" s="29" t="str">
        <f t="shared" si="75"/>
        <v/>
      </c>
      <c r="H179" s="30">
        <v>2700</v>
      </c>
      <c r="I179" s="99">
        <f t="shared" si="76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1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67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4"/>
        <v>3100</v>
      </c>
      <c r="G180" s="29" t="str">
        <f t="shared" si="75"/>
        <v/>
      </c>
      <c r="H180" s="30">
        <v>3100</v>
      </c>
      <c r="I180" s="99">
        <f t="shared" si="76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1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67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4"/>
        <v>5500</v>
      </c>
      <c r="G181" s="29" t="str">
        <f t="shared" si="75"/>
        <v/>
      </c>
      <c r="H181" s="30">
        <v>5500</v>
      </c>
      <c r="I181" s="99">
        <f t="shared" si="76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1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67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2700</v>
      </c>
      <c r="F182" s="28">
        <f t="shared" si="74"/>
        <v>2700</v>
      </c>
      <c r="G182" s="29" t="str">
        <f t="shared" si="75"/>
        <v/>
      </c>
      <c r="H182" s="30">
        <v>2700</v>
      </c>
      <c r="I182" s="99">
        <f t="shared" si="76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1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67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4"/>
        <v>4430</v>
      </c>
      <c r="G183" s="29" t="str">
        <f t="shared" si="75"/>
        <v/>
      </c>
      <c r="H183" s="30">
        <v>4430</v>
      </c>
      <c r="I183" s="99">
        <f t="shared" si="76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1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67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4"/>
        <v>3100</v>
      </c>
      <c r="G184" s="29" t="str">
        <f t="shared" si="75"/>
        <v/>
      </c>
      <c r="H184" s="30">
        <v>3100</v>
      </c>
      <c r="I184" s="99">
        <f t="shared" si="76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1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67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4"/>
        <v>3500</v>
      </c>
      <c r="G185" s="29" t="str">
        <f t="shared" si="75"/>
        <v/>
      </c>
      <c r="H185" s="30">
        <v>3500</v>
      </c>
      <c r="I185" s="99">
        <f t="shared" si="76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1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67"/>
        <v>0</v>
      </c>
      <c r="AD185" s="114">
        <f t="shared" si="68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4"/>
        <v>2800</v>
      </c>
      <c r="G186" s="29" t="str">
        <f t="shared" si="75"/>
        <v/>
      </c>
      <c r="H186" s="30">
        <v>2800</v>
      </c>
      <c r="I186" s="99">
        <f t="shared" si="76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ref="P186:P197" si="77">IF(LEFT(M186,1)="+",LEFT(M186,1)&amp;TEXT(M186,"#"),TEXT(M186,"#"))</f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67"/>
        <v>0</v>
      </c>
      <c r="AD186" s="114">
        <f t="shared" si="68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4"/>
        <v>4280</v>
      </c>
      <c r="G187" s="29" t="str">
        <f t="shared" si="75"/>
        <v/>
      </c>
      <c r="H187" s="30">
        <v>4280</v>
      </c>
      <c r="I187" s="99">
        <f t="shared" si="76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77"/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67"/>
        <v>0</v>
      </c>
      <c r="AD187" s="114">
        <f t="shared" si="68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4"/>
        <v>3200</v>
      </c>
      <c r="G188" s="29" t="str">
        <f t="shared" si="75"/>
        <v/>
      </c>
      <c r="H188" s="30">
        <v>3200</v>
      </c>
      <c r="I188" s="99">
        <f t="shared" si="76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si="77"/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67"/>
        <v>0</v>
      </c>
      <c r="AD188" s="114">
        <f t="shared" si="68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4"/>
        <v>3200</v>
      </c>
      <c r="G189" s="29" t="str">
        <f t="shared" si="75"/>
        <v/>
      </c>
      <c r="H189" s="30">
        <v>3200</v>
      </c>
      <c r="I189" s="99">
        <f t="shared" si="76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7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67"/>
        <v>0</v>
      </c>
      <c r="AD189" s="114">
        <f t="shared" si="68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5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7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67"/>
        <v>0</v>
      </c>
      <c r="AD190" s="114">
        <f t="shared" si="68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8">E191+D191</f>
        <v>2600</v>
      </c>
      <c r="G191" s="29" t="str">
        <f t="shared" si="75"/>
        <v/>
      </c>
      <c r="H191" s="30">
        <v>2600</v>
      </c>
      <c r="I191" s="67">
        <f t="shared" ref="I191:I193" si="79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7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67"/>
        <v>0</v>
      </c>
      <c r="AD191" s="114">
        <f t="shared" si="68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8"/>
        <v>2700</v>
      </c>
      <c r="G192" s="29" t="str">
        <f t="shared" si="75"/>
        <v/>
      </c>
      <c r="H192" s="30">
        <v>2700</v>
      </c>
      <c r="I192" s="67">
        <f t="shared" si="79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7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67"/>
        <v>0</v>
      </c>
      <c r="AD192" s="114">
        <f t="shared" si="68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8"/>
        <v>3200</v>
      </c>
      <c r="G193" s="29" t="str">
        <f t="shared" si="75"/>
        <v/>
      </c>
      <c r="H193" s="30">
        <v>3200</v>
      </c>
      <c r="I193" s="67">
        <f t="shared" si="79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7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67"/>
        <v>0</v>
      </c>
      <c r="AD193" s="114">
        <f t="shared" si="68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7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67"/>
        <v>0</v>
      </c>
      <c r="AD194" s="114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7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67"/>
        <v>0</v>
      </c>
      <c r="AD195" s="114">
        <f t="shared" si="6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7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80">F196-I196</f>
        <v>0</v>
      </c>
      <c r="AD196" s="114">
        <f t="shared" ref="AD196:AD200" si="81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7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80"/>
        <v>0</v>
      </c>
      <c r="AD197" s="114">
        <f t="shared" si="8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80"/>
        <v>0</v>
      </c>
      <c r="AD198" s="114">
        <f t="shared" si="81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0"/>
        <v>0</v>
      </c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80"/>
        <v>0</v>
      </c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490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 t="s">
        <v>469</v>
      </c>
      <c r="W10" s="30">
        <v>9400</v>
      </c>
      <c r="X10" s="67">
        <f t="shared" si="6"/>
        <v>9300</v>
      </c>
      <c r="Y10" s="77" t="str">
        <f t="shared" si="7"/>
        <v>-100</v>
      </c>
      <c r="Z10" s="30">
        <v>9400</v>
      </c>
      <c r="AA10" s="90">
        <f t="shared" si="8"/>
        <v>9300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 t="s">
        <v>468</v>
      </c>
      <c r="E12" s="41">
        <v>2400</v>
      </c>
      <c r="F12" s="28">
        <f t="shared" si="12"/>
        <v>2100</v>
      </c>
      <c r="G12" s="29" t="str">
        <f t="shared" si="1"/>
        <v>-300</v>
      </c>
      <c r="H12" s="30">
        <v>2400</v>
      </c>
      <c r="I12" s="67">
        <f t="shared" si="13"/>
        <v>2100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 t="s">
        <v>468</v>
      </c>
      <c r="W15" s="30">
        <v>11400</v>
      </c>
      <c r="X15" s="67">
        <f t="shared" si="6"/>
        <v>11100</v>
      </c>
      <c r="Y15" s="29" t="str">
        <f t="shared" si="7"/>
        <v>-300</v>
      </c>
      <c r="Z15" s="30">
        <v>11400</v>
      </c>
      <c r="AA15" s="90">
        <f t="shared" si="8"/>
        <v>11100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9800</v>
      </c>
      <c r="X18" s="67">
        <f t="shared" si="6"/>
        <v>9800</v>
      </c>
      <c r="Y18" s="29" t="str">
        <f t="shared" si="7"/>
        <v/>
      </c>
      <c r="Z18" s="30">
        <v>9800</v>
      </c>
      <c r="AA18" s="90">
        <f t="shared" si="8"/>
        <v>9800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29130</v>
      </c>
      <c r="F20" s="39">
        <f>E20/11</f>
        <v>2648.18181818182</v>
      </c>
      <c r="G20" s="29" t="str">
        <f t="shared" si="1"/>
        <v/>
      </c>
      <c r="H20" s="47">
        <f>SUM(I9:I19)</f>
        <v>29130</v>
      </c>
      <c r="I20" s="39">
        <f>H20/11</f>
        <v>2648.18181818182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7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7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7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32850</v>
      </c>
      <c r="F24" s="39">
        <f>E24/13</f>
        <v>2526.92307692308</v>
      </c>
      <c r="G24" s="29" t="str">
        <f t="shared" si="1"/>
        <v/>
      </c>
      <c r="H24" s="51">
        <f>H20+H23</f>
        <v>32850</v>
      </c>
      <c r="I24" s="39">
        <f>H24/13</f>
        <v>2526.92307692308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7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7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92070</v>
      </c>
      <c r="O26" s="39">
        <f>N26/22</f>
        <v>4185</v>
      </c>
      <c r="P26" s="73"/>
      <c r="Q26" s="38">
        <f>SUM(R6:R25)</f>
        <v>92070</v>
      </c>
      <c r="R26" s="108">
        <f>Q26/22</f>
        <v>4185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8">N27+M27</f>
        <v>25400</v>
      </c>
      <c r="P27" s="29" t="str">
        <f t="shared" ref="P27:P44" si="19">IF(LEFT(M27,1)="+",LEFT(M27,1)&amp;TEXT(M27,"#"),TEXT(M27,"#"))</f>
        <v/>
      </c>
      <c r="Q27" s="30">
        <v>25400</v>
      </c>
      <c r="R27" s="90">
        <f t="shared" ref="R27:R44" si="20">IF(P27="",0+Q27,P27+Q27)</f>
        <v>25400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8"/>
        <v>25200</v>
      </c>
      <c r="P28" s="29" t="str">
        <f t="shared" si="19"/>
        <v/>
      </c>
      <c r="Q28" s="30">
        <v>25200</v>
      </c>
      <c r="R28" s="90">
        <f t="shared" si="20"/>
        <v>25200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25200</v>
      </c>
      <c r="O29" s="28">
        <f t="shared" si="18"/>
        <v>25200</v>
      </c>
      <c r="P29" s="29" t="str">
        <f t="shared" si="19"/>
        <v/>
      </c>
      <c r="Q29" s="30">
        <v>25200</v>
      </c>
      <c r="R29" s="90">
        <f t="shared" si="20"/>
        <v>25200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25000</v>
      </c>
      <c r="O30" s="28">
        <f t="shared" si="18"/>
        <v>25000</v>
      </c>
      <c r="P30" s="29" t="str">
        <f t="shared" si="19"/>
        <v/>
      </c>
      <c r="Q30" s="30">
        <v>25000</v>
      </c>
      <c r="R30" s="90">
        <f t="shared" si="20"/>
        <v>25000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24800</v>
      </c>
      <c r="O31" s="28">
        <f t="shared" si="18"/>
        <v>24800</v>
      </c>
      <c r="P31" s="29" t="str">
        <f t="shared" si="19"/>
        <v/>
      </c>
      <c r="Q31" s="30">
        <v>24800</v>
      </c>
      <c r="R31" s="90">
        <f t="shared" si="20"/>
        <v>24800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24300</v>
      </c>
      <c r="O32" s="28">
        <f t="shared" si="18"/>
        <v>24300</v>
      </c>
      <c r="P32" s="29" t="str">
        <f t="shared" si="19"/>
        <v/>
      </c>
      <c r="Q32" s="30">
        <v>24300</v>
      </c>
      <c r="R32" s="90">
        <f t="shared" si="20"/>
        <v>24300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24600</v>
      </c>
      <c r="O33" s="28">
        <f t="shared" si="18"/>
        <v>24600</v>
      </c>
      <c r="P33" s="29" t="str">
        <f t="shared" si="19"/>
        <v/>
      </c>
      <c r="Q33" s="30">
        <v>24600</v>
      </c>
      <c r="R33" s="90">
        <f t="shared" si="20"/>
        <v>24600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1">E34+D34</f>
        <v>35300</v>
      </c>
      <c r="G34" s="29" t="str">
        <f t="shared" si="1"/>
        <v/>
      </c>
      <c r="H34" s="30">
        <v>35300</v>
      </c>
      <c r="I34" s="67">
        <f t="shared" ref="I34:I44" si="22">IF(G34="",0+H34,G34+H34)</f>
        <v>35300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8"/>
        <v>22000</v>
      </c>
      <c r="P34" s="29" t="str">
        <f t="shared" si="19"/>
        <v/>
      </c>
      <c r="Q34" s="30">
        <v>22000</v>
      </c>
      <c r="R34" s="90">
        <f t="shared" si="20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1"/>
        <v>35500</v>
      </c>
      <c r="G35" s="29" t="str">
        <f t="shared" si="1"/>
        <v/>
      </c>
      <c r="H35" s="30">
        <v>35500</v>
      </c>
      <c r="I35" s="67">
        <f t="shared" si="22"/>
        <v>35500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8"/>
        <v>22000</v>
      </c>
      <c r="P35" s="29" t="str">
        <f t="shared" si="19"/>
        <v/>
      </c>
      <c r="Q35" s="30">
        <v>22000</v>
      </c>
      <c r="R35" s="90">
        <f t="shared" si="20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 t="s">
        <v>473</v>
      </c>
      <c r="E36" s="41">
        <v>34100</v>
      </c>
      <c r="F36" s="28">
        <f t="shared" si="21"/>
        <v>33500</v>
      </c>
      <c r="G36" s="29" t="str">
        <f t="shared" si="1"/>
        <v>-600</v>
      </c>
      <c r="H36" s="30">
        <v>34100</v>
      </c>
      <c r="I36" s="67">
        <f t="shared" si="22"/>
        <v>33500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8"/>
        <v>33000</v>
      </c>
      <c r="P36" s="77" t="str">
        <f t="shared" si="19"/>
        <v/>
      </c>
      <c r="Q36" s="30">
        <v>33000</v>
      </c>
      <c r="R36" s="90">
        <f t="shared" si="20"/>
        <v>33000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 t="s">
        <v>473</v>
      </c>
      <c r="E37" s="41">
        <v>34400</v>
      </c>
      <c r="F37" s="28">
        <f t="shared" si="21"/>
        <v>33800</v>
      </c>
      <c r="G37" s="29" t="str">
        <f t="shared" si="1"/>
        <v>-600</v>
      </c>
      <c r="H37" s="30">
        <v>34400</v>
      </c>
      <c r="I37" s="67">
        <f t="shared" si="22"/>
        <v>33800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8"/>
        <v>32800</v>
      </c>
      <c r="P37" s="77" t="str">
        <f t="shared" si="19"/>
        <v/>
      </c>
      <c r="Q37" s="30">
        <v>32800</v>
      </c>
      <c r="R37" s="90">
        <f t="shared" si="20"/>
        <v>32800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32700</v>
      </c>
      <c r="F38" s="28">
        <f t="shared" si="21"/>
        <v>32700</v>
      </c>
      <c r="G38" s="29" t="str">
        <f t="shared" si="1"/>
        <v/>
      </c>
      <c r="H38" s="30">
        <v>32700</v>
      </c>
      <c r="I38" s="67">
        <f t="shared" si="22"/>
        <v>32700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8"/>
        <v>32800</v>
      </c>
      <c r="P38" s="77" t="str">
        <f t="shared" si="19"/>
        <v/>
      </c>
      <c r="Q38" s="30">
        <v>32800</v>
      </c>
      <c r="R38" s="90">
        <f t="shared" si="20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1"/>
        <v>33100</v>
      </c>
      <c r="G39" s="29" t="str">
        <f t="shared" si="1"/>
        <v/>
      </c>
      <c r="H39" s="30">
        <v>33100</v>
      </c>
      <c r="I39" s="67">
        <f t="shared" si="22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8"/>
        <v>19700</v>
      </c>
      <c r="P39" s="77" t="str">
        <f t="shared" si="19"/>
        <v/>
      </c>
      <c r="Q39" s="30">
        <v>19700</v>
      </c>
      <c r="R39" s="90">
        <f t="shared" si="20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1"/>
        <v>32100</v>
      </c>
      <c r="G40" s="29" t="str">
        <f t="shared" si="1"/>
        <v/>
      </c>
      <c r="H40" s="30">
        <v>32100</v>
      </c>
      <c r="I40" s="67">
        <f t="shared" si="22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8"/>
        <v>25300</v>
      </c>
      <c r="P40" s="77" t="str">
        <f t="shared" si="19"/>
        <v/>
      </c>
      <c r="Q40" s="30">
        <v>25300</v>
      </c>
      <c r="R40" s="90">
        <f t="shared" si="20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 t="s">
        <v>473</v>
      </c>
      <c r="E41" s="41">
        <v>34200</v>
      </c>
      <c r="F41" s="28">
        <f t="shared" si="21"/>
        <v>33600</v>
      </c>
      <c r="G41" s="29" t="str">
        <f t="shared" si="1"/>
        <v>-600</v>
      </c>
      <c r="H41" s="30">
        <v>34200</v>
      </c>
      <c r="I41" s="67">
        <f t="shared" si="22"/>
        <v>33600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8"/>
        <v>25800</v>
      </c>
      <c r="P41" s="77" t="str">
        <f t="shared" si="19"/>
        <v/>
      </c>
      <c r="Q41" s="30">
        <v>25800</v>
      </c>
      <c r="R41" s="90">
        <f t="shared" si="20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 t="s">
        <v>473</v>
      </c>
      <c r="E42" s="41">
        <v>34400</v>
      </c>
      <c r="F42" s="28">
        <f t="shared" si="21"/>
        <v>33800</v>
      </c>
      <c r="G42" s="29" t="str">
        <f t="shared" si="1"/>
        <v>-600</v>
      </c>
      <c r="H42" s="30">
        <v>34400</v>
      </c>
      <c r="I42" s="67">
        <f t="shared" si="22"/>
        <v>33800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8"/>
        <v>26720</v>
      </c>
      <c r="P42" s="77" t="str">
        <f t="shared" si="19"/>
        <v/>
      </c>
      <c r="Q42" s="30">
        <v>26720</v>
      </c>
      <c r="R42" s="90">
        <f t="shared" si="20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1"/>
        <v>35100</v>
      </c>
      <c r="G43" s="29" t="str">
        <f t="shared" si="1"/>
        <v/>
      </c>
      <c r="H43" s="30">
        <v>35100</v>
      </c>
      <c r="I43" s="67">
        <f t="shared" si="22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8"/>
        <v>26720</v>
      </c>
      <c r="P43" s="77" t="str">
        <f t="shared" si="19"/>
        <v/>
      </c>
      <c r="Q43" s="30">
        <v>26720</v>
      </c>
      <c r="R43" s="90">
        <f t="shared" si="20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1"/>
        <v>33600</v>
      </c>
      <c r="G44" s="29" t="str">
        <f t="shared" si="1"/>
        <v/>
      </c>
      <c r="H44" s="30">
        <v>33600</v>
      </c>
      <c r="I44" s="67">
        <f t="shared" si="22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8"/>
        <v>25700</v>
      </c>
      <c r="P44" s="29" t="str">
        <f t="shared" si="19"/>
        <v/>
      </c>
      <c r="Q44" s="30">
        <v>25700</v>
      </c>
      <c r="R44" s="90">
        <f t="shared" si="20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372100</v>
      </c>
      <c r="F45" s="39">
        <f>E45/11</f>
        <v>33827.2727272727</v>
      </c>
      <c r="G45" s="29" t="str">
        <f t="shared" si="1"/>
        <v/>
      </c>
      <c r="H45" s="51">
        <f>SUM(I34:I44)</f>
        <v>372100</v>
      </c>
      <c r="I45" s="39">
        <f>H45/11</f>
        <v>33827.2727272727</v>
      </c>
      <c r="J45" s="69"/>
      <c r="K45" s="36" t="s">
        <v>136</v>
      </c>
      <c r="L45" s="36"/>
      <c r="M45" s="72"/>
      <c r="N45" s="38">
        <f>SUM(O27:O44)</f>
        <v>467040</v>
      </c>
      <c r="O45" s="39">
        <f>N45/18</f>
        <v>25946.6666666667</v>
      </c>
      <c r="P45" s="73"/>
      <c r="Q45" s="38">
        <f>SUM(R27:R44)</f>
        <v>467040</v>
      </c>
      <c r="R45" s="108">
        <f>Q45/18</f>
        <v>25946.6666666667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3">E46+D46</f>
        <v>21000</v>
      </c>
      <c r="G46" s="29" t="str">
        <f t="shared" si="1"/>
        <v/>
      </c>
      <c r="H46" s="30">
        <v>21000</v>
      </c>
      <c r="I46" s="67">
        <f t="shared" ref="I46:I50" si="24">IF(G46="",0+H46,G46+H46)</f>
        <v>21000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5">N46+M46</f>
        <v>21900</v>
      </c>
      <c r="P46" s="29" t="str">
        <f t="shared" ref="P46:P48" si="26">IF(LEFT(M46,1)="+",LEFT(M46,1)&amp;TEXT(M46,"#"),TEXT(M46,"#"))</f>
        <v/>
      </c>
      <c r="Q46" s="30">
        <v>21900</v>
      </c>
      <c r="R46" s="90">
        <f t="shared" ref="R46:R48" si="27">IF(P46="",0+Q46,P46+Q46)</f>
        <v>21900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3"/>
        <v>24600</v>
      </c>
      <c r="G47" s="29" t="str">
        <f t="shared" si="1"/>
        <v/>
      </c>
      <c r="H47" s="30">
        <v>24600</v>
      </c>
      <c r="I47" s="67">
        <f t="shared" si="24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3"/>
        <v>24700</v>
      </c>
      <c r="G48" s="29" t="str">
        <f t="shared" si="1"/>
        <v/>
      </c>
      <c r="H48" s="30">
        <v>24700</v>
      </c>
      <c r="I48" s="67">
        <f t="shared" si="24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3"/>
        <v>10700</v>
      </c>
      <c r="G49" s="29" t="str">
        <f t="shared" si="1"/>
        <v/>
      </c>
      <c r="H49" s="30">
        <v>10700</v>
      </c>
      <c r="I49" s="67">
        <f t="shared" si="24"/>
        <v>10700</v>
      </c>
      <c r="J49" s="78"/>
      <c r="K49" s="36" t="s">
        <v>145</v>
      </c>
      <c r="L49" s="36"/>
      <c r="M49" s="72"/>
      <c r="N49" s="38">
        <f>N45+O46+O47</f>
        <v>510240</v>
      </c>
      <c r="O49" s="39">
        <f>N49/21</f>
        <v>24297.1428571429</v>
      </c>
      <c r="P49" s="73"/>
      <c r="Q49" s="38">
        <f>Q45+R46+R47</f>
        <v>510240</v>
      </c>
      <c r="R49" s="108">
        <f>Q49/21</f>
        <v>24297.1428571429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3"/>
        <v>26100</v>
      </c>
      <c r="G50" s="29" t="str">
        <f t="shared" si="1"/>
        <v/>
      </c>
      <c r="H50" s="30">
        <v>26100</v>
      </c>
      <c r="I50" s="67">
        <f t="shared" si="24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8">N50+M50</f>
        <v>4400</v>
      </c>
      <c r="P50" s="29" t="str">
        <f t="shared" ref="P50:P53" si="29">IF(LEFT(M50,1)="+",LEFT(M50,1)&amp;TEXT(M50,"#"),TEXT(M50,"#"))</f>
        <v/>
      </c>
      <c r="Q50" s="30">
        <v>4400</v>
      </c>
      <c r="R50" s="90">
        <f t="shared" ref="R50:R53" si="30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8"/>
        <v>4200</v>
      </c>
      <c r="P51" s="29" t="str">
        <f t="shared" si="29"/>
        <v/>
      </c>
      <c r="Q51" s="30">
        <v>4200</v>
      </c>
      <c r="R51" s="90">
        <f t="shared" si="30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479200</v>
      </c>
      <c r="F52" s="39">
        <f>E52/16</f>
        <v>29950</v>
      </c>
      <c r="G52" s="29" t="str">
        <f t="shared" si="1"/>
        <v/>
      </c>
      <c r="H52" s="51">
        <f>H45+H51</f>
        <v>479200</v>
      </c>
      <c r="I52" s="39">
        <f>H52/16</f>
        <v>29950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8"/>
        <v>4500</v>
      </c>
      <c r="P52" s="29" t="str">
        <f t="shared" si="29"/>
        <v/>
      </c>
      <c r="Q52" s="30">
        <v>4500</v>
      </c>
      <c r="R52" s="90">
        <f t="shared" si="30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 t="s">
        <v>469</v>
      </c>
      <c r="E53" s="41">
        <v>9400</v>
      </c>
      <c r="F53" s="28">
        <f t="shared" ref="F53:F68" si="31">E53+D53</f>
        <v>9300</v>
      </c>
      <c r="G53" s="29" t="str">
        <f t="shared" si="1"/>
        <v>-100</v>
      </c>
      <c r="H53" s="30">
        <v>9400</v>
      </c>
      <c r="I53" s="67">
        <f t="shared" ref="I53:I68" si="32">IF(G53="",0+H53,G53+H53)</f>
        <v>9300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8"/>
        <v>4300</v>
      </c>
      <c r="P53" s="29" t="str">
        <f t="shared" si="29"/>
        <v/>
      </c>
      <c r="Q53" s="30">
        <v>4300</v>
      </c>
      <c r="R53" s="90">
        <f t="shared" si="30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 t="s">
        <v>469</v>
      </c>
      <c r="E54" s="41">
        <v>9600</v>
      </c>
      <c r="F54" s="28">
        <f t="shared" si="31"/>
        <v>9500</v>
      </c>
      <c r="G54" s="29" t="str">
        <f t="shared" si="1"/>
        <v>-100</v>
      </c>
      <c r="H54" s="30">
        <v>9600</v>
      </c>
      <c r="I54" s="67">
        <f t="shared" si="32"/>
        <v>9500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 t="s">
        <v>469</v>
      </c>
      <c r="E55" s="41">
        <v>9800</v>
      </c>
      <c r="F55" s="28">
        <f t="shared" si="31"/>
        <v>9700</v>
      </c>
      <c r="G55" s="29" t="str">
        <f t="shared" si="1"/>
        <v>-100</v>
      </c>
      <c r="H55" s="30">
        <v>9800</v>
      </c>
      <c r="I55" s="67">
        <f t="shared" si="32"/>
        <v>9700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3">N55+M55</f>
        <v>2300</v>
      </c>
      <c r="P55" s="29" t="str">
        <f t="shared" ref="P55:P57" si="34">IF(LEFT(M55,1)="+",LEFT(M55,1)&amp;TEXT(M55,"#"),TEXT(M55,"#"))</f>
        <v/>
      </c>
      <c r="Q55" s="30">
        <v>2300</v>
      </c>
      <c r="R55" s="90">
        <f t="shared" ref="R55:R57" si="35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 t="s">
        <v>469</v>
      </c>
      <c r="E56" s="41">
        <v>9600</v>
      </c>
      <c r="F56" s="28">
        <f t="shared" si="31"/>
        <v>9500</v>
      </c>
      <c r="G56" s="29" t="str">
        <f t="shared" si="1"/>
        <v>-100</v>
      </c>
      <c r="H56" s="30">
        <v>9600</v>
      </c>
      <c r="I56" s="67">
        <f t="shared" si="32"/>
        <v>9500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3"/>
        <v>2700</v>
      </c>
      <c r="P56" s="29" t="str">
        <f t="shared" si="34"/>
        <v/>
      </c>
      <c r="Q56" s="30">
        <v>2700</v>
      </c>
      <c r="R56" s="90">
        <f t="shared" si="35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1"/>
        <v>10100</v>
      </c>
      <c r="G57" s="29" t="str">
        <f t="shared" si="1"/>
        <v/>
      </c>
      <c r="H57" s="27">
        <v>10100</v>
      </c>
      <c r="I57" s="67">
        <f t="shared" si="32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3"/>
        <v>2500</v>
      </c>
      <c r="P57" s="29" t="str">
        <f t="shared" si="34"/>
        <v/>
      </c>
      <c r="Q57" s="30">
        <v>2500</v>
      </c>
      <c r="R57" s="90">
        <f t="shared" si="35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1"/>
        <v>10300</v>
      </c>
      <c r="G58" s="29" t="str">
        <f t="shared" si="1"/>
        <v/>
      </c>
      <c r="H58" s="27">
        <v>10300</v>
      </c>
      <c r="I58" s="67">
        <f t="shared" si="32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1"/>
        <v>11200</v>
      </c>
      <c r="G59" s="29" t="str">
        <f t="shared" si="1"/>
        <v/>
      </c>
      <c r="H59" s="30">
        <v>11200</v>
      </c>
      <c r="I59" s="67">
        <f t="shared" si="32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6">N59+M59</f>
        <v>1800</v>
      </c>
      <c r="P59" s="29" t="str">
        <f t="shared" ref="P59:P61" si="37">IF(LEFT(M59,1)="+",LEFT(M59,1)&amp;TEXT(M59,"#"),TEXT(M59,"#"))</f>
        <v/>
      </c>
      <c r="Q59" s="30">
        <v>1800</v>
      </c>
      <c r="R59" s="90">
        <f t="shared" ref="R59:R61" si="38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1"/>
        <v>11000</v>
      </c>
      <c r="G60" s="29" t="str">
        <f t="shared" si="1"/>
        <v/>
      </c>
      <c r="H60" s="30">
        <v>11000</v>
      </c>
      <c r="I60" s="67">
        <f t="shared" si="32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6"/>
        <v>1250</v>
      </c>
      <c r="P60" s="29" t="str">
        <f t="shared" si="37"/>
        <v/>
      </c>
      <c r="Q60" s="30">
        <v>1250</v>
      </c>
      <c r="R60" s="90">
        <f t="shared" si="38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1"/>
        <v>10700</v>
      </c>
      <c r="G61" s="29" t="str">
        <f t="shared" si="1"/>
        <v/>
      </c>
      <c r="H61" s="30">
        <v>10700</v>
      </c>
      <c r="I61" s="67">
        <f t="shared" si="32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6"/>
        <v>1900</v>
      </c>
      <c r="P61" s="29" t="str">
        <f t="shared" si="37"/>
        <v/>
      </c>
      <c r="Q61" s="30">
        <v>1900</v>
      </c>
      <c r="R61" s="90">
        <f t="shared" si="38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1"/>
        <v>10900</v>
      </c>
      <c r="G62" s="29" t="str">
        <f t="shared" si="1"/>
        <v/>
      </c>
      <c r="H62" s="30">
        <v>10900</v>
      </c>
      <c r="I62" s="67">
        <f t="shared" si="32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1"/>
        <v>13900</v>
      </c>
      <c r="G63" s="29" t="str">
        <f t="shared" si="1"/>
        <v/>
      </c>
      <c r="H63" s="30">
        <v>13900</v>
      </c>
      <c r="I63" s="67">
        <f t="shared" si="32"/>
        <v>13900</v>
      </c>
      <c r="J63" s="69"/>
      <c r="K63" s="25" t="s">
        <v>170</v>
      </c>
      <c r="L63" s="25" t="s">
        <v>171</v>
      </c>
      <c r="M63" s="52" t="s">
        <v>467</v>
      </c>
      <c r="N63" s="27">
        <v>10200</v>
      </c>
      <c r="O63" s="28">
        <f t="shared" ref="O63:O66" si="39">N63+M63</f>
        <v>10000</v>
      </c>
      <c r="P63" s="29" t="str">
        <f t="shared" ref="P63:P66" si="40">IF(LEFT(M63,1)="+",LEFT(M63,1)&amp;TEXT(M63,"#"),TEXT(M63,"#"))</f>
        <v>-200</v>
      </c>
      <c r="Q63" s="30">
        <v>10200</v>
      </c>
      <c r="R63" s="90">
        <f t="shared" ref="R63:R66" si="41">IF(P63="",0+Q63,P63+Q63)</f>
        <v>10000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1"/>
        <v>9400</v>
      </c>
      <c r="G64" s="29" t="str">
        <f t="shared" si="1"/>
        <v/>
      </c>
      <c r="H64" s="30">
        <v>9400</v>
      </c>
      <c r="I64" s="67">
        <f t="shared" si="32"/>
        <v>9400</v>
      </c>
      <c r="J64" s="69"/>
      <c r="K64" s="25" t="s">
        <v>170</v>
      </c>
      <c r="L64" s="25" t="s">
        <v>20</v>
      </c>
      <c r="M64" s="52" t="s">
        <v>467</v>
      </c>
      <c r="N64" s="27">
        <v>10200</v>
      </c>
      <c r="O64" s="28">
        <f t="shared" si="39"/>
        <v>10000</v>
      </c>
      <c r="P64" s="29" t="str">
        <f t="shared" si="40"/>
        <v>-200</v>
      </c>
      <c r="Q64" s="30">
        <v>10200</v>
      </c>
      <c r="R64" s="90">
        <f t="shared" si="41"/>
        <v>10000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9400</v>
      </c>
      <c r="F65" s="28">
        <f t="shared" si="31"/>
        <v>9400</v>
      </c>
      <c r="G65" s="29" t="str">
        <f t="shared" si="1"/>
        <v/>
      </c>
      <c r="H65" s="30">
        <v>9400</v>
      </c>
      <c r="I65" s="67">
        <f t="shared" si="32"/>
        <v>9400</v>
      </c>
      <c r="J65" s="69"/>
      <c r="K65" s="25" t="s">
        <v>174</v>
      </c>
      <c r="L65" s="25" t="s">
        <v>15</v>
      </c>
      <c r="M65" s="52"/>
      <c r="N65" s="27">
        <v>8500</v>
      </c>
      <c r="O65" s="28">
        <f t="shared" si="39"/>
        <v>8500</v>
      </c>
      <c r="P65" s="29" t="str">
        <f t="shared" si="40"/>
        <v/>
      </c>
      <c r="Q65" s="30">
        <v>8500</v>
      </c>
      <c r="R65" s="90">
        <f t="shared" si="41"/>
        <v>8500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1"/>
        <v>11200</v>
      </c>
      <c r="G66" s="29" t="str">
        <f t="shared" si="1"/>
        <v/>
      </c>
      <c r="H66" s="27">
        <v>11200</v>
      </c>
      <c r="I66" s="67">
        <f t="shared" si="32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9"/>
        <v>10400</v>
      </c>
      <c r="P66" s="29" t="str">
        <f t="shared" si="40"/>
        <v/>
      </c>
      <c r="Q66" s="30">
        <v>10400</v>
      </c>
      <c r="R66" s="90">
        <f t="shared" si="41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1"/>
        <v>12100</v>
      </c>
      <c r="G67" s="29" t="str">
        <f t="shared" si="1"/>
        <v/>
      </c>
      <c r="H67" s="30">
        <v>12100</v>
      </c>
      <c r="I67" s="67">
        <f t="shared" si="32"/>
        <v>12100</v>
      </c>
      <c r="J67" s="69"/>
      <c r="K67" s="36" t="s">
        <v>179</v>
      </c>
      <c r="L67" s="36"/>
      <c r="M67" s="72"/>
      <c r="N67" s="38">
        <f>SUM(O63:O66)</f>
        <v>38900</v>
      </c>
      <c r="O67" s="39">
        <f>N67/4</f>
        <v>9725</v>
      </c>
      <c r="P67" s="73"/>
      <c r="Q67" s="38">
        <f>SUM(R63:R66)</f>
        <v>38900</v>
      </c>
      <c r="R67" s="108">
        <f>Q67/4</f>
        <v>9725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1"/>
        <v>11800</v>
      </c>
      <c r="G68" s="29" t="str">
        <f t="shared" ref="G68:G72" si="42">IF(LEFT(D68,1)="+",LEFT(D68,1)&amp;TEXT(D68,"#"),TEXT(D68,"#"))</f>
        <v/>
      </c>
      <c r="H68" s="30">
        <v>11800</v>
      </c>
      <c r="I68" s="67">
        <f t="shared" si="32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3">N68+M68</f>
        <v>3000</v>
      </c>
      <c r="P68" s="29" t="str">
        <f t="shared" ref="P68:P77" si="44">IF(LEFT(M68,1)="+",LEFT(M68,1)&amp;TEXT(M68,"#"),TEXT(M68,"#"))</f>
        <v/>
      </c>
      <c r="Q68" s="30">
        <v>3000</v>
      </c>
      <c r="R68" s="90">
        <f t="shared" ref="R68:R131" si="45">IF(P68="",0+Q68,P68+Q68)</f>
        <v>3000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170000</v>
      </c>
      <c r="F69" s="39">
        <f>E69/16</f>
        <v>10625</v>
      </c>
      <c r="G69" s="29" t="str">
        <f t="shared" si="42"/>
        <v/>
      </c>
      <c r="H69" s="51">
        <f>SUM(I53:I68)</f>
        <v>170000</v>
      </c>
      <c r="I69" s="39">
        <f>H69/16</f>
        <v>10625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3"/>
        <v>3600</v>
      </c>
      <c r="P69" s="29" t="str">
        <f t="shared" si="44"/>
        <v/>
      </c>
      <c r="Q69" s="30">
        <v>3600</v>
      </c>
      <c r="R69" s="90">
        <f t="shared" si="45"/>
        <v>3600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 t="s">
        <v>468</v>
      </c>
      <c r="E70" s="41">
        <v>6700</v>
      </c>
      <c r="F70" s="28">
        <f t="shared" ref="F70:F72" si="48">E70+D70</f>
        <v>6400</v>
      </c>
      <c r="G70" s="29" t="str">
        <f t="shared" si="42"/>
        <v>-300</v>
      </c>
      <c r="H70" s="30">
        <v>6700</v>
      </c>
      <c r="I70" s="67">
        <f t="shared" ref="I70:I72" si="49">IF(G70="",0+H70,G70+H70)</f>
        <v>6400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3"/>
        <v>3900</v>
      </c>
      <c r="P70" s="29" t="str">
        <f t="shared" si="44"/>
        <v/>
      </c>
      <c r="Q70" s="30">
        <v>3900</v>
      </c>
      <c r="R70" s="90">
        <f t="shared" si="45"/>
        <v>3900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 t="s">
        <v>485</v>
      </c>
      <c r="E71" s="41">
        <v>7000</v>
      </c>
      <c r="F71" s="28">
        <f t="shared" si="48"/>
        <v>6500</v>
      </c>
      <c r="G71" s="29" t="str">
        <f t="shared" si="42"/>
        <v>-500</v>
      </c>
      <c r="H71" s="30">
        <v>7000</v>
      </c>
      <c r="I71" s="67">
        <f t="shared" si="49"/>
        <v>6500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3"/>
        <v>3200</v>
      </c>
      <c r="P71" s="29" t="str">
        <f t="shared" si="44"/>
        <v/>
      </c>
      <c r="Q71" s="30">
        <v>3200</v>
      </c>
      <c r="R71" s="90">
        <f t="shared" si="45"/>
        <v>3200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 t="s">
        <v>468</v>
      </c>
      <c r="E72" s="41">
        <v>6600</v>
      </c>
      <c r="F72" s="28">
        <f t="shared" si="48"/>
        <v>6300</v>
      </c>
      <c r="G72" s="29" t="str">
        <f t="shared" si="42"/>
        <v>-300</v>
      </c>
      <c r="H72" s="30">
        <v>6600</v>
      </c>
      <c r="I72" s="67">
        <f t="shared" si="49"/>
        <v>6300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3"/>
        <v>3500</v>
      </c>
      <c r="P72" s="29" t="str">
        <f t="shared" si="44"/>
        <v/>
      </c>
      <c r="Q72" s="30">
        <v>3500</v>
      </c>
      <c r="R72" s="90">
        <f t="shared" si="45"/>
        <v>3500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19200</v>
      </c>
      <c r="F73" s="39">
        <f>E73/3</f>
        <v>6400</v>
      </c>
      <c r="G73" s="73"/>
      <c r="H73" s="51">
        <f>SUM(I70:I72)</f>
        <v>19200</v>
      </c>
      <c r="I73" s="39">
        <f>H73/3</f>
        <v>6400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3"/>
        <v>12800</v>
      </c>
      <c r="P73" s="29" t="str">
        <f t="shared" si="44"/>
        <v/>
      </c>
      <c r="Q73" s="30">
        <v>12800</v>
      </c>
      <c r="R73" s="90">
        <f t="shared" si="45"/>
        <v>12800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189200</v>
      </c>
      <c r="F74" s="39">
        <f>E74/15</f>
        <v>12613.3333333333</v>
      </c>
      <c r="G74" s="73"/>
      <c r="H74" s="51">
        <f>H69+H73</f>
        <v>189200</v>
      </c>
      <c r="I74" s="39">
        <f>H74/15</f>
        <v>12613.3333333333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3"/>
        <v>8500</v>
      </c>
      <c r="P74" s="29" t="str">
        <f t="shared" si="44"/>
        <v/>
      </c>
      <c r="Q74" s="30">
        <v>8500</v>
      </c>
      <c r="R74" s="90">
        <f t="shared" si="45"/>
        <v>8500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50">E75+D75</f>
        <v>4600</v>
      </c>
      <c r="G75" s="29" t="str">
        <f t="shared" ref="G75:G77" si="51">IF(LEFT(D75,1)="+",LEFT(D75,1)&amp;TEXT(D75,"#"),TEXT(D75,"#"))</f>
        <v/>
      </c>
      <c r="H75" s="30">
        <v>4600</v>
      </c>
      <c r="I75" s="67">
        <f t="shared" ref="I75:I77" si="52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3"/>
        <v>2100</v>
      </c>
      <c r="P75" s="29" t="str">
        <f t="shared" si="44"/>
        <v/>
      </c>
      <c r="Q75" s="30">
        <v>2100</v>
      </c>
      <c r="R75" s="90">
        <f t="shared" si="45"/>
        <v>2100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50"/>
        <v>5000</v>
      </c>
      <c r="G76" s="29" t="str">
        <f t="shared" si="51"/>
        <v/>
      </c>
      <c r="H76" s="30">
        <v>5000</v>
      </c>
      <c r="I76" s="67">
        <f t="shared" si="52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3"/>
        <v>9500</v>
      </c>
      <c r="P76" s="29" t="str">
        <f t="shared" si="44"/>
        <v/>
      </c>
      <c r="Q76" s="30">
        <v>9500</v>
      </c>
      <c r="R76" s="90">
        <f t="shared" si="45"/>
        <v>9500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50"/>
        <v>4600</v>
      </c>
      <c r="G77" s="29" t="str">
        <f t="shared" si="51"/>
        <v/>
      </c>
      <c r="H77" s="30">
        <v>4600</v>
      </c>
      <c r="I77" s="67">
        <f t="shared" si="52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3"/>
        <v>12500</v>
      </c>
      <c r="P77" s="29" t="str">
        <f t="shared" si="44"/>
        <v/>
      </c>
      <c r="Q77" s="30">
        <v>12500</v>
      </c>
      <c r="R77" s="90">
        <f t="shared" si="45"/>
        <v>12500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3"/>
        <v>25000</v>
      </c>
      <c r="P78" s="29">
        <v>-1500</v>
      </c>
      <c r="Q78" s="30">
        <v>20000</v>
      </c>
      <c r="R78" s="90">
        <f t="shared" si="45"/>
        <v>18500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3">E79+D79</f>
        <v>3600</v>
      </c>
      <c r="G79" s="29" t="str">
        <f t="shared" ref="G79:G92" si="54">IF(LEFT(D79,1)="+",LEFT(D79,1)&amp;TEXT(D79,"#"),TEXT(D79,"#"))</f>
        <v/>
      </c>
      <c r="H79" s="30">
        <v>3600</v>
      </c>
      <c r="I79" s="67">
        <f t="shared" ref="I79:I98" si="55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3"/>
        <v>30000</v>
      </c>
      <c r="P79" s="29" t="str">
        <f t="shared" ref="P79:P92" si="56">IF(LEFT(M79,1)="+",LEFT(M79,1)&amp;TEXT(M79,"#"),TEXT(M79,"#"))</f>
        <v/>
      </c>
      <c r="Q79" s="30">
        <v>28000</v>
      </c>
      <c r="R79" s="90">
        <f t="shared" si="45"/>
        <v>28000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3"/>
        <v>28800</v>
      </c>
      <c r="P80" s="29"/>
      <c r="Q80" s="30">
        <v>25500</v>
      </c>
      <c r="R80" s="90">
        <f t="shared" si="45"/>
        <v>25500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 t="s">
        <v>468</v>
      </c>
      <c r="E81" s="27">
        <v>9400</v>
      </c>
      <c r="F81" s="28">
        <f t="shared" si="53"/>
        <v>9100</v>
      </c>
      <c r="G81" s="29" t="str">
        <f t="shared" si="54"/>
        <v>-300</v>
      </c>
      <c r="H81" s="30">
        <v>9400</v>
      </c>
      <c r="I81" s="67">
        <f t="shared" si="55"/>
        <v>9100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3"/>
        <v>30000</v>
      </c>
      <c r="P81" s="29"/>
      <c r="Q81" s="30">
        <v>30000</v>
      </c>
      <c r="R81" s="90">
        <f t="shared" si="45"/>
        <v>30000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3"/>
        <v>9800</v>
      </c>
      <c r="G82" s="29" t="str">
        <f t="shared" si="54"/>
        <v/>
      </c>
      <c r="H82" s="30">
        <v>9800</v>
      </c>
      <c r="I82" s="67">
        <f t="shared" si="55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3"/>
        <v>26800</v>
      </c>
      <c r="P82" s="29" t="str">
        <f t="shared" si="56"/>
        <v/>
      </c>
      <c r="Q82" s="30">
        <v>25800</v>
      </c>
      <c r="R82" s="90">
        <f t="shared" si="45"/>
        <v>25800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 t="s">
        <v>468</v>
      </c>
      <c r="E83" s="27">
        <v>9200</v>
      </c>
      <c r="F83" s="28">
        <f t="shared" si="53"/>
        <v>8900</v>
      </c>
      <c r="G83" s="29" t="str">
        <f t="shared" si="54"/>
        <v>-300</v>
      </c>
      <c r="H83" s="30">
        <v>9200</v>
      </c>
      <c r="I83" s="67">
        <f t="shared" si="55"/>
        <v>8900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3"/>
        <v>1700</v>
      </c>
      <c r="P83" s="29" t="str">
        <f t="shared" si="56"/>
        <v/>
      </c>
      <c r="Q83" s="34">
        <v>1700</v>
      </c>
      <c r="R83" s="90">
        <f t="shared" si="45"/>
        <v>1700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3"/>
        <v>9400</v>
      </c>
      <c r="G84" s="29" t="str">
        <f t="shared" si="54"/>
        <v/>
      </c>
      <c r="H84" s="30">
        <v>9400</v>
      </c>
      <c r="I84" s="67">
        <f t="shared" si="55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3"/>
        <v>4300</v>
      </c>
      <c r="P84" s="29" t="str">
        <f t="shared" si="56"/>
        <v/>
      </c>
      <c r="Q84" s="30">
        <v>4300</v>
      </c>
      <c r="R84" s="90">
        <f t="shared" si="45"/>
        <v>4300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 t="s">
        <v>468</v>
      </c>
      <c r="E85" s="27">
        <v>9700</v>
      </c>
      <c r="F85" s="28">
        <f t="shared" si="53"/>
        <v>9400</v>
      </c>
      <c r="G85" s="29" t="str">
        <f t="shared" si="54"/>
        <v>-300</v>
      </c>
      <c r="H85" s="30">
        <v>9700</v>
      </c>
      <c r="I85" s="67">
        <f t="shared" si="55"/>
        <v>9400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3"/>
        <v>1950</v>
      </c>
      <c r="P85" s="29" t="str">
        <f t="shared" si="56"/>
        <v/>
      </c>
      <c r="Q85" s="30">
        <v>1950</v>
      </c>
      <c r="R85" s="90">
        <f t="shared" si="45"/>
        <v>1950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3"/>
        <v>7900</v>
      </c>
      <c r="G86" s="29" t="str">
        <f t="shared" si="54"/>
        <v/>
      </c>
      <c r="H86" s="30">
        <v>7900</v>
      </c>
      <c r="I86" s="67">
        <f t="shared" si="55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3"/>
        <v>2250</v>
      </c>
      <c r="P86" s="29" t="str">
        <f t="shared" si="56"/>
        <v/>
      </c>
      <c r="Q86" s="30">
        <v>2250</v>
      </c>
      <c r="R86" s="90">
        <f t="shared" si="45"/>
        <v>2250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3"/>
        <v>9600</v>
      </c>
      <c r="G87" s="29" t="str">
        <f t="shared" si="54"/>
        <v/>
      </c>
      <c r="H87" s="30">
        <v>9600</v>
      </c>
      <c r="I87" s="67">
        <f t="shared" si="55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3"/>
        <v>1750</v>
      </c>
      <c r="P87" s="29" t="str">
        <f t="shared" si="56"/>
        <v/>
      </c>
      <c r="Q87" s="30">
        <v>1750</v>
      </c>
      <c r="R87" s="90">
        <f t="shared" si="45"/>
        <v>1750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3"/>
        <v>8100</v>
      </c>
      <c r="G88" s="29" t="str">
        <f t="shared" si="54"/>
        <v/>
      </c>
      <c r="H88" s="30">
        <v>8100</v>
      </c>
      <c r="I88" s="67">
        <f t="shared" si="55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3"/>
        <v>2150</v>
      </c>
      <c r="P88" s="29" t="str">
        <f t="shared" si="56"/>
        <v/>
      </c>
      <c r="Q88" s="30">
        <v>2150</v>
      </c>
      <c r="R88" s="90">
        <f t="shared" si="45"/>
        <v>2150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3"/>
        <v>6600</v>
      </c>
      <c r="G89" s="29" t="str">
        <f t="shared" si="54"/>
        <v/>
      </c>
      <c r="H89" s="30">
        <v>6600</v>
      </c>
      <c r="I89" s="67">
        <f t="shared" si="55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3"/>
        <v>1100</v>
      </c>
      <c r="P89" s="29" t="str">
        <f t="shared" si="56"/>
        <v/>
      </c>
      <c r="Q89" s="34">
        <v>1100</v>
      </c>
      <c r="R89" s="90">
        <f t="shared" si="45"/>
        <v>1100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3"/>
        <v>6800</v>
      </c>
      <c r="G90" s="29" t="str">
        <f t="shared" si="54"/>
        <v/>
      </c>
      <c r="H90" s="30">
        <v>6800</v>
      </c>
      <c r="I90" s="67">
        <f t="shared" si="55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3"/>
        <v>1100</v>
      </c>
      <c r="P90" s="29" t="str">
        <f t="shared" si="56"/>
        <v/>
      </c>
      <c r="Q90" s="34">
        <v>1100</v>
      </c>
      <c r="R90" s="90">
        <f t="shared" si="45"/>
        <v>1100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3"/>
        <v>6900</v>
      </c>
      <c r="G91" s="29" t="str">
        <f t="shared" si="54"/>
        <v/>
      </c>
      <c r="H91" s="30">
        <v>6900</v>
      </c>
      <c r="I91" s="67">
        <f t="shared" si="55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3"/>
        <v>2050</v>
      </c>
      <c r="P91" s="29" t="str">
        <f t="shared" si="56"/>
        <v/>
      </c>
      <c r="Q91" s="30">
        <v>2050</v>
      </c>
      <c r="R91" s="90">
        <f t="shared" si="45"/>
        <v>2050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7200</v>
      </c>
      <c r="F92" s="28">
        <f t="shared" si="53"/>
        <v>7200</v>
      </c>
      <c r="G92" s="29" t="str">
        <f t="shared" si="54"/>
        <v/>
      </c>
      <c r="H92" s="30">
        <v>7200</v>
      </c>
      <c r="I92" s="67">
        <f t="shared" si="55"/>
        <v>7200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3"/>
        <v>2050</v>
      </c>
      <c r="P92" s="29" t="str">
        <f t="shared" si="56"/>
        <v/>
      </c>
      <c r="Q92" s="30">
        <v>2050</v>
      </c>
      <c r="R92" s="90">
        <f t="shared" si="45"/>
        <v>2050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3"/>
        <v>8700</v>
      </c>
      <c r="G93" s="29"/>
      <c r="H93" s="30">
        <v>8700</v>
      </c>
      <c r="I93" s="67">
        <f t="shared" si="55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3"/>
        <v>4300</v>
      </c>
      <c r="P93" s="29"/>
      <c r="Q93" s="30">
        <v>4800</v>
      </c>
      <c r="R93" s="90">
        <f t="shared" si="45"/>
        <v>4800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3"/>
        <v>11200</v>
      </c>
      <c r="G94" s="29" t="str">
        <f t="shared" ref="G94:G120" si="57">IF(LEFT(D94,1)="+",LEFT(D94,1)&amp;TEXT(D94,"#"),TEXT(D94,"#"))</f>
        <v/>
      </c>
      <c r="H94" s="30">
        <v>11200</v>
      </c>
      <c r="I94" s="67">
        <f t="shared" si="55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3"/>
        <v>4900</v>
      </c>
      <c r="P94" s="29" t="str">
        <f t="shared" ref="P94:P120" si="58">IF(LEFT(M94,1)="+",LEFT(M94,1)&amp;TEXT(M94,"#"),TEXT(M94,"#"))</f>
        <v/>
      </c>
      <c r="Q94" s="27">
        <v>4900</v>
      </c>
      <c r="R94" s="90">
        <f t="shared" si="45"/>
        <v>4900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3"/>
        <v>8000</v>
      </c>
      <c r="G95" s="29" t="str">
        <f t="shared" si="57"/>
        <v/>
      </c>
      <c r="H95" s="30">
        <v>8000</v>
      </c>
      <c r="I95" s="67">
        <f t="shared" si="55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3"/>
        <v>2700</v>
      </c>
      <c r="P95" s="29" t="str">
        <f t="shared" si="58"/>
        <v/>
      </c>
      <c r="Q95" s="30">
        <v>2700</v>
      </c>
      <c r="R95" s="90">
        <f t="shared" si="45"/>
        <v>2700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3"/>
        <v>7600</v>
      </c>
      <c r="G96" s="29" t="str">
        <f t="shared" si="57"/>
        <v/>
      </c>
      <c r="H96" s="30">
        <v>7600</v>
      </c>
      <c r="I96" s="67">
        <f t="shared" si="55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3"/>
        <v>2700</v>
      </c>
      <c r="P96" s="29" t="str">
        <f t="shared" si="58"/>
        <v/>
      </c>
      <c r="Q96" s="30">
        <v>2700</v>
      </c>
      <c r="R96" s="90">
        <f t="shared" si="45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3"/>
        <v>8500</v>
      </c>
      <c r="G97" s="29" t="str">
        <f t="shared" si="57"/>
        <v/>
      </c>
      <c r="H97" s="30">
        <v>8500</v>
      </c>
      <c r="I97" s="67">
        <f t="shared" si="55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3"/>
        <v>5300</v>
      </c>
      <c r="P97" s="29" t="str">
        <f t="shared" si="58"/>
        <v/>
      </c>
      <c r="Q97" s="30">
        <v>5300</v>
      </c>
      <c r="R97" s="90">
        <f t="shared" si="45"/>
        <v>5300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3"/>
        <v>8900</v>
      </c>
      <c r="G98" s="29" t="str">
        <f t="shared" si="57"/>
        <v/>
      </c>
      <c r="H98" s="30">
        <v>8900</v>
      </c>
      <c r="I98" s="67">
        <f t="shared" si="55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3"/>
        <v>1000</v>
      </c>
      <c r="P98" s="29" t="str">
        <f t="shared" si="58"/>
        <v/>
      </c>
      <c r="Q98" s="30">
        <v>1000</v>
      </c>
      <c r="R98" s="90">
        <f t="shared" si="45"/>
        <v>1000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152600</v>
      </c>
      <c r="F99" s="39">
        <f>E99/18</f>
        <v>8477.77777777778</v>
      </c>
      <c r="G99" s="29" t="str">
        <f t="shared" si="57"/>
        <v/>
      </c>
      <c r="H99" s="38">
        <f>SUM(I81:I98)</f>
        <v>152600</v>
      </c>
      <c r="I99" s="39">
        <f>AVERAGE(I81:I98)</f>
        <v>8477.77777777778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3"/>
        <v>2700</v>
      </c>
      <c r="P99" s="29" t="str">
        <f t="shared" si="58"/>
        <v/>
      </c>
      <c r="Q99" s="30">
        <v>2700</v>
      </c>
      <c r="R99" s="90">
        <f t="shared" si="45"/>
        <v>2700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9">E100+D100</f>
        <v>10600</v>
      </c>
      <c r="G100" s="29" t="str">
        <f t="shared" si="57"/>
        <v/>
      </c>
      <c r="H100" s="30">
        <v>10600</v>
      </c>
      <c r="I100" s="67">
        <f t="shared" ref="I100:I122" si="60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3"/>
        <v>600</v>
      </c>
      <c r="P100" s="29" t="str">
        <f t="shared" si="58"/>
        <v/>
      </c>
      <c r="Q100" s="30">
        <v>600</v>
      </c>
      <c r="R100" s="90">
        <f t="shared" si="45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9"/>
        <v>11900</v>
      </c>
      <c r="G101" s="29" t="str">
        <f t="shared" si="57"/>
        <v/>
      </c>
      <c r="H101" s="30">
        <v>11900</v>
      </c>
      <c r="I101" s="67">
        <f t="shared" si="60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3"/>
        <v>1600</v>
      </c>
      <c r="P101" s="29" t="str">
        <f t="shared" si="58"/>
        <v/>
      </c>
      <c r="Q101" s="34">
        <v>1600</v>
      </c>
      <c r="R101" s="90">
        <f t="shared" si="45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 t="s">
        <v>468</v>
      </c>
      <c r="E102" s="27">
        <v>11400</v>
      </c>
      <c r="F102" s="28">
        <f t="shared" si="59"/>
        <v>11100</v>
      </c>
      <c r="G102" s="29" t="str">
        <f t="shared" si="57"/>
        <v>-300</v>
      </c>
      <c r="H102" s="30">
        <v>11400</v>
      </c>
      <c r="I102" s="67">
        <f t="shared" si="60"/>
        <v>11100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3"/>
        <v>1600</v>
      </c>
      <c r="P102" s="29" t="str">
        <f t="shared" si="58"/>
        <v/>
      </c>
      <c r="Q102" s="30">
        <v>1600</v>
      </c>
      <c r="R102" s="90">
        <f t="shared" si="45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11500</v>
      </c>
      <c r="F103" s="28">
        <f t="shared" si="59"/>
        <v>11500</v>
      </c>
      <c r="G103" s="29" t="str">
        <f t="shared" si="57"/>
        <v/>
      </c>
      <c r="H103" s="30">
        <v>11500</v>
      </c>
      <c r="I103" s="67">
        <f t="shared" si="60"/>
        <v>11500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3"/>
        <v>3000</v>
      </c>
      <c r="P103" s="29" t="str">
        <f t="shared" si="58"/>
        <v/>
      </c>
      <c r="Q103" s="34">
        <v>3000</v>
      </c>
      <c r="R103" s="90">
        <f t="shared" si="45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9"/>
        <v>11900</v>
      </c>
      <c r="G104" s="29" t="str">
        <f t="shared" si="57"/>
        <v/>
      </c>
      <c r="H104" s="30">
        <v>11900</v>
      </c>
      <c r="I104" s="67">
        <f t="shared" si="60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3"/>
        <v>2500</v>
      </c>
      <c r="P104" s="29" t="str">
        <f t="shared" si="58"/>
        <v/>
      </c>
      <c r="Q104" s="34">
        <v>2500</v>
      </c>
      <c r="R104" s="90">
        <f t="shared" si="45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9"/>
        <v>11800</v>
      </c>
      <c r="G105" s="29" t="str">
        <f t="shared" si="57"/>
        <v/>
      </c>
      <c r="H105" s="30">
        <v>11800</v>
      </c>
      <c r="I105" s="67">
        <f t="shared" si="60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3"/>
        <v>2500</v>
      </c>
      <c r="P105" s="29" t="str">
        <f t="shared" si="58"/>
        <v/>
      </c>
      <c r="Q105" s="30">
        <v>2500</v>
      </c>
      <c r="R105" s="90">
        <f t="shared" si="45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10900</v>
      </c>
      <c r="F106" s="28">
        <f t="shared" si="59"/>
        <v>10900</v>
      </c>
      <c r="G106" s="29" t="str">
        <f t="shared" si="57"/>
        <v/>
      </c>
      <c r="H106" s="30">
        <v>10900</v>
      </c>
      <c r="I106" s="67">
        <f t="shared" si="60"/>
        <v>10900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3"/>
        <v>2400</v>
      </c>
      <c r="P106" s="29" t="str">
        <f t="shared" si="58"/>
        <v/>
      </c>
      <c r="Q106" s="30">
        <v>2400</v>
      </c>
      <c r="R106" s="90">
        <f t="shared" si="45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 t="s">
        <v>468</v>
      </c>
      <c r="E107" s="27">
        <v>10600</v>
      </c>
      <c r="F107" s="28">
        <f t="shared" si="59"/>
        <v>10300</v>
      </c>
      <c r="G107" s="29" t="str">
        <f t="shared" si="57"/>
        <v>-300</v>
      </c>
      <c r="H107" s="30">
        <v>10600</v>
      </c>
      <c r="I107" s="67">
        <f t="shared" si="60"/>
        <v>10300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3"/>
        <v>1800</v>
      </c>
      <c r="P107" s="29" t="str">
        <f t="shared" si="58"/>
        <v/>
      </c>
      <c r="Q107" s="30">
        <v>1800</v>
      </c>
      <c r="R107" s="90">
        <f t="shared" si="45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 t="s">
        <v>468</v>
      </c>
      <c r="E108" s="27">
        <v>10500</v>
      </c>
      <c r="F108" s="28">
        <f t="shared" si="59"/>
        <v>10200</v>
      </c>
      <c r="G108" s="29" t="str">
        <f t="shared" si="57"/>
        <v>-300</v>
      </c>
      <c r="H108" s="30">
        <v>10500</v>
      </c>
      <c r="I108" s="67">
        <f t="shared" si="60"/>
        <v>10200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3"/>
        <v>1600</v>
      </c>
      <c r="P108" s="29" t="str">
        <f t="shared" si="58"/>
        <v/>
      </c>
      <c r="Q108" s="34">
        <v>1600</v>
      </c>
      <c r="R108" s="90">
        <f t="shared" si="45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9700</v>
      </c>
      <c r="F109" s="28">
        <f t="shared" si="59"/>
        <v>9700</v>
      </c>
      <c r="G109" s="29" t="str">
        <f t="shared" si="57"/>
        <v/>
      </c>
      <c r="H109" s="30">
        <v>9700</v>
      </c>
      <c r="I109" s="67">
        <f t="shared" si="60"/>
        <v>9700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3"/>
        <v>1100</v>
      </c>
      <c r="P109" s="29" t="str">
        <f t="shared" si="58"/>
        <v/>
      </c>
      <c r="Q109" s="30">
        <v>1100</v>
      </c>
      <c r="R109" s="90">
        <f t="shared" si="45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9700</v>
      </c>
      <c r="F110" s="28">
        <f t="shared" si="59"/>
        <v>9700</v>
      </c>
      <c r="G110" s="29" t="str">
        <f t="shared" si="57"/>
        <v/>
      </c>
      <c r="H110" s="30">
        <v>9700</v>
      </c>
      <c r="I110" s="67">
        <f t="shared" si="60"/>
        <v>9700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3"/>
        <v>6200</v>
      </c>
      <c r="P110" s="29" t="str">
        <f t="shared" si="58"/>
        <v/>
      </c>
      <c r="Q110" s="34">
        <v>6200</v>
      </c>
      <c r="R110" s="90">
        <f t="shared" si="45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10500</v>
      </c>
      <c r="F111" s="28">
        <f t="shared" si="59"/>
        <v>10500</v>
      </c>
      <c r="G111" s="29" t="str">
        <f t="shared" si="57"/>
        <v/>
      </c>
      <c r="H111" s="30">
        <v>10500</v>
      </c>
      <c r="I111" s="67">
        <f t="shared" si="60"/>
        <v>10500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3"/>
        <v>1500</v>
      </c>
      <c r="P111" s="29" t="str">
        <f t="shared" si="58"/>
        <v/>
      </c>
      <c r="Q111" s="30">
        <v>1500</v>
      </c>
      <c r="R111" s="90">
        <f t="shared" si="45"/>
        <v>1500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9400</v>
      </c>
      <c r="F112" s="28">
        <f t="shared" si="59"/>
        <v>9400</v>
      </c>
      <c r="G112" s="29" t="str">
        <f t="shared" si="57"/>
        <v/>
      </c>
      <c r="H112" s="30">
        <v>9400</v>
      </c>
      <c r="I112" s="67">
        <f t="shared" si="60"/>
        <v>9400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3"/>
        <v>1400</v>
      </c>
      <c r="P112" s="29" t="str">
        <f t="shared" si="58"/>
        <v/>
      </c>
      <c r="Q112" s="30">
        <v>1400</v>
      </c>
      <c r="R112" s="90">
        <f t="shared" si="45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9500</v>
      </c>
      <c r="F113" s="28">
        <f t="shared" si="59"/>
        <v>9500</v>
      </c>
      <c r="G113" s="29" t="str">
        <f t="shared" si="57"/>
        <v/>
      </c>
      <c r="H113" s="30">
        <v>9500</v>
      </c>
      <c r="I113" s="67">
        <f t="shared" si="60"/>
        <v>9500</v>
      </c>
      <c r="J113" s="69"/>
      <c r="K113" s="25" t="s">
        <v>281</v>
      </c>
      <c r="L113" s="25"/>
      <c r="M113" s="52"/>
      <c r="N113" s="27">
        <v>500</v>
      </c>
      <c r="O113" s="28">
        <f t="shared" si="43"/>
        <v>500</v>
      </c>
      <c r="P113" s="29" t="str">
        <f t="shared" si="58"/>
        <v/>
      </c>
      <c r="Q113" s="30">
        <v>500</v>
      </c>
      <c r="R113" s="90">
        <f t="shared" si="45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9800</v>
      </c>
      <c r="F114" s="28">
        <f t="shared" si="59"/>
        <v>9800</v>
      </c>
      <c r="G114" s="29" t="str">
        <f t="shared" si="57"/>
        <v/>
      </c>
      <c r="H114" s="30">
        <v>9800</v>
      </c>
      <c r="I114" s="67">
        <f t="shared" si="60"/>
        <v>9800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3"/>
        <v>14000</v>
      </c>
      <c r="P114" s="29" t="str">
        <f t="shared" si="58"/>
        <v/>
      </c>
      <c r="Q114" s="34">
        <v>14000</v>
      </c>
      <c r="R114" s="90">
        <f t="shared" si="45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10400</v>
      </c>
      <c r="F115" s="28">
        <f t="shared" si="59"/>
        <v>10400</v>
      </c>
      <c r="G115" s="29" t="str">
        <f t="shared" si="57"/>
        <v/>
      </c>
      <c r="H115" s="30">
        <v>10400</v>
      </c>
      <c r="I115" s="67">
        <f t="shared" si="60"/>
        <v>10400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3"/>
        <v>10500</v>
      </c>
      <c r="P115" s="29" t="str">
        <f t="shared" si="58"/>
        <v/>
      </c>
      <c r="Q115" s="34">
        <v>10500</v>
      </c>
      <c r="R115" s="90">
        <f t="shared" si="45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 t="s">
        <v>485</v>
      </c>
      <c r="E116" s="27">
        <v>11900</v>
      </c>
      <c r="F116" s="28">
        <f t="shared" si="59"/>
        <v>11400</v>
      </c>
      <c r="G116" s="29" t="str">
        <f t="shared" si="57"/>
        <v>-500</v>
      </c>
      <c r="H116" s="30">
        <v>11900</v>
      </c>
      <c r="I116" s="67">
        <f t="shared" si="60"/>
        <v>11400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3"/>
        <v>1400</v>
      </c>
      <c r="P116" s="29" t="str">
        <f t="shared" si="58"/>
        <v/>
      </c>
      <c r="Q116" s="30">
        <v>1700</v>
      </c>
      <c r="R116" s="90">
        <f t="shared" si="45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9"/>
        <v>11800</v>
      </c>
      <c r="G117" s="29" t="str">
        <f t="shared" si="57"/>
        <v/>
      </c>
      <c r="H117" s="30">
        <v>11800</v>
      </c>
      <c r="I117" s="67">
        <f t="shared" si="60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3"/>
        <v>1200</v>
      </c>
      <c r="P117" s="29" t="str">
        <f t="shared" si="58"/>
        <v/>
      </c>
      <c r="Q117" s="30">
        <v>1200</v>
      </c>
      <c r="R117" s="90">
        <f t="shared" si="45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9"/>
        <v>11800</v>
      </c>
      <c r="G118" s="29" t="str">
        <f t="shared" si="57"/>
        <v/>
      </c>
      <c r="H118" s="30">
        <v>11800</v>
      </c>
      <c r="I118" s="67">
        <f t="shared" si="60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3"/>
        <v>1200</v>
      </c>
      <c r="P118" s="29" t="str">
        <f t="shared" si="58"/>
        <v/>
      </c>
      <c r="Q118" s="30">
        <v>1600</v>
      </c>
      <c r="R118" s="90">
        <f t="shared" si="45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9"/>
        <v>11000</v>
      </c>
      <c r="G119" s="29" t="str">
        <f t="shared" si="57"/>
        <v/>
      </c>
      <c r="H119" s="30">
        <v>11000</v>
      </c>
      <c r="I119" s="67">
        <f t="shared" si="60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3"/>
        <v>1400</v>
      </c>
      <c r="P119" s="29">
        <v>-300</v>
      </c>
      <c r="Q119" s="30">
        <v>1400</v>
      </c>
      <c r="R119" s="90">
        <f t="shared" si="45"/>
        <v>1100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300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 t="s">
        <v>468</v>
      </c>
      <c r="E120" s="27">
        <v>10500</v>
      </c>
      <c r="F120" s="28">
        <f t="shared" si="59"/>
        <v>10200</v>
      </c>
      <c r="G120" s="29" t="str">
        <f t="shared" si="57"/>
        <v>-300</v>
      </c>
      <c r="H120" s="30">
        <v>10500</v>
      </c>
      <c r="I120" s="67">
        <f t="shared" si="60"/>
        <v>10200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3"/>
        <v>0.115</v>
      </c>
      <c r="P120" s="29" t="str">
        <f t="shared" si="58"/>
        <v/>
      </c>
      <c r="Q120" s="34">
        <v>0.115</v>
      </c>
      <c r="R120" s="90">
        <f t="shared" si="45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9900</v>
      </c>
      <c r="F121" s="28">
        <f t="shared" si="59"/>
        <v>9900</v>
      </c>
      <c r="G121" s="29"/>
      <c r="H121" s="30">
        <v>9900</v>
      </c>
      <c r="I121" s="67">
        <f t="shared" si="60"/>
        <v>9900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3"/>
        <v>0.022</v>
      </c>
      <c r="P121" s="29"/>
      <c r="Q121" s="132">
        <v>0.022</v>
      </c>
      <c r="R121" s="133">
        <f t="shared" si="45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9"/>
        <v>9400</v>
      </c>
      <c r="G122" s="29" t="str">
        <f t="shared" ref="G122:G146" si="61">IF(LEFT(D122,1)="+",LEFT(D122,1)&amp;TEXT(D122,"#"),TEXT(D122,"#"))</f>
        <v/>
      </c>
      <c r="H122" s="30">
        <v>9400</v>
      </c>
      <c r="I122" s="67">
        <f t="shared" si="60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3"/>
        <v>1020</v>
      </c>
      <c r="P122" s="29"/>
      <c r="Q122" s="30">
        <v>1020</v>
      </c>
      <c r="R122" s="90">
        <f t="shared" si="45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244700</v>
      </c>
      <c r="F123" s="39">
        <f>E123/19</f>
        <v>12878.9473684211</v>
      </c>
      <c r="G123" s="73"/>
      <c r="H123" s="38">
        <f>SUM(I100:I122)</f>
        <v>244700</v>
      </c>
      <c r="I123" s="39">
        <f>H123/19</f>
        <v>12878.9473684211</v>
      </c>
      <c r="J123" s="69"/>
      <c r="K123" s="25" t="s">
        <v>304</v>
      </c>
      <c r="L123" s="25" t="s">
        <v>22</v>
      </c>
      <c r="M123" s="52" t="s">
        <v>469</v>
      </c>
      <c r="N123" s="27">
        <v>2200</v>
      </c>
      <c r="O123" s="28">
        <f t="shared" si="43"/>
        <v>2100</v>
      </c>
      <c r="P123" s="29" t="str">
        <f t="shared" ref="P123:P186" si="62">IF(LEFT(M123,1)="+",LEFT(M123,1)&amp;TEXT(M123,"#"),TEXT(M123,"#"))</f>
        <v>-100</v>
      </c>
      <c r="Q123" s="30">
        <v>2200</v>
      </c>
      <c r="R123" s="90">
        <f t="shared" si="45"/>
        <v>2100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3">E124+D124</f>
        <v>8700</v>
      </c>
      <c r="G124" s="29" t="str">
        <f t="shared" si="61"/>
        <v/>
      </c>
      <c r="H124" s="30">
        <v>8700</v>
      </c>
      <c r="I124" s="67">
        <f t="shared" ref="I124:I173" si="64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3"/>
        <v>2250</v>
      </c>
      <c r="P124" s="29" t="str">
        <f t="shared" si="62"/>
        <v/>
      </c>
      <c r="Q124" s="30">
        <v>2250</v>
      </c>
      <c r="R124" s="90">
        <f t="shared" si="45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3"/>
        <v>8600</v>
      </c>
      <c r="G125" s="29" t="str">
        <f t="shared" si="61"/>
        <v/>
      </c>
      <c r="H125" s="30">
        <v>8600</v>
      </c>
      <c r="I125" s="67">
        <f t="shared" si="64"/>
        <v>8600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3"/>
        <v>4100</v>
      </c>
      <c r="P125" s="29" t="str">
        <f t="shared" si="62"/>
        <v/>
      </c>
      <c r="Q125" s="30">
        <v>4100</v>
      </c>
      <c r="R125" s="90">
        <f t="shared" si="45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1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3"/>
        <v>3900</v>
      </c>
      <c r="P126" s="29" t="str">
        <f t="shared" si="62"/>
        <v/>
      </c>
      <c r="Q126" s="30">
        <v>3900</v>
      </c>
      <c r="R126" s="90">
        <f t="shared" si="45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262000</v>
      </c>
      <c r="F127" s="39">
        <f>E127/21</f>
        <v>12476.1904761905</v>
      </c>
      <c r="G127" s="29" t="str">
        <f t="shared" si="61"/>
        <v/>
      </c>
      <c r="H127" s="38">
        <f>H123+H126</f>
        <v>262000</v>
      </c>
      <c r="I127" s="39">
        <f>H127/21</f>
        <v>12476.1904761905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3"/>
        <v>3900</v>
      </c>
      <c r="P127" s="29" t="str">
        <f t="shared" si="62"/>
        <v/>
      </c>
      <c r="Q127" s="34">
        <v>3900</v>
      </c>
      <c r="R127" s="90">
        <f t="shared" si="45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3"/>
        <v>10000</v>
      </c>
      <c r="G128" s="29" t="str">
        <f t="shared" si="61"/>
        <v/>
      </c>
      <c r="H128" s="30">
        <v>10000</v>
      </c>
      <c r="I128" s="67">
        <f t="shared" si="64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3"/>
        <v>11800</v>
      </c>
      <c r="P128" s="29" t="str">
        <f t="shared" si="62"/>
        <v/>
      </c>
      <c r="Q128" s="30">
        <v>11800</v>
      </c>
      <c r="R128" s="90">
        <f t="shared" si="45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3"/>
        <v>11700</v>
      </c>
      <c r="G129" s="29" t="str">
        <f t="shared" si="61"/>
        <v/>
      </c>
      <c r="H129" s="30">
        <v>11700</v>
      </c>
      <c r="I129" s="67">
        <f t="shared" si="64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3"/>
        <v>14200</v>
      </c>
      <c r="P129" s="29" t="str">
        <f t="shared" si="62"/>
        <v/>
      </c>
      <c r="Q129" s="30">
        <v>14200</v>
      </c>
      <c r="R129" s="90">
        <f t="shared" si="45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3"/>
        <v>14300</v>
      </c>
      <c r="G130" s="29" t="str">
        <f t="shared" si="61"/>
        <v/>
      </c>
      <c r="H130" s="30">
        <v>14300</v>
      </c>
      <c r="I130" s="99">
        <f t="shared" si="64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3"/>
        <v>12600</v>
      </c>
      <c r="P130" s="29" t="str">
        <f t="shared" si="62"/>
        <v/>
      </c>
      <c r="Q130" s="30">
        <v>12600</v>
      </c>
      <c r="R130" s="90">
        <f t="shared" si="45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3"/>
        <v>17100</v>
      </c>
      <c r="G131" s="29" t="str">
        <f t="shared" si="61"/>
        <v/>
      </c>
      <c r="H131" s="30">
        <v>17100</v>
      </c>
      <c r="I131" s="99">
        <f t="shared" si="64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3"/>
        <v>17200</v>
      </c>
      <c r="P131" s="29" t="str">
        <f t="shared" si="62"/>
        <v/>
      </c>
      <c r="Q131" s="30">
        <v>17200</v>
      </c>
      <c r="R131" s="90">
        <f t="shared" si="45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 t="s">
        <v>468</v>
      </c>
      <c r="E132" s="27">
        <v>10600</v>
      </c>
      <c r="F132" s="28">
        <f t="shared" si="63"/>
        <v>10300</v>
      </c>
      <c r="G132" s="29" t="str">
        <f t="shared" si="61"/>
        <v>-300</v>
      </c>
      <c r="H132" s="30">
        <v>10600</v>
      </c>
      <c r="I132" s="99">
        <f t="shared" si="64"/>
        <v>10300</v>
      </c>
      <c r="J132" s="105"/>
      <c r="K132" s="24" t="s">
        <v>324</v>
      </c>
      <c r="L132" s="25" t="s">
        <v>325</v>
      </c>
      <c r="M132" s="52"/>
      <c r="N132" s="27">
        <v>16300</v>
      </c>
      <c r="O132" s="28">
        <f t="shared" ref="O132:O134" si="65">N132+M132</f>
        <v>16300</v>
      </c>
      <c r="P132" s="29" t="str">
        <f t="shared" si="62"/>
        <v/>
      </c>
      <c r="Q132" s="30">
        <v>16300</v>
      </c>
      <c r="R132" s="90">
        <f t="shared" ref="R132:R195" si="66">IF(P132="",0+Q132,P132+Q132)</f>
        <v>16300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7">F132-I132</f>
        <v>0</v>
      </c>
      <c r="AD132" s="114">
        <f t="shared" ref="AD132:AD195" si="68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3"/>
        <v>9300</v>
      </c>
      <c r="G133" s="29" t="str">
        <f t="shared" si="61"/>
        <v/>
      </c>
      <c r="H133" s="30">
        <v>9300</v>
      </c>
      <c r="I133" s="99">
        <f t="shared" si="64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5"/>
        <v>4000</v>
      </c>
      <c r="P133" s="29" t="str">
        <f t="shared" si="62"/>
        <v/>
      </c>
      <c r="Q133" s="30">
        <v>4000</v>
      </c>
      <c r="R133" s="90">
        <f t="shared" si="66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3"/>
        <v>12600</v>
      </c>
      <c r="G134" s="29" t="str">
        <f t="shared" si="61"/>
        <v/>
      </c>
      <c r="H134" s="34">
        <v>12600</v>
      </c>
      <c r="I134" s="99">
        <f t="shared" si="64"/>
        <v>12600</v>
      </c>
      <c r="J134" s="105"/>
      <c r="K134" s="134" t="s">
        <v>330</v>
      </c>
      <c r="L134" s="25" t="s">
        <v>20</v>
      </c>
      <c r="M134" s="52"/>
      <c r="N134" s="27">
        <v>9100</v>
      </c>
      <c r="O134" s="28">
        <f t="shared" si="65"/>
        <v>9100</v>
      </c>
      <c r="P134" s="29" t="str">
        <f t="shared" si="62"/>
        <v/>
      </c>
      <c r="Q134" s="30">
        <v>9100</v>
      </c>
      <c r="R134" s="90">
        <f t="shared" si="66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3"/>
        <v>10900</v>
      </c>
      <c r="G135" s="29" t="str">
        <f t="shared" si="61"/>
        <v/>
      </c>
      <c r="H135" s="34">
        <v>10900</v>
      </c>
      <c r="I135" s="99">
        <f t="shared" si="64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11210</v>
      </c>
      <c r="O135" s="28">
        <f>F54+1010+300+400</f>
        <v>11210</v>
      </c>
      <c r="P135" s="29" t="str">
        <f t="shared" si="62"/>
        <v/>
      </c>
      <c r="Q135" s="34">
        <f t="shared" ref="Q135:Q146" si="69">O135</f>
        <v>11210</v>
      </c>
      <c r="R135" s="90">
        <f t="shared" si="66"/>
        <v>11210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3"/>
        <v>11400</v>
      </c>
      <c r="G136" s="29" t="str">
        <f t="shared" si="61"/>
        <v/>
      </c>
      <c r="H136" s="30">
        <v>11400</v>
      </c>
      <c r="I136" s="99">
        <f t="shared" si="64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2"/>
        <v/>
      </c>
      <c r="Q136" s="34">
        <f t="shared" si="69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3"/>
        <v>12500</v>
      </c>
      <c r="G137" s="29" t="str">
        <f t="shared" si="61"/>
        <v/>
      </c>
      <c r="H137" s="34">
        <v>12500</v>
      </c>
      <c r="I137" s="99">
        <f t="shared" si="64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35450</v>
      </c>
      <c r="O137" s="28">
        <f>F37+950+300+400</f>
        <v>35450</v>
      </c>
      <c r="P137" s="29" t="str">
        <f t="shared" si="62"/>
        <v/>
      </c>
      <c r="Q137" s="34">
        <f t="shared" si="69"/>
        <v>35450</v>
      </c>
      <c r="R137" s="90">
        <f t="shared" si="66"/>
        <v>35450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3"/>
        <v>12300</v>
      </c>
      <c r="G138" s="29" t="str">
        <f t="shared" si="61"/>
        <v/>
      </c>
      <c r="H138" s="34">
        <v>12300</v>
      </c>
      <c r="I138" s="99">
        <f t="shared" si="64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11550</v>
      </c>
      <c r="O138" s="28">
        <f>F109+1150+300+400</f>
        <v>11550</v>
      </c>
      <c r="P138" s="29" t="str">
        <f t="shared" si="62"/>
        <v/>
      </c>
      <c r="Q138" s="34">
        <f t="shared" si="69"/>
        <v>11550</v>
      </c>
      <c r="R138" s="90">
        <f t="shared" si="66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3"/>
        <v>13100</v>
      </c>
      <c r="G139" s="29" t="str">
        <f t="shared" si="61"/>
        <v/>
      </c>
      <c r="H139" s="34">
        <v>13100</v>
      </c>
      <c r="I139" s="99">
        <f t="shared" si="64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26750</v>
      </c>
      <c r="O139" s="28">
        <f>O31+1250+300+400</f>
        <v>26750</v>
      </c>
      <c r="P139" s="29" t="str">
        <f t="shared" si="62"/>
        <v/>
      </c>
      <c r="Q139" s="34">
        <f t="shared" si="69"/>
        <v>26750</v>
      </c>
      <c r="R139" s="90">
        <f t="shared" si="66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3"/>
        <v>13100</v>
      </c>
      <c r="G140" s="29" t="str">
        <f t="shared" si="61"/>
        <v/>
      </c>
      <c r="H140" s="34">
        <v>13100</v>
      </c>
      <c r="I140" s="99">
        <f t="shared" si="64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11290</v>
      </c>
      <c r="O140" s="28">
        <f>O63+590+300+400</f>
        <v>11290</v>
      </c>
      <c r="P140" s="29" t="str">
        <f t="shared" si="62"/>
        <v/>
      </c>
      <c r="Q140" s="34">
        <f t="shared" si="69"/>
        <v>11290</v>
      </c>
      <c r="R140" s="90">
        <f t="shared" si="66"/>
        <v>11290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3"/>
        <v>12800</v>
      </c>
      <c r="G141" s="29" t="str">
        <f t="shared" si="61"/>
        <v/>
      </c>
      <c r="H141" s="34">
        <v>12800</v>
      </c>
      <c r="I141" s="99">
        <f t="shared" si="64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2"/>
        <v/>
      </c>
      <c r="Q141" s="34">
        <f t="shared" si="69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3"/>
        <v>13500</v>
      </c>
      <c r="G142" s="29" t="str">
        <f t="shared" si="61"/>
        <v/>
      </c>
      <c r="H142" s="34">
        <v>13500</v>
      </c>
      <c r="I142" s="99">
        <f t="shared" si="64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2"/>
        <v/>
      </c>
      <c r="Q142" s="34">
        <f t="shared" si="69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3"/>
        <v>13500</v>
      </c>
      <c r="G143" s="29" t="str">
        <f t="shared" si="61"/>
        <v/>
      </c>
      <c r="H143" s="34">
        <v>13500</v>
      </c>
      <c r="I143" s="99">
        <f t="shared" si="64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2"/>
        <v/>
      </c>
      <c r="Q143" s="34">
        <f t="shared" si="69"/>
        <v>10340</v>
      </c>
      <c r="R143" s="90">
        <f t="shared" si="66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3"/>
        <v>13500</v>
      </c>
      <c r="G144" s="29" t="str">
        <f t="shared" si="61"/>
        <v/>
      </c>
      <c r="H144" s="34">
        <v>13500</v>
      </c>
      <c r="I144" s="99">
        <f t="shared" si="64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2"/>
        <v/>
      </c>
      <c r="Q144" s="34">
        <f t="shared" si="69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3"/>
        <v>10500</v>
      </c>
      <c r="G145" s="29" t="str">
        <f t="shared" si="61"/>
        <v/>
      </c>
      <c r="H145" s="30">
        <v>10500</v>
      </c>
      <c r="I145" s="99">
        <f t="shared" si="64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2"/>
        <v/>
      </c>
      <c r="Q145" s="34">
        <f t="shared" si="69"/>
        <v>16690</v>
      </c>
      <c r="R145" s="90">
        <f t="shared" si="66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3"/>
        <v>10300</v>
      </c>
      <c r="G146" s="29" t="str">
        <f t="shared" si="61"/>
        <v/>
      </c>
      <c r="H146" s="30">
        <v>10300</v>
      </c>
      <c r="I146" s="99">
        <f t="shared" si="64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9470</v>
      </c>
      <c r="O146" s="28">
        <f>F92+1570+400+300</f>
        <v>9470</v>
      </c>
      <c r="P146" s="29" t="str">
        <f t="shared" si="62"/>
        <v/>
      </c>
      <c r="Q146" s="34">
        <f t="shared" si="69"/>
        <v>9470</v>
      </c>
      <c r="R146" s="90">
        <f t="shared" si="66"/>
        <v>9470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3"/>
        <v>10300</v>
      </c>
      <c r="G147" s="29"/>
      <c r="H147" s="30">
        <v>10300</v>
      </c>
      <c r="I147" s="99">
        <f t="shared" si="64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2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3"/>
        <v>10300</v>
      </c>
      <c r="G148" s="29"/>
      <c r="H148" s="30">
        <v>10300</v>
      </c>
      <c r="I148" s="99">
        <f t="shared" si="64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70"/>
        <v>6700</v>
      </c>
      <c r="P148" s="29" t="str">
        <f t="shared" si="62"/>
        <v/>
      </c>
      <c r="Q148" s="30">
        <v>6700</v>
      </c>
      <c r="R148" s="90">
        <f t="shared" si="66"/>
        <v>6700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3"/>
        <v>20600</v>
      </c>
      <c r="G149" s="29" t="str">
        <f t="shared" ref="G149:G154" si="71">IF(LEFT(D149,1)="+",LEFT(D149,1)&amp;TEXT(D149,"#"),TEXT(D149,"#"))</f>
        <v/>
      </c>
      <c r="H149" s="34">
        <v>20600</v>
      </c>
      <c r="I149" s="99">
        <f t="shared" si="64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70"/>
        <v>9300</v>
      </c>
      <c r="P149" s="77" t="str">
        <f t="shared" si="62"/>
        <v/>
      </c>
      <c r="Q149" s="30">
        <v>9300</v>
      </c>
      <c r="R149" s="90">
        <f t="shared" si="66"/>
        <v>9300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3"/>
        <v>19500</v>
      </c>
      <c r="G150" s="29" t="str">
        <f t="shared" si="71"/>
        <v/>
      </c>
      <c r="H150" s="34">
        <v>19500</v>
      </c>
      <c r="I150" s="99">
        <f t="shared" si="64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70"/>
        <v>8200</v>
      </c>
      <c r="P150" s="77" t="str">
        <f t="shared" si="62"/>
        <v/>
      </c>
      <c r="Q150" s="30">
        <v>8200</v>
      </c>
      <c r="R150" s="90">
        <f t="shared" si="66"/>
        <v>8200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3"/>
        <v>19500</v>
      </c>
      <c r="G151" s="29" t="str">
        <f t="shared" si="71"/>
        <v/>
      </c>
      <c r="H151" s="34">
        <v>19500</v>
      </c>
      <c r="I151" s="99">
        <f t="shared" si="64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2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3"/>
        <v>11400</v>
      </c>
      <c r="G152" s="29" t="str">
        <f t="shared" si="71"/>
        <v/>
      </c>
      <c r="H152" s="30">
        <v>11400</v>
      </c>
      <c r="I152" s="99">
        <f t="shared" si="64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70"/>
        <v>3200</v>
      </c>
      <c r="P152" s="77" t="str">
        <f t="shared" si="62"/>
        <v/>
      </c>
      <c r="Q152" s="30">
        <v>3200</v>
      </c>
      <c r="R152" s="90">
        <f t="shared" si="66"/>
        <v>3200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3"/>
        <v>9500</v>
      </c>
      <c r="G153" s="29" t="str">
        <f t="shared" si="71"/>
        <v/>
      </c>
      <c r="H153" s="30">
        <v>9500</v>
      </c>
      <c r="I153" s="99">
        <f t="shared" si="64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2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10500</v>
      </c>
      <c r="F154" s="28">
        <f t="shared" si="63"/>
        <v>10500</v>
      </c>
      <c r="G154" s="29" t="str">
        <f t="shared" si="71"/>
        <v/>
      </c>
      <c r="H154" s="30">
        <v>10500</v>
      </c>
      <c r="I154" s="99">
        <f t="shared" si="64"/>
        <v>10500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70"/>
        <v>3550</v>
      </c>
      <c r="P154" s="77" t="str">
        <f t="shared" si="62"/>
        <v/>
      </c>
      <c r="Q154" s="30">
        <v>3550</v>
      </c>
      <c r="R154" s="90">
        <f t="shared" si="66"/>
        <v>3550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3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2"/>
        <v/>
      </c>
      <c r="Q155" s="30">
        <v>5000</v>
      </c>
      <c r="R155" s="90">
        <f t="shared" si="66"/>
        <v>5000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3"/>
        <v>10400</v>
      </c>
      <c r="G156" s="29"/>
      <c r="H156" s="30">
        <v>10400</v>
      </c>
      <c r="I156" s="99">
        <f t="shared" si="64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70"/>
        <v>6300</v>
      </c>
      <c r="P156" s="77" t="str">
        <f t="shared" si="62"/>
        <v/>
      </c>
      <c r="Q156" s="30">
        <v>6300</v>
      </c>
      <c r="R156" s="90">
        <f t="shared" si="66"/>
        <v>6300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3"/>
        <v>10400</v>
      </c>
      <c r="G157" s="29"/>
      <c r="H157" s="30">
        <v>10400</v>
      </c>
      <c r="I157" s="99">
        <f t="shared" si="64"/>
        <v>10400</v>
      </c>
      <c r="J157" s="105"/>
      <c r="K157" s="147" t="s">
        <v>379</v>
      </c>
      <c r="L157" s="75" t="s">
        <v>22</v>
      </c>
      <c r="M157" s="57"/>
      <c r="N157" s="27">
        <v>3600</v>
      </c>
      <c r="O157" s="28">
        <f t="shared" si="70"/>
        <v>3600</v>
      </c>
      <c r="P157" s="77" t="str">
        <f t="shared" si="62"/>
        <v/>
      </c>
      <c r="Q157" s="30">
        <v>3600</v>
      </c>
      <c r="R157" s="90">
        <f t="shared" si="66"/>
        <v>3600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3"/>
        <v>10400</v>
      </c>
      <c r="G158" s="29"/>
      <c r="H158" s="30">
        <v>10400</v>
      </c>
      <c r="I158" s="99">
        <f t="shared" si="64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2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3"/>
        <v>10600</v>
      </c>
      <c r="G159" s="29"/>
      <c r="H159" s="30">
        <v>10600</v>
      </c>
      <c r="I159" s="99">
        <f t="shared" si="64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2"/>
        <v/>
      </c>
      <c r="Q159" s="30">
        <v>6000</v>
      </c>
      <c r="R159" s="90">
        <f t="shared" si="66"/>
        <v>6000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3"/>
        <v>13500</v>
      </c>
      <c r="G160" s="29" t="str">
        <f t="shared" ref="G160:G162" si="72">IF(LEFT(D160,1)="+",LEFT(D160,1)&amp;TEXT(D160,"#"),TEXT(D160,"#"))</f>
        <v/>
      </c>
      <c r="H160" s="30">
        <v>13500</v>
      </c>
      <c r="I160" s="99">
        <f t="shared" si="64"/>
        <v>13500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2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3"/>
        <v>13100</v>
      </c>
      <c r="G161" s="29" t="str">
        <f t="shared" si="72"/>
        <v/>
      </c>
      <c r="H161" s="30">
        <v>13100</v>
      </c>
      <c r="I161" s="99">
        <f t="shared" si="64"/>
        <v>13100</v>
      </c>
      <c r="J161" s="105"/>
      <c r="K161" s="147" t="s">
        <v>386</v>
      </c>
      <c r="L161" s="75" t="s">
        <v>22</v>
      </c>
      <c r="M161" s="57" t="s">
        <v>467</v>
      </c>
      <c r="N161" s="27">
        <v>2200</v>
      </c>
      <c r="O161" s="28">
        <f t="shared" si="70"/>
        <v>2000</v>
      </c>
      <c r="P161" s="77" t="str">
        <f t="shared" si="62"/>
        <v>-200</v>
      </c>
      <c r="Q161" s="30">
        <v>2200</v>
      </c>
      <c r="R161" s="90">
        <f t="shared" si="66"/>
        <v>2000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3"/>
        <v>12200</v>
      </c>
      <c r="G162" s="29" t="str">
        <f t="shared" si="72"/>
        <v/>
      </c>
      <c r="H162" s="30">
        <v>12200</v>
      </c>
      <c r="I162" s="99">
        <f t="shared" si="64"/>
        <v>12200</v>
      </c>
      <c r="J162" s="105"/>
      <c r="K162" s="147" t="s">
        <v>388</v>
      </c>
      <c r="L162" s="75" t="s">
        <v>22</v>
      </c>
      <c r="M162" s="57" t="s">
        <v>467</v>
      </c>
      <c r="N162" s="27">
        <v>2200</v>
      </c>
      <c r="O162" s="28">
        <f t="shared" si="70"/>
        <v>2000</v>
      </c>
      <c r="P162" s="77" t="str">
        <f t="shared" si="62"/>
        <v>-200</v>
      </c>
      <c r="Q162" s="30">
        <v>2200</v>
      </c>
      <c r="R162" s="90">
        <f t="shared" si="66"/>
        <v>2000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3"/>
        <v>10300</v>
      </c>
      <c r="G163" s="29"/>
      <c r="H163" s="30">
        <v>10300</v>
      </c>
      <c r="I163" s="99">
        <f t="shared" si="64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70"/>
        <v>9400</v>
      </c>
      <c r="P163" s="77" t="str">
        <f t="shared" si="62"/>
        <v/>
      </c>
      <c r="Q163" s="30">
        <v>9400</v>
      </c>
      <c r="R163" s="90">
        <f t="shared" si="66"/>
        <v>9400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3"/>
        <v>13000</v>
      </c>
      <c r="G164" s="29" t="str">
        <f t="shared" ref="G164:G173" si="73">IF(LEFT(D164,1)="+",LEFT(D164,1)&amp;TEXT(D164,"#"),TEXT(D164,"#"))</f>
        <v/>
      </c>
      <c r="H164" s="30">
        <v>13000</v>
      </c>
      <c r="I164" s="99">
        <f t="shared" si="64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70"/>
        <v>10500</v>
      </c>
      <c r="P164" s="77" t="str">
        <f t="shared" si="62"/>
        <v/>
      </c>
      <c r="Q164" s="30">
        <v>10500</v>
      </c>
      <c r="R164" s="90">
        <f t="shared" si="66"/>
        <v>10500</v>
      </c>
      <c r="S164" s="3"/>
      <c r="V164" s="9"/>
      <c r="W164" s="6"/>
      <c r="X164" s="8"/>
      <c r="Y164" s="9"/>
      <c r="Z164" s="6"/>
      <c r="AA164" s="8"/>
      <c r="AC164" s="114">
        <f t="shared" si="67"/>
        <v>0</v>
      </c>
      <c r="AD164" s="114">
        <f t="shared" si="68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3"/>
        <v>13500</v>
      </c>
      <c r="G165" s="29"/>
      <c r="H165" s="34">
        <v>13500</v>
      </c>
      <c r="I165" s="99">
        <f t="shared" si="64"/>
        <v>13500</v>
      </c>
      <c r="J165" s="105"/>
      <c r="K165" s="147" t="s">
        <v>395</v>
      </c>
      <c r="L165" s="75" t="s">
        <v>75</v>
      </c>
      <c r="M165" s="57" t="s">
        <v>468</v>
      </c>
      <c r="N165" s="27">
        <v>11400</v>
      </c>
      <c r="O165" s="28">
        <f t="shared" si="70"/>
        <v>11100</v>
      </c>
      <c r="P165" s="77" t="str">
        <f t="shared" si="62"/>
        <v>-300</v>
      </c>
      <c r="Q165" s="30">
        <v>11400</v>
      </c>
      <c r="R165" s="90">
        <f t="shared" si="66"/>
        <v>11100</v>
      </c>
      <c r="S165" s="3"/>
      <c r="V165" s="9"/>
      <c r="W165" s="6"/>
      <c r="X165" s="8"/>
      <c r="Y165" s="9"/>
      <c r="Z165" s="6"/>
      <c r="AA165" s="8"/>
      <c r="AC165" s="114">
        <f t="shared" si="67"/>
        <v>0</v>
      </c>
      <c r="AD165" s="114">
        <f t="shared" si="68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3"/>
        <v>13200</v>
      </c>
      <c r="G166" s="29" t="str">
        <f t="shared" si="73"/>
        <v/>
      </c>
      <c r="H166" s="34">
        <v>13200</v>
      </c>
      <c r="I166" s="99">
        <f t="shared" si="64"/>
        <v>13200</v>
      </c>
      <c r="J166" s="105"/>
      <c r="K166" s="134" t="s">
        <v>397</v>
      </c>
      <c r="L166" s="25" t="s">
        <v>398</v>
      </c>
      <c r="M166" s="52" t="s">
        <v>468</v>
      </c>
      <c r="N166" s="27">
        <v>11300</v>
      </c>
      <c r="O166" s="28">
        <f t="shared" si="70"/>
        <v>11000</v>
      </c>
      <c r="P166" s="29" t="str">
        <f t="shared" si="62"/>
        <v>-300</v>
      </c>
      <c r="Q166" s="30">
        <v>11300</v>
      </c>
      <c r="R166" s="90">
        <f t="shared" si="66"/>
        <v>11000</v>
      </c>
      <c r="S166" s="3"/>
      <c r="V166" s="9"/>
      <c r="W166" s="6"/>
      <c r="X166" s="8"/>
      <c r="Y166" s="9"/>
      <c r="Z166" s="6"/>
      <c r="AA166" s="8"/>
      <c r="AC166" s="114">
        <f t="shared" si="67"/>
        <v>0</v>
      </c>
      <c r="AD166" s="114">
        <f t="shared" si="68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3"/>
        <v>13200</v>
      </c>
      <c r="G167" s="29" t="str">
        <f t="shared" si="73"/>
        <v/>
      </c>
      <c r="H167" s="34">
        <v>13200</v>
      </c>
      <c r="I167" s="99">
        <f t="shared" si="64"/>
        <v>13200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2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67"/>
        <v>0</v>
      </c>
      <c r="AD167" s="114">
        <f t="shared" si="68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3"/>
        <v>10600</v>
      </c>
      <c r="G168" s="29" t="str">
        <f t="shared" si="73"/>
        <v/>
      </c>
      <c r="H168" s="30">
        <v>10600</v>
      </c>
      <c r="I168" s="99">
        <f t="shared" si="64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70"/>
        <v>10160</v>
      </c>
      <c r="P168" s="77" t="str">
        <f t="shared" si="62"/>
        <v/>
      </c>
      <c r="Q168" s="30">
        <v>10160</v>
      </c>
      <c r="R168" s="90">
        <f t="shared" si="66"/>
        <v>10160</v>
      </c>
      <c r="S168" s="3"/>
      <c r="V168" s="9"/>
      <c r="W168" s="6"/>
      <c r="X168" s="8"/>
      <c r="Y168" s="9"/>
      <c r="Z168" s="6"/>
      <c r="AA168" s="8"/>
      <c r="AC168" s="114">
        <f t="shared" si="67"/>
        <v>0</v>
      </c>
      <c r="AD168" s="114">
        <f t="shared" si="68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3"/>
        <v>10600</v>
      </c>
      <c r="G169" s="29" t="str">
        <f t="shared" si="73"/>
        <v/>
      </c>
      <c r="H169" s="30">
        <v>10600</v>
      </c>
      <c r="I169" s="67">
        <f t="shared" si="64"/>
        <v>10600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2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67"/>
        <v>0</v>
      </c>
      <c r="AD169" s="114">
        <f t="shared" si="68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3"/>
        <v>10600</v>
      </c>
      <c r="G170" s="29" t="str">
        <f t="shared" si="73"/>
        <v/>
      </c>
      <c r="H170" s="30">
        <v>10600</v>
      </c>
      <c r="I170" s="67">
        <f t="shared" si="64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70"/>
        <v>2500</v>
      </c>
      <c r="P170" s="153" t="str">
        <f t="shared" si="62"/>
        <v/>
      </c>
      <c r="Q170" s="156">
        <v>2500</v>
      </c>
      <c r="R170" s="90">
        <f t="shared" si="66"/>
        <v>2500</v>
      </c>
      <c r="S170" s="3"/>
      <c r="V170" s="9"/>
      <c r="W170" s="6"/>
      <c r="X170" s="8"/>
      <c r="Y170" s="9"/>
      <c r="Z170" s="6"/>
      <c r="AA170" s="8"/>
      <c r="AC170" s="114">
        <f t="shared" si="67"/>
        <v>0</v>
      </c>
      <c r="AD170" s="114">
        <f t="shared" si="68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3"/>
        <v>10700</v>
      </c>
      <c r="G171" s="29" t="str">
        <f t="shared" si="73"/>
        <v/>
      </c>
      <c r="H171" s="30">
        <v>10700</v>
      </c>
      <c r="I171" s="99">
        <f t="shared" si="64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70"/>
        <v>1500</v>
      </c>
      <c r="P171" s="153" t="str">
        <f t="shared" si="62"/>
        <v/>
      </c>
      <c r="Q171" s="156">
        <v>1500</v>
      </c>
      <c r="R171" s="90">
        <f t="shared" si="66"/>
        <v>1500</v>
      </c>
      <c r="S171" s="3"/>
      <c r="V171" s="9"/>
      <c r="W171" s="6"/>
      <c r="X171" s="8"/>
      <c r="Y171" s="9"/>
      <c r="Z171" s="6"/>
      <c r="AA171" s="8"/>
      <c r="AC171" s="114">
        <f t="shared" si="67"/>
        <v>0</v>
      </c>
      <c r="AD171" s="114">
        <f t="shared" si="68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11200</v>
      </c>
      <c r="F172" s="28">
        <f t="shared" si="63"/>
        <v>11200</v>
      </c>
      <c r="G172" s="29" t="str">
        <f t="shared" si="73"/>
        <v/>
      </c>
      <c r="H172" s="30">
        <v>11200</v>
      </c>
      <c r="I172" s="99">
        <f t="shared" si="64"/>
        <v>11200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2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67"/>
        <v>0</v>
      </c>
      <c r="AD172" s="114">
        <f t="shared" si="68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3"/>
        <v>10600</v>
      </c>
      <c r="G173" s="29" t="str">
        <f t="shared" si="73"/>
        <v/>
      </c>
      <c r="H173" s="30">
        <v>10600</v>
      </c>
      <c r="I173" s="99">
        <f t="shared" si="64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2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67"/>
        <v>0</v>
      </c>
      <c r="AD173" s="114">
        <f t="shared" si="68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562800</v>
      </c>
      <c r="F174" s="39">
        <f>E174/46</f>
        <v>12234.7826086957</v>
      </c>
      <c r="G174" s="73"/>
      <c r="H174" s="38">
        <f>SUM(I128:I173)</f>
        <v>562800</v>
      </c>
      <c r="I174" s="149">
        <f>H174/46</f>
        <v>12234.7826086957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2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67"/>
        <v>0</v>
      </c>
      <c r="AD174" s="114">
        <f t="shared" si="68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4">E175+D175</f>
        <v>4100</v>
      </c>
      <c r="G175" s="29" t="str">
        <f t="shared" ref="G175:G193" si="75">IF(LEFT(D175,1)="+",LEFT(D175,1)&amp;TEXT(D175,"#"),TEXT(D175,"#"))</f>
        <v/>
      </c>
      <c r="H175" s="34">
        <v>4100</v>
      </c>
      <c r="I175" s="99">
        <f t="shared" ref="I175:I189" si="76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2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67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4"/>
        <v>2600</v>
      </c>
      <c r="G176" s="29" t="str">
        <f t="shared" si="75"/>
        <v/>
      </c>
      <c r="H176" s="30">
        <v>2600</v>
      </c>
      <c r="I176" s="99">
        <f t="shared" si="76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2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67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4"/>
        <v>3400</v>
      </c>
      <c r="G177" s="29" t="str">
        <f t="shared" si="75"/>
        <v/>
      </c>
      <c r="H177" s="34">
        <v>3400</v>
      </c>
      <c r="I177" s="99">
        <f t="shared" si="76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2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67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4"/>
        <v>2400</v>
      </c>
      <c r="G178" s="29" t="str">
        <f t="shared" si="75"/>
        <v/>
      </c>
      <c r="H178" s="30">
        <v>2400</v>
      </c>
      <c r="I178" s="99">
        <f t="shared" si="76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2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67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4"/>
        <v>2700</v>
      </c>
      <c r="G179" s="29" t="str">
        <f t="shared" si="75"/>
        <v/>
      </c>
      <c r="H179" s="30">
        <v>2700</v>
      </c>
      <c r="I179" s="99">
        <f t="shared" si="76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2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67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4"/>
        <v>3100</v>
      </c>
      <c r="G180" s="29" t="str">
        <f t="shared" si="75"/>
        <v/>
      </c>
      <c r="H180" s="30">
        <v>3100</v>
      </c>
      <c r="I180" s="99">
        <f t="shared" si="76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2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67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4"/>
        <v>5500</v>
      </c>
      <c r="G181" s="29" t="str">
        <f t="shared" si="75"/>
        <v/>
      </c>
      <c r="H181" s="30">
        <v>5500</v>
      </c>
      <c r="I181" s="99">
        <f t="shared" si="76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2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67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 t="s">
        <v>467</v>
      </c>
      <c r="E182" s="27">
        <v>2900</v>
      </c>
      <c r="F182" s="28">
        <f t="shared" si="74"/>
        <v>2700</v>
      </c>
      <c r="G182" s="29" t="str">
        <f t="shared" si="75"/>
        <v>-200</v>
      </c>
      <c r="H182" s="30">
        <v>2900</v>
      </c>
      <c r="I182" s="99">
        <f t="shared" si="76"/>
        <v>2700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2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67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4"/>
        <v>4430</v>
      </c>
      <c r="G183" s="29" t="str">
        <f t="shared" si="75"/>
        <v/>
      </c>
      <c r="H183" s="30">
        <v>4430</v>
      </c>
      <c r="I183" s="99">
        <f t="shared" si="76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2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67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4"/>
        <v>3100</v>
      </c>
      <c r="G184" s="29" t="str">
        <f t="shared" si="75"/>
        <v/>
      </c>
      <c r="H184" s="30">
        <v>3100</v>
      </c>
      <c r="I184" s="99">
        <f t="shared" si="76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2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67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4"/>
        <v>3500</v>
      </c>
      <c r="G185" s="29" t="str">
        <f t="shared" si="75"/>
        <v/>
      </c>
      <c r="H185" s="30">
        <v>3500</v>
      </c>
      <c r="I185" s="99">
        <f t="shared" si="76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2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67"/>
        <v>0</v>
      </c>
      <c r="AD185" s="114">
        <f t="shared" si="68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4"/>
        <v>2800</v>
      </c>
      <c r="G186" s="29" t="str">
        <f t="shared" si="75"/>
        <v/>
      </c>
      <c r="H186" s="30">
        <v>2800</v>
      </c>
      <c r="I186" s="99">
        <f t="shared" si="76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2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67"/>
        <v>0</v>
      </c>
      <c r="AD186" s="114">
        <f t="shared" si="68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4"/>
        <v>4280</v>
      </c>
      <c r="G187" s="29" t="str">
        <f t="shared" si="75"/>
        <v/>
      </c>
      <c r="H187" s="30">
        <v>4280</v>
      </c>
      <c r="I187" s="99">
        <f t="shared" si="76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ref="P187:P197" si="77">IF(LEFT(M187,1)="+",LEFT(M187,1)&amp;TEXT(M187,"#"),TEXT(M187,"#"))</f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67"/>
        <v>0</v>
      </c>
      <c r="AD187" s="114">
        <f t="shared" si="68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4"/>
        <v>3200</v>
      </c>
      <c r="G188" s="29" t="str">
        <f t="shared" si="75"/>
        <v/>
      </c>
      <c r="H188" s="30">
        <v>3200</v>
      </c>
      <c r="I188" s="99">
        <f t="shared" si="76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si="77"/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67"/>
        <v>0</v>
      </c>
      <c r="AD188" s="114">
        <f t="shared" si="68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4"/>
        <v>3200</v>
      </c>
      <c r="G189" s="29" t="str">
        <f t="shared" si="75"/>
        <v/>
      </c>
      <c r="H189" s="30">
        <v>3200</v>
      </c>
      <c r="I189" s="99">
        <f t="shared" si="76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7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67"/>
        <v>0</v>
      </c>
      <c r="AD189" s="114">
        <f t="shared" si="68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51010</v>
      </c>
      <c r="F190" s="39">
        <f>E190/15</f>
        <v>3400.66666666667</v>
      </c>
      <c r="G190" s="29" t="str">
        <f t="shared" si="75"/>
        <v/>
      </c>
      <c r="H190" s="38">
        <f>SUM(I175:I189)</f>
        <v>51010</v>
      </c>
      <c r="I190" s="39">
        <f>H190/15</f>
        <v>3400.66666666667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7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67"/>
        <v>0</v>
      </c>
      <c r="AD190" s="114">
        <f t="shared" si="68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8">E191+D191</f>
        <v>2600</v>
      </c>
      <c r="G191" s="29" t="str">
        <f t="shared" si="75"/>
        <v/>
      </c>
      <c r="H191" s="30">
        <v>2600</v>
      </c>
      <c r="I191" s="67">
        <f t="shared" ref="I191:I193" si="79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7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67"/>
        <v>0</v>
      </c>
      <c r="AD191" s="114">
        <f t="shared" si="68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8"/>
        <v>2700</v>
      </c>
      <c r="G192" s="29" t="str">
        <f t="shared" si="75"/>
        <v/>
      </c>
      <c r="H192" s="30">
        <v>2700</v>
      </c>
      <c r="I192" s="67">
        <f t="shared" si="79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7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67"/>
        <v>0</v>
      </c>
      <c r="AD192" s="114">
        <f t="shared" si="68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8"/>
        <v>3200</v>
      </c>
      <c r="G193" s="29" t="str">
        <f t="shared" si="75"/>
        <v/>
      </c>
      <c r="H193" s="30">
        <v>3200</v>
      </c>
      <c r="I193" s="67">
        <f t="shared" si="79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7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67"/>
        <v>0</v>
      </c>
      <c r="AD193" s="114">
        <f t="shared" si="68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59510</v>
      </c>
      <c r="F194" s="39">
        <f>E194/18</f>
        <v>3306.11111111111</v>
      </c>
      <c r="G194" s="73"/>
      <c r="H194" s="38">
        <f>H190+I191+I192+I193</f>
        <v>59510</v>
      </c>
      <c r="I194" s="39">
        <f>H194/18</f>
        <v>3306.11111111111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7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67"/>
        <v>0</v>
      </c>
      <c r="AD194" s="114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7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67"/>
        <v>0</v>
      </c>
      <c r="AD195" s="114">
        <f t="shared" si="6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7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80">F196-I196</f>
        <v>0</v>
      </c>
      <c r="AD196" s="114">
        <f t="shared" ref="AD196:AD200" si="81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7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80"/>
        <v>0</v>
      </c>
      <c r="AD197" s="114">
        <f t="shared" si="8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80"/>
        <v>0</v>
      </c>
      <c r="AD198" s="114">
        <f t="shared" si="81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0"/>
        <v>0</v>
      </c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80"/>
        <v>0</v>
      </c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K20" sqref="K20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491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/>
      <c r="E4" s="27">
        <v>1700</v>
      </c>
      <c r="F4" s="28">
        <f t="shared" ref="F4:F7" si="0">E4+D4</f>
        <v>1700</v>
      </c>
      <c r="G4" s="29" t="str">
        <f t="shared" ref="G4:G67" si="1">IF(LEFT(D4,1)="+",LEFT(D4,1)&amp;TEXT(D4,"#"),TEXT(D4,"#"))</f>
        <v/>
      </c>
      <c r="H4" s="30">
        <v>1700</v>
      </c>
      <c r="I4" s="67">
        <f t="shared" ref="I4:I7" si="2"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 t="shared" si="0"/>
        <v>1400</v>
      </c>
      <c r="G5" s="29" t="str">
        <f t="shared" si="1"/>
        <v/>
      </c>
      <c r="H5" s="30">
        <v>1400</v>
      </c>
      <c r="I5" s="67">
        <f t="shared" si="2"/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6"/>
        <v>34100</v>
      </c>
      <c r="Y5" s="29" t="str">
        <f t="shared" si="7"/>
        <v/>
      </c>
      <c r="Z5" s="30">
        <v>34100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 t="shared" si="0"/>
        <v>1300</v>
      </c>
      <c r="G6" s="29" t="str">
        <f t="shared" si="1"/>
        <v/>
      </c>
      <c r="H6" s="30">
        <v>1300</v>
      </c>
      <c r="I6" s="67">
        <f t="shared" si="2"/>
        <v>1300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6"/>
        <v>34300</v>
      </c>
      <c r="Y6" s="29" t="str">
        <f t="shared" si="7"/>
        <v/>
      </c>
      <c r="Z6" s="30">
        <v>34300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 t="shared" si="0"/>
        <v>2600</v>
      </c>
      <c r="G7" s="29" t="str">
        <f t="shared" si="1"/>
        <v/>
      </c>
      <c r="H7" s="34">
        <v>2600</v>
      </c>
      <c r="I7" s="67">
        <f t="shared" si="2"/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1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2">E9+D9</f>
        <v>3500</v>
      </c>
      <c r="G9" s="29" t="str">
        <f t="shared" si="1"/>
        <v/>
      </c>
      <c r="H9" s="30">
        <v>3500</v>
      </c>
      <c r="I9" s="67">
        <f t="shared" ref="I9:I19" si="13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6"/>
        <v>34700</v>
      </c>
      <c r="Y9" s="77" t="str">
        <f t="shared" si="7"/>
        <v/>
      </c>
      <c r="Z9" s="90">
        <v>34700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2"/>
        <v>3000</v>
      </c>
      <c r="G10" s="29" t="str">
        <f t="shared" si="1"/>
        <v/>
      </c>
      <c r="H10" s="30">
        <v>3000</v>
      </c>
      <c r="I10" s="67">
        <f t="shared" si="13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 t="s">
        <v>113</v>
      </c>
      <c r="W10" s="30">
        <v>9800</v>
      </c>
      <c r="X10" s="67">
        <f t="shared" si="6"/>
        <v>9400</v>
      </c>
      <c r="Y10" s="77" t="str">
        <f t="shared" si="7"/>
        <v>-400</v>
      </c>
      <c r="Z10" s="30">
        <v>9800</v>
      </c>
      <c r="AA10" s="90">
        <f t="shared" si="8"/>
        <v>9400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2"/>
        <v>2700</v>
      </c>
      <c r="G11" s="29" t="str">
        <f t="shared" si="1"/>
        <v/>
      </c>
      <c r="H11" s="30">
        <v>2700</v>
      </c>
      <c r="I11" s="67">
        <f t="shared" si="13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2400</v>
      </c>
      <c r="F12" s="28">
        <f t="shared" si="12"/>
        <v>2400</v>
      </c>
      <c r="G12" s="29" t="str">
        <f t="shared" si="1"/>
        <v/>
      </c>
      <c r="H12" s="30">
        <v>2400</v>
      </c>
      <c r="I12" s="67">
        <f t="shared" si="13"/>
        <v>2400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2"/>
        <v>2000</v>
      </c>
      <c r="G13" s="29" t="str">
        <f t="shared" si="1"/>
        <v/>
      </c>
      <c r="H13" s="30">
        <v>2000</v>
      </c>
      <c r="I13" s="67">
        <f t="shared" si="13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6"/>
        <v>8600</v>
      </c>
      <c r="Y13" s="29" t="str">
        <f t="shared" si="7"/>
        <v/>
      </c>
      <c r="Z13" s="30">
        <v>8600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2"/>
        <v>2200</v>
      </c>
      <c r="G14" s="29" t="str">
        <f t="shared" si="1"/>
        <v/>
      </c>
      <c r="H14" s="34">
        <v>2200</v>
      </c>
      <c r="I14" s="67">
        <f t="shared" si="13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2"/>
        <v>2080</v>
      </c>
      <c r="G15" s="29" t="str">
        <f t="shared" si="1"/>
        <v/>
      </c>
      <c r="H15" s="34">
        <v>2080</v>
      </c>
      <c r="I15" s="67">
        <f t="shared" si="13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4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11400</v>
      </c>
      <c r="X15" s="67">
        <f t="shared" si="6"/>
        <v>11400</v>
      </c>
      <c r="Y15" s="29" t="str">
        <f t="shared" si="7"/>
        <v/>
      </c>
      <c r="Z15" s="30">
        <v>11400</v>
      </c>
      <c r="AA15" s="90">
        <f t="shared" si="8"/>
        <v>11400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2"/>
        <v>1950</v>
      </c>
      <c r="G16" s="29" t="str">
        <f t="shared" si="1"/>
        <v/>
      </c>
      <c r="H16" s="30">
        <v>1950</v>
      </c>
      <c r="I16" s="67">
        <f t="shared" si="13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4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2"/>
        <v>3300</v>
      </c>
      <c r="G17" s="29" t="str">
        <f t="shared" si="1"/>
        <v/>
      </c>
      <c r="H17" s="30">
        <v>3300</v>
      </c>
      <c r="I17" s="67">
        <f t="shared" si="13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2"/>
        <v>3400</v>
      </c>
      <c r="G18" s="29" t="str">
        <f t="shared" si="1"/>
        <v/>
      </c>
      <c r="H18" s="30">
        <v>3400</v>
      </c>
      <c r="I18" s="67">
        <f t="shared" si="13"/>
        <v>3400</v>
      </c>
      <c r="J18" s="69"/>
      <c r="K18" s="33" t="s">
        <v>70</v>
      </c>
      <c r="L18" s="33" t="s">
        <v>56</v>
      </c>
      <c r="M18" s="52"/>
      <c r="N18" s="27">
        <v>3100</v>
      </c>
      <c r="O18" s="28">
        <f t="shared" si="3"/>
        <v>3100</v>
      </c>
      <c r="P18" s="29" t="str">
        <f t="shared" si="14"/>
        <v/>
      </c>
      <c r="Q18" s="30">
        <v>3100</v>
      </c>
      <c r="R18" s="90">
        <f t="shared" si="5"/>
        <v>3100</v>
      </c>
      <c r="S18" s="50"/>
      <c r="T18" s="97" t="s">
        <v>71</v>
      </c>
      <c r="U18" s="97" t="s">
        <v>20</v>
      </c>
      <c r="V18" s="52"/>
      <c r="W18" s="30">
        <v>9800</v>
      </c>
      <c r="X18" s="67">
        <f t="shared" si="6"/>
        <v>9800</v>
      </c>
      <c r="Y18" s="29" t="str">
        <f t="shared" si="7"/>
        <v/>
      </c>
      <c r="Z18" s="30">
        <v>9800</v>
      </c>
      <c r="AA18" s="90">
        <f t="shared" si="8"/>
        <v>9800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2"/>
        <v>2900</v>
      </c>
      <c r="G19" s="29" t="str">
        <f t="shared" si="1"/>
        <v/>
      </c>
      <c r="H19" s="30">
        <v>2900</v>
      </c>
      <c r="I19" s="67">
        <f t="shared" si="13"/>
        <v>2900</v>
      </c>
      <c r="J19" s="69"/>
      <c r="K19" s="60" t="s">
        <v>70</v>
      </c>
      <c r="L19" s="33" t="s">
        <v>18</v>
      </c>
      <c r="M19" s="52"/>
      <c r="N19" s="27">
        <v>3700</v>
      </c>
      <c r="O19" s="28">
        <f t="shared" si="3"/>
        <v>3700</v>
      </c>
      <c r="P19" s="29" t="str">
        <f t="shared" si="14"/>
        <v/>
      </c>
      <c r="Q19" s="30">
        <v>3700</v>
      </c>
      <c r="R19" s="99">
        <f t="shared" si="5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29430</v>
      </c>
      <c r="F20" s="39">
        <f>E20/11</f>
        <v>2675.45454545455</v>
      </c>
      <c r="G20" s="29" t="str">
        <f t="shared" si="1"/>
        <v/>
      </c>
      <c r="H20" s="47">
        <f>SUM(I9:I19)</f>
        <v>29430</v>
      </c>
      <c r="I20" s="39">
        <f>H20/11</f>
        <v>2675.45454545455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5">E21+D21</f>
        <v>1800</v>
      </c>
      <c r="G21" s="29" t="str">
        <f t="shared" si="1"/>
        <v/>
      </c>
      <c r="H21" s="34">
        <v>1800</v>
      </c>
      <c r="I21" s="67">
        <f t="shared" ref="I21:I31" si="16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7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5"/>
        <v>1920</v>
      </c>
      <c r="G22" s="29" t="str">
        <f t="shared" si="1"/>
        <v/>
      </c>
      <c r="H22" s="34">
        <v>1920</v>
      </c>
      <c r="I22" s="67">
        <f t="shared" si="16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7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1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7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33150</v>
      </c>
      <c r="F24" s="39">
        <f>E24/13</f>
        <v>2550</v>
      </c>
      <c r="G24" s="29" t="str">
        <f t="shared" si="1"/>
        <v/>
      </c>
      <c r="H24" s="51">
        <f>H20+H23</f>
        <v>33150</v>
      </c>
      <c r="I24" s="39">
        <f>H24/13</f>
        <v>2550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7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5"/>
        <v>21000</v>
      </c>
      <c r="G25" s="29" t="str">
        <f t="shared" si="1"/>
        <v/>
      </c>
      <c r="H25" s="34">
        <v>21000</v>
      </c>
      <c r="I25" s="67">
        <f t="shared" si="16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7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5"/>
        <v>20600</v>
      </c>
      <c r="G26" s="29" t="str">
        <f t="shared" si="1"/>
        <v/>
      </c>
      <c r="H26" s="34">
        <v>20600</v>
      </c>
      <c r="I26" s="67">
        <f t="shared" si="16"/>
        <v>20600</v>
      </c>
      <c r="J26" s="78"/>
      <c r="K26" s="36" t="s">
        <v>94</v>
      </c>
      <c r="L26" s="36"/>
      <c r="M26" s="72"/>
      <c r="N26" s="38">
        <f>SUM(O6:O25)</f>
        <v>92070</v>
      </c>
      <c r="O26" s="39">
        <f>N26/22</f>
        <v>4185</v>
      </c>
      <c r="P26" s="73"/>
      <c r="Q26" s="38">
        <f>SUM(R6:R25)</f>
        <v>92070</v>
      </c>
      <c r="R26" s="108">
        <f>Q26/22</f>
        <v>4185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5"/>
        <v>19500</v>
      </c>
      <c r="G27" s="29" t="str">
        <f t="shared" si="1"/>
        <v/>
      </c>
      <c r="H27" s="41">
        <v>19500</v>
      </c>
      <c r="I27" s="67">
        <f t="shared" si="16"/>
        <v>19500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8">N27+M27</f>
        <v>25400</v>
      </c>
      <c r="P27" s="29" t="str">
        <f t="shared" ref="P27:P44" si="19">IF(LEFT(M27,1)="+",LEFT(M27,1)&amp;TEXT(M27,"#"),TEXT(M27,"#"))</f>
        <v/>
      </c>
      <c r="Q27" s="30">
        <v>25400</v>
      </c>
      <c r="R27" s="90">
        <f t="shared" ref="R27:R44" si="20">IF(P27="",0+Q27,P27+Q27)</f>
        <v>25400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8"/>
        <v>25200</v>
      </c>
      <c r="P28" s="29" t="str">
        <f t="shared" si="19"/>
        <v/>
      </c>
      <c r="Q28" s="30">
        <v>25200</v>
      </c>
      <c r="R28" s="90">
        <f t="shared" si="20"/>
        <v>25200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5"/>
        <v>22000</v>
      </c>
      <c r="G29" s="29" t="str">
        <f t="shared" si="1"/>
        <v/>
      </c>
      <c r="H29" s="34">
        <v>22000</v>
      </c>
      <c r="I29" s="67">
        <f t="shared" si="16"/>
        <v>22000</v>
      </c>
      <c r="J29" s="69"/>
      <c r="K29" s="25" t="s">
        <v>101</v>
      </c>
      <c r="L29" s="25" t="s">
        <v>15</v>
      </c>
      <c r="M29" s="52"/>
      <c r="N29" s="27">
        <v>25200</v>
      </c>
      <c r="O29" s="28">
        <f t="shared" si="18"/>
        <v>25200</v>
      </c>
      <c r="P29" s="29" t="str">
        <f t="shared" si="19"/>
        <v/>
      </c>
      <c r="Q29" s="30">
        <v>25200</v>
      </c>
      <c r="R29" s="90">
        <f t="shared" si="20"/>
        <v>25200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5"/>
        <v>20200</v>
      </c>
      <c r="G30" s="29" t="str">
        <f t="shared" si="1"/>
        <v/>
      </c>
      <c r="H30" s="34">
        <v>20200</v>
      </c>
      <c r="I30" s="67">
        <f t="shared" si="16"/>
        <v>20200</v>
      </c>
      <c r="J30" s="69"/>
      <c r="K30" s="25" t="s">
        <v>103</v>
      </c>
      <c r="L30" s="25" t="s">
        <v>20</v>
      </c>
      <c r="M30" s="52"/>
      <c r="N30" s="27">
        <v>25000</v>
      </c>
      <c r="O30" s="28">
        <f t="shared" si="18"/>
        <v>25000</v>
      </c>
      <c r="P30" s="29" t="str">
        <f t="shared" si="19"/>
        <v/>
      </c>
      <c r="Q30" s="30">
        <v>25000</v>
      </c>
      <c r="R30" s="90">
        <f t="shared" si="20"/>
        <v>25000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5"/>
        <v>21500</v>
      </c>
      <c r="G31" s="29" t="str">
        <f t="shared" si="1"/>
        <v/>
      </c>
      <c r="H31" s="30">
        <v>21500</v>
      </c>
      <c r="I31" s="67">
        <f t="shared" si="16"/>
        <v>21500</v>
      </c>
      <c r="J31" s="69"/>
      <c r="K31" s="25" t="s">
        <v>106</v>
      </c>
      <c r="L31" s="25" t="s">
        <v>107</v>
      </c>
      <c r="M31" s="52"/>
      <c r="N31" s="27">
        <v>24800</v>
      </c>
      <c r="O31" s="28">
        <f t="shared" si="18"/>
        <v>24800</v>
      </c>
      <c r="P31" s="29" t="str">
        <f t="shared" si="19"/>
        <v/>
      </c>
      <c r="Q31" s="30">
        <v>24800</v>
      </c>
      <c r="R31" s="90">
        <f t="shared" si="20"/>
        <v>24800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1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24300</v>
      </c>
      <c r="O32" s="28">
        <f t="shared" si="18"/>
        <v>24300</v>
      </c>
      <c r="P32" s="29" t="str">
        <f t="shared" si="19"/>
        <v/>
      </c>
      <c r="Q32" s="30">
        <v>24300</v>
      </c>
      <c r="R32" s="90">
        <f t="shared" si="20"/>
        <v>24300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1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24600</v>
      </c>
      <c r="O33" s="28">
        <f t="shared" si="18"/>
        <v>24600</v>
      </c>
      <c r="P33" s="29" t="str">
        <f t="shared" si="19"/>
        <v/>
      </c>
      <c r="Q33" s="30">
        <v>24600</v>
      </c>
      <c r="R33" s="90">
        <f t="shared" si="20"/>
        <v>24600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21">E34+D34</f>
        <v>35300</v>
      </c>
      <c r="G34" s="29" t="str">
        <f t="shared" si="1"/>
        <v/>
      </c>
      <c r="H34" s="30">
        <v>35300</v>
      </c>
      <c r="I34" s="67">
        <f t="shared" ref="I34:I44" si="22">IF(G34="",0+H34,G34+H34)</f>
        <v>35300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8"/>
        <v>22000</v>
      </c>
      <c r="P34" s="29" t="str">
        <f t="shared" si="19"/>
        <v/>
      </c>
      <c r="Q34" s="30">
        <v>22000</v>
      </c>
      <c r="R34" s="90">
        <f t="shared" si="20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21"/>
        <v>35500</v>
      </c>
      <c r="G35" s="29" t="str">
        <f t="shared" si="1"/>
        <v/>
      </c>
      <c r="H35" s="30">
        <v>35500</v>
      </c>
      <c r="I35" s="67">
        <f t="shared" si="22"/>
        <v>35500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8"/>
        <v>22000</v>
      </c>
      <c r="P35" s="29" t="str">
        <f t="shared" si="19"/>
        <v/>
      </c>
      <c r="Q35" s="30">
        <v>22000</v>
      </c>
      <c r="R35" s="90">
        <f t="shared" si="20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34100</v>
      </c>
      <c r="F36" s="28">
        <f t="shared" si="21"/>
        <v>34100</v>
      </c>
      <c r="G36" s="29" t="str">
        <f t="shared" si="1"/>
        <v/>
      </c>
      <c r="H36" s="30">
        <v>34100</v>
      </c>
      <c r="I36" s="67">
        <f t="shared" si="22"/>
        <v>34100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8"/>
        <v>33000</v>
      </c>
      <c r="P36" s="77" t="str">
        <f t="shared" si="19"/>
        <v/>
      </c>
      <c r="Q36" s="30">
        <v>33000</v>
      </c>
      <c r="R36" s="90">
        <f t="shared" si="20"/>
        <v>33000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34400</v>
      </c>
      <c r="F37" s="28">
        <f t="shared" si="21"/>
        <v>34400</v>
      </c>
      <c r="G37" s="29" t="str">
        <f t="shared" si="1"/>
        <v/>
      </c>
      <c r="H37" s="30">
        <v>34400</v>
      </c>
      <c r="I37" s="67">
        <f t="shared" si="22"/>
        <v>34400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8"/>
        <v>32800</v>
      </c>
      <c r="P37" s="77" t="str">
        <f t="shared" si="19"/>
        <v/>
      </c>
      <c r="Q37" s="30">
        <v>32800</v>
      </c>
      <c r="R37" s="90">
        <f t="shared" si="20"/>
        <v>32800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 t="s">
        <v>467</v>
      </c>
      <c r="E38" s="41">
        <v>32900</v>
      </c>
      <c r="F38" s="28">
        <f t="shared" si="21"/>
        <v>32700</v>
      </c>
      <c r="G38" s="29" t="str">
        <f t="shared" si="1"/>
        <v>-200</v>
      </c>
      <c r="H38" s="30">
        <v>32900</v>
      </c>
      <c r="I38" s="67">
        <f t="shared" si="22"/>
        <v>32700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8"/>
        <v>32800</v>
      </c>
      <c r="P38" s="77" t="str">
        <f t="shared" si="19"/>
        <v/>
      </c>
      <c r="Q38" s="30">
        <v>32800</v>
      </c>
      <c r="R38" s="90">
        <f t="shared" si="20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21"/>
        <v>33100</v>
      </c>
      <c r="G39" s="29" t="str">
        <f t="shared" si="1"/>
        <v/>
      </c>
      <c r="H39" s="30">
        <v>33100</v>
      </c>
      <c r="I39" s="67">
        <f t="shared" si="22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8"/>
        <v>19700</v>
      </c>
      <c r="P39" s="77" t="str">
        <f t="shared" si="19"/>
        <v/>
      </c>
      <c r="Q39" s="30">
        <v>19700</v>
      </c>
      <c r="R39" s="90">
        <f t="shared" si="20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21"/>
        <v>32100</v>
      </c>
      <c r="G40" s="29" t="str">
        <f t="shared" si="1"/>
        <v/>
      </c>
      <c r="H40" s="30">
        <v>32100</v>
      </c>
      <c r="I40" s="67">
        <f t="shared" si="22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8"/>
        <v>25300</v>
      </c>
      <c r="P40" s="77" t="str">
        <f t="shared" si="19"/>
        <v/>
      </c>
      <c r="Q40" s="30">
        <v>25300</v>
      </c>
      <c r="R40" s="90">
        <f t="shared" si="20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34200</v>
      </c>
      <c r="F41" s="28">
        <f t="shared" si="21"/>
        <v>34200</v>
      </c>
      <c r="G41" s="29" t="str">
        <f t="shared" si="1"/>
        <v/>
      </c>
      <c r="H41" s="30">
        <v>34200</v>
      </c>
      <c r="I41" s="67">
        <f t="shared" si="22"/>
        <v>34200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8"/>
        <v>25800</v>
      </c>
      <c r="P41" s="77" t="str">
        <f t="shared" si="19"/>
        <v/>
      </c>
      <c r="Q41" s="30">
        <v>25800</v>
      </c>
      <c r="R41" s="90">
        <f t="shared" si="20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34400</v>
      </c>
      <c r="F42" s="28">
        <f t="shared" si="21"/>
        <v>34400</v>
      </c>
      <c r="G42" s="29" t="str">
        <f t="shared" si="1"/>
        <v/>
      </c>
      <c r="H42" s="30">
        <v>34400</v>
      </c>
      <c r="I42" s="67">
        <f t="shared" si="22"/>
        <v>34400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8"/>
        <v>26720</v>
      </c>
      <c r="P42" s="77" t="str">
        <f t="shared" si="19"/>
        <v/>
      </c>
      <c r="Q42" s="30">
        <v>26720</v>
      </c>
      <c r="R42" s="90">
        <f t="shared" si="20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21"/>
        <v>35100</v>
      </c>
      <c r="G43" s="29" t="str">
        <f t="shared" si="1"/>
        <v/>
      </c>
      <c r="H43" s="30">
        <v>35100</v>
      </c>
      <c r="I43" s="67">
        <f t="shared" si="22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8"/>
        <v>26720</v>
      </c>
      <c r="P43" s="77" t="str">
        <f t="shared" si="19"/>
        <v/>
      </c>
      <c r="Q43" s="30">
        <v>26720</v>
      </c>
      <c r="R43" s="90">
        <f t="shared" si="20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21"/>
        <v>33600</v>
      </c>
      <c r="G44" s="29" t="str">
        <f t="shared" si="1"/>
        <v/>
      </c>
      <c r="H44" s="30">
        <v>33600</v>
      </c>
      <c r="I44" s="67">
        <f t="shared" si="22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8"/>
        <v>25700</v>
      </c>
      <c r="P44" s="29" t="str">
        <f t="shared" si="19"/>
        <v/>
      </c>
      <c r="Q44" s="30">
        <v>25700</v>
      </c>
      <c r="R44" s="90">
        <f t="shared" si="20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374500</v>
      </c>
      <c r="F45" s="39">
        <f>E45/11</f>
        <v>34045.4545454545</v>
      </c>
      <c r="G45" s="29" t="str">
        <f t="shared" si="1"/>
        <v/>
      </c>
      <c r="H45" s="51">
        <f>SUM(I34:I44)</f>
        <v>374500</v>
      </c>
      <c r="I45" s="39">
        <f>H45/11</f>
        <v>34045.4545454545</v>
      </c>
      <c r="J45" s="69"/>
      <c r="K45" s="36" t="s">
        <v>136</v>
      </c>
      <c r="L45" s="36"/>
      <c r="M45" s="72"/>
      <c r="N45" s="38">
        <f>SUM(O27:O44)</f>
        <v>467040</v>
      </c>
      <c r="O45" s="39">
        <f>N45/18</f>
        <v>25946.6666666667</v>
      </c>
      <c r="P45" s="73"/>
      <c r="Q45" s="38">
        <f>SUM(R27:R44)</f>
        <v>467040</v>
      </c>
      <c r="R45" s="108">
        <f>Q45/18</f>
        <v>25946.6666666667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3">E46+D46</f>
        <v>21000</v>
      </c>
      <c r="G46" s="29" t="str">
        <f t="shared" si="1"/>
        <v/>
      </c>
      <c r="H46" s="30">
        <v>21000</v>
      </c>
      <c r="I46" s="67">
        <f t="shared" ref="I46:I50" si="24">IF(G46="",0+H46,G46+H46)</f>
        <v>21000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5">N46+M46</f>
        <v>21900</v>
      </c>
      <c r="P46" s="29" t="str">
        <f t="shared" ref="P46:P48" si="26">IF(LEFT(M46,1)="+",LEFT(M46,1)&amp;TEXT(M46,"#"),TEXT(M46,"#"))</f>
        <v/>
      </c>
      <c r="Q46" s="30">
        <v>21900</v>
      </c>
      <c r="R46" s="90">
        <f t="shared" ref="R46:R48" si="27">IF(P46="",0+Q46,P46+Q46)</f>
        <v>21900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3"/>
        <v>24600</v>
      </c>
      <c r="G47" s="29" t="str">
        <f t="shared" si="1"/>
        <v/>
      </c>
      <c r="H47" s="30">
        <v>24600</v>
      </c>
      <c r="I47" s="67">
        <f t="shared" si="24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3"/>
        <v>24700</v>
      </c>
      <c r="G48" s="29" t="str">
        <f t="shared" si="1"/>
        <v/>
      </c>
      <c r="H48" s="30">
        <v>24700</v>
      </c>
      <c r="I48" s="67">
        <f t="shared" si="24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3"/>
        <v>10700</v>
      </c>
      <c r="G49" s="29" t="str">
        <f t="shared" si="1"/>
        <v/>
      </c>
      <c r="H49" s="30">
        <v>10700</v>
      </c>
      <c r="I49" s="67">
        <f t="shared" si="24"/>
        <v>10700</v>
      </c>
      <c r="J49" s="78"/>
      <c r="K49" s="36" t="s">
        <v>145</v>
      </c>
      <c r="L49" s="36"/>
      <c r="M49" s="72"/>
      <c r="N49" s="38">
        <f>N45+O46+O47</f>
        <v>510240</v>
      </c>
      <c r="O49" s="39">
        <f>N49/21</f>
        <v>24297.1428571429</v>
      </c>
      <c r="P49" s="73"/>
      <c r="Q49" s="38">
        <f>Q45+R46+R47</f>
        <v>510240</v>
      </c>
      <c r="R49" s="108">
        <f>Q49/21</f>
        <v>24297.1428571429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3"/>
        <v>26100</v>
      </c>
      <c r="G50" s="29" t="str">
        <f t="shared" si="1"/>
        <v/>
      </c>
      <c r="H50" s="30">
        <v>26100</v>
      </c>
      <c r="I50" s="67">
        <f t="shared" si="24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8">N50+M50</f>
        <v>4400</v>
      </c>
      <c r="P50" s="29" t="str">
        <f t="shared" ref="P50:P53" si="29">IF(LEFT(M50,1)="+",LEFT(M50,1)&amp;TEXT(M50,"#"),TEXT(M50,"#"))</f>
        <v/>
      </c>
      <c r="Q50" s="30">
        <v>4400</v>
      </c>
      <c r="R50" s="90">
        <f t="shared" ref="R50:R53" si="30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1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8"/>
        <v>4200</v>
      </c>
      <c r="P51" s="29" t="str">
        <f t="shared" si="29"/>
        <v/>
      </c>
      <c r="Q51" s="30">
        <v>4200</v>
      </c>
      <c r="R51" s="90">
        <f t="shared" si="30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481600</v>
      </c>
      <c r="F52" s="39">
        <f>E52/16</f>
        <v>30100</v>
      </c>
      <c r="G52" s="29" t="str">
        <f t="shared" si="1"/>
        <v/>
      </c>
      <c r="H52" s="51">
        <f>H45+H51</f>
        <v>481600</v>
      </c>
      <c r="I52" s="39">
        <f>H52/16</f>
        <v>30100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8"/>
        <v>4500</v>
      </c>
      <c r="P52" s="29" t="str">
        <f t="shared" si="29"/>
        <v/>
      </c>
      <c r="Q52" s="30">
        <v>4500</v>
      </c>
      <c r="R52" s="90">
        <f t="shared" si="30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9400</v>
      </c>
      <c r="F53" s="28">
        <f t="shared" ref="F53:F68" si="31">E53+D53</f>
        <v>9400</v>
      </c>
      <c r="G53" s="29" t="str">
        <f t="shared" si="1"/>
        <v/>
      </c>
      <c r="H53" s="30">
        <v>9400</v>
      </c>
      <c r="I53" s="67">
        <f t="shared" ref="I53:I68" si="32">IF(G53="",0+H53,G53+H53)</f>
        <v>9400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8"/>
        <v>4300</v>
      </c>
      <c r="P53" s="29" t="str">
        <f t="shared" si="29"/>
        <v/>
      </c>
      <c r="Q53" s="30">
        <v>4300</v>
      </c>
      <c r="R53" s="90">
        <f t="shared" si="30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9600</v>
      </c>
      <c r="F54" s="28">
        <f t="shared" si="31"/>
        <v>9600</v>
      </c>
      <c r="G54" s="29" t="str">
        <f t="shared" si="1"/>
        <v/>
      </c>
      <c r="H54" s="30">
        <v>9600</v>
      </c>
      <c r="I54" s="67">
        <f t="shared" si="32"/>
        <v>9600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9800</v>
      </c>
      <c r="F55" s="28">
        <f t="shared" si="31"/>
        <v>9800</v>
      </c>
      <c r="G55" s="29" t="str">
        <f t="shared" si="1"/>
        <v/>
      </c>
      <c r="H55" s="30">
        <v>9800</v>
      </c>
      <c r="I55" s="67">
        <f t="shared" si="32"/>
        <v>9800</v>
      </c>
      <c r="J55" s="69"/>
      <c r="K55" s="25" t="s">
        <v>158</v>
      </c>
      <c r="L55" s="25" t="s">
        <v>149</v>
      </c>
      <c r="M55" s="52"/>
      <c r="N55" s="27">
        <v>2300</v>
      </c>
      <c r="O55" s="28">
        <f t="shared" ref="O55:O57" si="33">N55+M55</f>
        <v>2300</v>
      </c>
      <c r="P55" s="29" t="str">
        <f t="shared" ref="P55:P57" si="34">IF(LEFT(M55,1)="+",LEFT(M55,1)&amp;TEXT(M55,"#"),TEXT(M55,"#"))</f>
        <v/>
      </c>
      <c r="Q55" s="30">
        <v>2300</v>
      </c>
      <c r="R55" s="90">
        <f t="shared" ref="R55:R57" si="35">IF(P55="",0+Q55,P55+Q55)</f>
        <v>2300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9600</v>
      </c>
      <c r="F56" s="28">
        <f t="shared" si="31"/>
        <v>9600</v>
      </c>
      <c r="G56" s="29" t="str">
        <f t="shared" si="1"/>
        <v/>
      </c>
      <c r="H56" s="30">
        <v>9600</v>
      </c>
      <c r="I56" s="67">
        <f t="shared" si="32"/>
        <v>9600</v>
      </c>
      <c r="J56" s="69"/>
      <c r="K56" s="33" t="s">
        <v>159</v>
      </c>
      <c r="L56" s="33" t="s">
        <v>153</v>
      </c>
      <c r="M56" s="52"/>
      <c r="N56" s="27">
        <v>2700</v>
      </c>
      <c r="O56" s="28">
        <f t="shared" si="33"/>
        <v>2700</v>
      </c>
      <c r="P56" s="29" t="str">
        <f t="shared" si="34"/>
        <v/>
      </c>
      <c r="Q56" s="30">
        <v>2700</v>
      </c>
      <c r="R56" s="90">
        <f t="shared" si="35"/>
        <v>2700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1"/>
        <v>10100</v>
      </c>
      <c r="G57" s="29" t="str">
        <f t="shared" si="1"/>
        <v/>
      </c>
      <c r="H57" s="27">
        <v>10100</v>
      </c>
      <c r="I57" s="67">
        <f t="shared" si="32"/>
        <v>10100</v>
      </c>
      <c r="J57" s="69"/>
      <c r="K57" s="33" t="s">
        <v>159</v>
      </c>
      <c r="L57" s="33" t="s">
        <v>18</v>
      </c>
      <c r="M57" s="52"/>
      <c r="N57" s="27">
        <v>2500</v>
      </c>
      <c r="O57" s="28">
        <f t="shared" si="33"/>
        <v>2500</v>
      </c>
      <c r="P57" s="29" t="str">
        <f t="shared" si="34"/>
        <v/>
      </c>
      <c r="Q57" s="30">
        <v>2500</v>
      </c>
      <c r="R57" s="90">
        <f t="shared" si="35"/>
        <v>2500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1"/>
        <v>10300</v>
      </c>
      <c r="G58" s="29" t="str">
        <f t="shared" si="1"/>
        <v/>
      </c>
      <c r="H58" s="27">
        <v>10300</v>
      </c>
      <c r="I58" s="67">
        <f t="shared" si="32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1"/>
        <v>11200</v>
      </c>
      <c r="G59" s="29" t="str">
        <f t="shared" si="1"/>
        <v/>
      </c>
      <c r="H59" s="30">
        <v>11200</v>
      </c>
      <c r="I59" s="67">
        <f t="shared" si="32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6">N59+M59</f>
        <v>1800</v>
      </c>
      <c r="P59" s="29" t="str">
        <f t="shared" ref="P59:P61" si="37">IF(LEFT(M59,1)="+",LEFT(M59,1)&amp;TEXT(M59,"#"),TEXT(M59,"#"))</f>
        <v/>
      </c>
      <c r="Q59" s="30">
        <v>1800</v>
      </c>
      <c r="R59" s="90">
        <f t="shared" ref="R59:R61" si="38">IF(P59="",0+Q59,P59+Q59)</f>
        <v>1800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1"/>
        <v>11000</v>
      </c>
      <c r="G60" s="29" t="str">
        <f t="shared" si="1"/>
        <v/>
      </c>
      <c r="H60" s="30">
        <v>11000</v>
      </c>
      <c r="I60" s="67">
        <f t="shared" si="32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6"/>
        <v>1250</v>
      </c>
      <c r="P60" s="29" t="str">
        <f t="shared" si="37"/>
        <v/>
      </c>
      <c r="Q60" s="30">
        <v>1250</v>
      </c>
      <c r="R60" s="90">
        <f t="shared" si="38"/>
        <v>1250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1"/>
        <v>10700</v>
      </c>
      <c r="G61" s="29" t="str">
        <f t="shared" si="1"/>
        <v/>
      </c>
      <c r="H61" s="30">
        <v>10700</v>
      </c>
      <c r="I61" s="67">
        <f t="shared" si="32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6"/>
        <v>1900</v>
      </c>
      <c r="P61" s="29" t="str">
        <f t="shared" si="37"/>
        <v/>
      </c>
      <c r="Q61" s="30">
        <v>1900</v>
      </c>
      <c r="R61" s="90">
        <f t="shared" si="38"/>
        <v>1900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1"/>
        <v>10900</v>
      </c>
      <c r="G62" s="29" t="str">
        <f t="shared" si="1"/>
        <v/>
      </c>
      <c r="H62" s="30">
        <v>10900</v>
      </c>
      <c r="I62" s="67">
        <f t="shared" si="32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1"/>
        <v>13900</v>
      </c>
      <c r="G63" s="29" t="str">
        <f t="shared" si="1"/>
        <v/>
      </c>
      <c r="H63" s="30">
        <v>13900</v>
      </c>
      <c r="I63" s="67">
        <f t="shared" si="32"/>
        <v>13900</v>
      </c>
      <c r="J63" s="69"/>
      <c r="K63" s="25" t="s">
        <v>170</v>
      </c>
      <c r="L63" s="25" t="s">
        <v>171</v>
      </c>
      <c r="M63" s="52"/>
      <c r="N63" s="27">
        <v>10200</v>
      </c>
      <c r="O63" s="28">
        <f t="shared" ref="O63:O66" si="39">N63+M63</f>
        <v>10200</v>
      </c>
      <c r="P63" s="29" t="str">
        <f t="shared" ref="P63:P66" si="40">IF(LEFT(M63,1)="+",LEFT(M63,1)&amp;TEXT(M63,"#"),TEXT(M63,"#"))</f>
        <v/>
      </c>
      <c r="Q63" s="30">
        <v>10200</v>
      </c>
      <c r="R63" s="90">
        <f t="shared" ref="R63:R66" si="41">IF(P63="",0+Q63,P63+Q63)</f>
        <v>10200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1"/>
        <v>9400</v>
      </c>
      <c r="G64" s="29" t="str">
        <f t="shared" si="1"/>
        <v/>
      </c>
      <c r="H64" s="30">
        <v>9400</v>
      </c>
      <c r="I64" s="67">
        <f t="shared" si="32"/>
        <v>9400</v>
      </c>
      <c r="J64" s="69"/>
      <c r="K64" s="25" t="s">
        <v>170</v>
      </c>
      <c r="L64" s="25" t="s">
        <v>20</v>
      </c>
      <c r="M64" s="52"/>
      <c r="N64" s="27">
        <v>10200</v>
      </c>
      <c r="O64" s="28">
        <f t="shared" si="39"/>
        <v>10200</v>
      </c>
      <c r="P64" s="29" t="str">
        <f t="shared" si="40"/>
        <v/>
      </c>
      <c r="Q64" s="30">
        <v>10200</v>
      </c>
      <c r="R64" s="90">
        <f t="shared" si="41"/>
        <v>10200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9400</v>
      </c>
      <c r="F65" s="28">
        <f t="shared" si="31"/>
        <v>9400</v>
      </c>
      <c r="G65" s="29" t="str">
        <f t="shared" si="1"/>
        <v/>
      </c>
      <c r="H65" s="30">
        <v>9400</v>
      </c>
      <c r="I65" s="67">
        <f t="shared" si="32"/>
        <v>9400</v>
      </c>
      <c r="J65" s="69"/>
      <c r="K65" s="25" t="s">
        <v>174</v>
      </c>
      <c r="L65" s="25" t="s">
        <v>15</v>
      </c>
      <c r="M65" s="52"/>
      <c r="N65" s="27">
        <v>8500</v>
      </c>
      <c r="O65" s="28">
        <f t="shared" si="39"/>
        <v>8500</v>
      </c>
      <c r="P65" s="29" t="str">
        <f t="shared" si="40"/>
        <v/>
      </c>
      <c r="Q65" s="30">
        <v>8500</v>
      </c>
      <c r="R65" s="90">
        <f t="shared" si="41"/>
        <v>8500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1"/>
        <v>11200</v>
      </c>
      <c r="G66" s="29" t="str">
        <f t="shared" si="1"/>
        <v/>
      </c>
      <c r="H66" s="27">
        <v>11200</v>
      </c>
      <c r="I66" s="67">
        <f t="shared" si="32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9"/>
        <v>10400</v>
      </c>
      <c r="P66" s="29" t="str">
        <f t="shared" si="40"/>
        <v/>
      </c>
      <c r="Q66" s="30">
        <v>10400</v>
      </c>
      <c r="R66" s="90">
        <f t="shared" si="41"/>
        <v>10400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1"/>
        <v>12100</v>
      </c>
      <c r="G67" s="29" t="str">
        <f t="shared" si="1"/>
        <v/>
      </c>
      <c r="H67" s="30">
        <v>12100</v>
      </c>
      <c r="I67" s="67">
        <f t="shared" si="32"/>
        <v>12100</v>
      </c>
      <c r="J67" s="69"/>
      <c r="K67" s="36" t="s">
        <v>179</v>
      </c>
      <c r="L67" s="36"/>
      <c r="M67" s="72"/>
      <c r="N67" s="38">
        <f>SUM(O63:O66)</f>
        <v>39300</v>
      </c>
      <c r="O67" s="39">
        <f>N67/4</f>
        <v>9825</v>
      </c>
      <c r="P67" s="73"/>
      <c r="Q67" s="38">
        <f>SUM(R63:R66)</f>
        <v>39300</v>
      </c>
      <c r="R67" s="108">
        <f>Q67/4</f>
        <v>9825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1"/>
        <v>11800</v>
      </c>
      <c r="G68" s="29" t="str">
        <f t="shared" ref="G68:G72" si="42">IF(LEFT(D68,1)="+",LEFT(D68,1)&amp;TEXT(D68,"#"),TEXT(D68,"#"))</f>
        <v/>
      </c>
      <c r="H68" s="30">
        <v>11800</v>
      </c>
      <c r="I68" s="67">
        <f t="shared" si="32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3">N68+M68</f>
        <v>3000</v>
      </c>
      <c r="P68" s="29" t="str">
        <f t="shared" ref="P68:P77" si="44">IF(LEFT(M68,1)="+",LEFT(M68,1)&amp;TEXT(M68,"#"),TEXT(M68,"#"))</f>
        <v/>
      </c>
      <c r="Q68" s="30">
        <v>3000</v>
      </c>
      <c r="R68" s="90">
        <f t="shared" ref="R68:R131" si="45">IF(P68="",0+Q68,P68+Q68)</f>
        <v>3000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170400</v>
      </c>
      <c r="F69" s="39">
        <f>E69/16</f>
        <v>10650</v>
      </c>
      <c r="G69" s="29" t="str">
        <f t="shared" si="42"/>
        <v/>
      </c>
      <c r="H69" s="51">
        <f>SUM(I53:I68)</f>
        <v>170400</v>
      </c>
      <c r="I69" s="39">
        <f>H69/16</f>
        <v>10650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3"/>
        <v>3600</v>
      </c>
      <c r="P69" s="29" t="str">
        <f t="shared" si="44"/>
        <v/>
      </c>
      <c r="Q69" s="30">
        <v>3600</v>
      </c>
      <c r="R69" s="90">
        <f t="shared" si="45"/>
        <v>3600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6700</v>
      </c>
      <c r="F70" s="28">
        <f t="shared" ref="F70:F72" si="48">E70+D70</f>
        <v>6700</v>
      </c>
      <c r="G70" s="29" t="str">
        <f t="shared" si="42"/>
        <v/>
      </c>
      <c r="H70" s="30">
        <v>6700</v>
      </c>
      <c r="I70" s="67">
        <f t="shared" ref="I70:I72" si="49">IF(G70="",0+H70,G70+H70)</f>
        <v>6700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3"/>
        <v>3900</v>
      </c>
      <c r="P70" s="29" t="str">
        <f t="shared" si="44"/>
        <v/>
      </c>
      <c r="Q70" s="30">
        <v>3900</v>
      </c>
      <c r="R70" s="90">
        <f t="shared" si="45"/>
        <v>3900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7000</v>
      </c>
      <c r="F71" s="28">
        <f t="shared" si="48"/>
        <v>7000</v>
      </c>
      <c r="G71" s="29" t="str">
        <f t="shared" si="42"/>
        <v/>
      </c>
      <c r="H71" s="30">
        <v>7000</v>
      </c>
      <c r="I71" s="67">
        <f t="shared" si="49"/>
        <v>7000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3"/>
        <v>3200</v>
      </c>
      <c r="P71" s="29" t="str">
        <f t="shared" si="44"/>
        <v/>
      </c>
      <c r="Q71" s="30">
        <v>3200</v>
      </c>
      <c r="R71" s="90">
        <f t="shared" si="45"/>
        <v>3200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6600</v>
      </c>
      <c r="F72" s="28">
        <f t="shared" si="48"/>
        <v>6600</v>
      </c>
      <c r="G72" s="29" t="str">
        <f t="shared" si="42"/>
        <v/>
      </c>
      <c r="H72" s="30">
        <v>6600</v>
      </c>
      <c r="I72" s="67">
        <f t="shared" si="49"/>
        <v>6600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3"/>
        <v>3500</v>
      </c>
      <c r="P72" s="29" t="str">
        <f t="shared" si="44"/>
        <v/>
      </c>
      <c r="Q72" s="30">
        <v>3500</v>
      </c>
      <c r="R72" s="90">
        <f t="shared" si="45"/>
        <v>3500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20300</v>
      </c>
      <c r="F73" s="39">
        <f>E73/3</f>
        <v>6766.66666666667</v>
      </c>
      <c r="G73" s="73"/>
      <c r="H73" s="51">
        <f>SUM(I70:I72)</f>
        <v>20300</v>
      </c>
      <c r="I73" s="39">
        <f>H73/3</f>
        <v>6766.66666666667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3"/>
        <v>12800</v>
      </c>
      <c r="P73" s="29" t="str">
        <f t="shared" si="44"/>
        <v/>
      </c>
      <c r="Q73" s="30">
        <v>12800</v>
      </c>
      <c r="R73" s="90">
        <f t="shared" si="45"/>
        <v>12800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190700</v>
      </c>
      <c r="F74" s="39">
        <f>E74/15</f>
        <v>12713.3333333333</v>
      </c>
      <c r="G74" s="73"/>
      <c r="H74" s="51">
        <f>H69+H73</f>
        <v>190700</v>
      </c>
      <c r="I74" s="39">
        <f>H74/15</f>
        <v>12713.3333333333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3"/>
        <v>8500</v>
      </c>
      <c r="P74" s="29" t="str">
        <f t="shared" si="44"/>
        <v/>
      </c>
      <c r="Q74" s="30">
        <v>8500</v>
      </c>
      <c r="R74" s="90">
        <f t="shared" si="45"/>
        <v>8500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50">E75+D75</f>
        <v>4600</v>
      </c>
      <c r="G75" s="29" t="str">
        <f t="shared" ref="G75:G77" si="51">IF(LEFT(D75,1)="+",LEFT(D75,1)&amp;TEXT(D75,"#"),TEXT(D75,"#"))</f>
        <v/>
      </c>
      <c r="H75" s="30">
        <v>4600</v>
      </c>
      <c r="I75" s="67">
        <f t="shared" ref="I75:I77" si="52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3"/>
        <v>2100</v>
      </c>
      <c r="P75" s="29" t="str">
        <f t="shared" si="44"/>
        <v/>
      </c>
      <c r="Q75" s="30">
        <v>2100</v>
      </c>
      <c r="R75" s="90">
        <f t="shared" si="45"/>
        <v>2100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50"/>
        <v>5000</v>
      </c>
      <c r="G76" s="29" t="str">
        <f t="shared" si="51"/>
        <v/>
      </c>
      <c r="H76" s="30">
        <v>5000</v>
      </c>
      <c r="I76" s="67">
        <f t="shared" si="52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3"/>
        <v>9500</v>
      </c>
      <c r="P76" s="29" t="str">
        <f t="shared" si="44"/>
        <v/>
      </c>
      <c r="Q76" s="30">
        <v>9500</v>
      </c>
      <c r="R76" s="90">
        <f t="shared" si="45"/>
        <v>9500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50"/>
        <v>4600</v>
      </c>
      <c r="G77" s="29" t="str">
        <f t="shared" si="51"/>
        <v/>
      </c>
      <c r="H77" s="30">
        <v>4600</v>
      </c>
      <c r="I77" s="67">
        <f t="shared" si="52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3"/>
        <v>12500</v>
      </c>
      <c r="P77" s="29" t="str">
        <f t="shared" si="44"/>
        <v/>
      </c>
      <c r="Q77" s="30">
        <v>12500</v>
      </c>
      <c r="R77" s="90">
        <f t="shared" si="45"/>
        <v>12500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3"/>
        <v>25000</v>
      </c>
      <c r="P78" s="29">
        <v>-1500</v>
      </c>
      <c r="Q78" s="30">
        <v>20000</v>
      </c>
      <c r="R78" s="90">
        <f t="shared" si="45"/>
        <v>18500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3">E79+D79</f>
        <v>3600</v>
      </c>
      <c r="G79" s="29" t="str">
        <f t="shared" ref="G79:G92" si="54">IF(LEFT(D79,1)="+",LEFT(D79,1)&amp;TEXT(D79,"#"),TEXT(D79,"#"))</f>
        <v/>
      </c>
      <c r="H79" s="30">
        <v>3600</v>
      </c>
      <c r="I79" s="67">
        <f t="shared" ref="I79:I98" si="55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3"/>
        <v>30000</v>
      </c>
      <c r="P79" s="29" t="str">
        <f t="shared" ref="P79:P92" si="56">IF(LEFT(M79,1)="+",LEFT(M79,1)&amp;TEXT(M79,"#"),TEXT(M79,"#"))</f>
        <v/>
      </c>
      <c r="Q79" s="30">
        <v>28000</v>
      </c>
      <c r="R79" s="90">
        <f t="shared" si="45"/>
        <v>28000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3"/>
        <v>28800</v>
      </c>
      <c r="P80" s="29"/>
      <c r="Q80" s="30">
        <v>25500</v>
      </c>
      <c r="R80" s="90">
        <f t="shared" si="45"/>
        <v>25500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9400</v>
      </c>
      <c r="F81" s="28">
        <f t="shared" si="53"/>
        <v>9400</v>
      </c>
      <c r="G81" s="29" t="str">
        <f t="shared" si="54"/>
        <v/>
      </c>
      <c r="H81" s="30">
        <v>9400</v>
      </c>
      <c r="I81" s="67">
        <f t="shared" si="55"/>
        <v>9400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3"/>
        <v>30000</v>
      </c>
      <c r="P81" s="29"/>
      <c r="Q81" s="30">
        <v>30000</v>
      </c>
      <c r="R81" s="90">
        <f t="shared" si="45"/>
        <v>30000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3"/>
        <v>9800</v>
      </c>
      <c r="G82" s="29" t="str">
        <f t="shared" si="54"/>
        <v/>
      </c>
      <c r="H82" s="30">
        <v>9800</v>
      </c>
      <c r="I82" s="67">
        <f t="shared" si="55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3"/>
        <v>26800</v>
      </c>
      <c r="P82" s="29" t="str">
        <f t="shared" si="56"/>
        <v/>
      </c>
      <c r="Q82" s="30">
        <v>25800</v>
      </c>
      <c r="R82" s="90">
        <f t="shared" si="45"/>
        <v>25800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9200</v>
      </c>
      <c r="F83" s="28">
        <f t="shared" si="53"/>
        <v>9200</v>
      </c>
      <c r="G83" s="29" t="str">
        <f t="shared" si="54"/>
        <v/>
      </c>
      <c r="H83" s="30">
        <v>9200</v>
      </c>
      <c r="I83" s="67">
        <f t="shared" si="55"/>
        <v>9200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3"/>
        <v>1700</v>
      </c>
      <c r="P83" s="29" t="str">
        <f t="shared" si="56"/>
        <v/>
      </c>
      <c r="Q83" s="34">
        <v>1700</v>
      </c>
      <c r="R83" s="90">
        <f t="shared" si="45"/>
        <v>1700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3"/>
        <v>9400</v>
      </c>
      <c r="G84" s="29" t="str">
        <f t="shared" si="54"/>
        <v/>
      </c>
      <c r="H84" s="30">
        <v>9400</v>
      </c>
      <c r="I84" s="67">
        <f t="shared" si="55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3"/>
        <v>4300</v>
      </c>
      <c r="P84" s="29" t="str">
        <f t="shared" si="56"/>
        <v/>
      </c>
      <c r="Q84" s="30">
        <v>4300</v>
      </c>
      <c r="R84" s="90">
        <f t="shared" si="45"/>
        <v>4300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9700</v>
      </c>
      <c r="F85" s="28">
        <f t="shared" si="53"/>
        <v>9700</v>
      </c>
      <c r="G85" s="29" t="str">
        <f t="shared" si="54"/>
        <v/>
      </c>
      <c r="H85" s="30">
        <v>9700</v>
      </c>
      <c r="I85" s="67">
        <f t="shared" si="55"/>
        <v>9700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3"/>
        <v>1950</v>
      </c>
      <c r="P85" s="29" t="str">
        <f t="shared" si="56"/>
        <v/>
      </c>
      <c r="Q85" s="30">
        <v>1950</v>
      </c>
      <c r="R85" s="90">
        <f t="shared" si="45"/>
        <v>1950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3"/>
        <v>7900</v>
      </c>
      <c r="G86" s="29" t="str">
        <f t="shared" si="54"/>
        <v/>
      </c>
      <c r="H86" s="30">
        <v>7900</v>
      </c>
      <c r="I86" s="67">
        <f t="shared" si="55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3"/>
        <v>2250</v>
      </c>
      <c r="P86" s="29" t="str">
        <f t="shared" si="56"/>
        <v/>
      </c>
      <c r="Q86" s="30">
        <v>2250</v>
      </c>
      <c r="R86" s="90">
        <f t="shared" si="45"/>
        <v>2250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3"/>
        <v>9600</v>
      </c>
      <c r="G87" s="29" t="str">
        <f t="shared" si="54"/>
        <v/>
      </c>
      <c r="H87" s="30">
        <v>9600</v>
      </c>
      <c r="I87" s="67">
        <f t="shared" si="55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3"/>
        <v>1750</v>
      </c>
      <c r="P87" s="29" t="str">
        <f t="shared" si="56"/>
        <v/>
      </c>
      <c r="Q87" s="30">
        <v>1750</v>
      </c>
      <c r="R87" s="90">
        <f t="shared" si="45"/>
        <v>1750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3"/>
        <v>8100</v>
      </c>
      <c r="G88" s="29" t="str">
        <f t="shared" si="54"/>
        <v/>
      </c>
      <c r="H88" s="30">
        <v>8100</v>
      </c>
      <c r="I88" s="67">
        <f t="shared" si="55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3"/>
        <v>2150</v>
      </c>
      <c r="P88" s="29" t="str">
        <f t="shared" si="56"/>
        <v/>
      </c>
      <c r="Q88" s="30">
        <v>2150</v>
      </c>
      <c r="R88" s="90">
        <f t="shared" si="45"/>
        <v>2150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3"/>
        <v>6600</v>
      </c>
      <c r="G89" s="29" t="str">
        <f t="shared" si="54"/>
        <v/>
      </c>
      <c r="H89" s="30">
        <v>6600</v>
      </c>
      <c r="I89" s="67">
        <f t="shared" si="55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3"/>
        <v>1100</v>
      </c>
      <c r="P89" s="29" t="str">
        <f t="shared" si="56"/>
        <v/>
      </c>
      <c r="Q89" s="34">
        <v>1100</v>
      </c>
      <c r="R89" s="90">
        <f t="shared" si="45"/>
        <v>1100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3"/>
        <v>6800</v>
      </c>
      <c r="G90" s="29" t="str">
        <f t="shared" si="54"/>
        <v/>
      </c>
      <c r="H90" s="30">
        <v>6800</v>
      </c>
      <c r="I90" s="67">
        <f t="shared" si="55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3"/>
        <v>1100</v>
      </c>
      <c r="P90" s="29" t="str">
        <f t="shared" si="56"/>
        <v/>
      </c>
      <c r="Q90" s="34">
        <v>1100</v>
      </c>
      <c r="R90" s="90">
        <f t="shared" si="45"/>
        <v>1100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3"/>
        <v>6900</v>
      </c>
      <c r="G91" s="29" t="str">
        <f t="shared" si="54"/>
        <v/>
      </c>
      <c r="H91" s="30">
        <v>6900</v>
      </c>
      <c r="I91" s="67">
        <f t="shared" si="55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3"/>
        <v>2050</v>
      </c>
      <c r="P91" s="29" t="str">
        <f t="shared" si="56"/>
        <v/>
      </c>
      <c r="Q91" s="30">
        <v>2050</v>
      </c>
      <c r="R91" s="90">
        <f t="shared" si="45"/>
        <v>2050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7200</v>
      </c>
      <c r="F92" s="28">
        <f t="shared" si="53"/>
        <v>7200</v>
      </c>
      <c r="G92" s="29" t="str">
        <f t="shared" si="54"/>
        <v/>
      </c>
      <c r="H92" s="30">
        <v>7200</v>
      </c>
      <c r="I92" s="67">
        <f t="shared" si="55"/>
        <v>7200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3"/>
        <v>2050</v>
      </c>
      <c r="P92" s="29" t="str">
        <f t="shared" si="56"/>
        <v/>
      </c>
      <c r="Q92" s="30">
        <v>2050</v>
      </c>
      <c r="R92" s="90">
        <f t="shared" si="45"/>
        <v>2050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3"/>
        <v>8700</v>
      </c>
      <c r="G93" s="29"/>
      <c r="H93" s="30">
        <v>8700</v>
      </c>
      <c r="I93" s="67">
        <f t="shared" si="55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3"/>
        <v>4300</v>
      </c>
      <c r="P93" s="29"/>
      <c r="Q93" s="30">
        <v>4800</v>
      </c>
      <c r="R93" s="90">
        <f t="shared" si="45"/>
        <v>4800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3"/>
        <v>11200</v>
      </c>
      <c r="G94" s="29" t="str">
        <f t="shared" ref="G94:G120" si="57">IF(LEFT(D94,1)="+",LEFT(D94,1)&amp;TEXT(D94,"#"),TEXT(D94,"#"))</f>
        <v/>
      </c>
      <c r="H94" s="30">
        <v>11200</v>
      </c>
      <c r="I94" s="67">
        <f t="shared" si="55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3"/>
        <v>4900</v>
      </c>
      <c r="P94" s="29" t="str">
        <f t="shared" ref="P94:P120" si="58">IF(LEFT(M94,1)="+",LEFT(M94,1)&amp;TEXT(M94,"#"),TEXT(M94,"#"))</f>
        <v/>
      </c>
      <c r="Q94" s="27">
        <v>4900</v>
      </c>
      <c r="R94" s="90">
        <f t="shared" si="45"/>
        <v>4900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3"/>
        <v>8000</v>
      </c>
      <c r="G95" s="29" t="str">
        <f t="shared" si="57"/>
        <v/>
      </c>
      <c r="H95" s="30">
        <v>8000</v>
      </c>
      <c r="I95" s="67">
        <f t="shared" si="55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3"/>
        <v>2700</v>
      </c>
      <c r="P95" s="29" t="str">
        <f t="shared" si="58"/>
        <v/>
      </c>
      <c r="Q95" s="30">
        <v>2700</v>
      </c>
      <c r="R95" s="90">
        <f t="shared" si="45"/>
        <v>2700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3"/>
        <v>7600</v>
      </c>
      <c r="G96" s="29" t="str">
        <f t="shared" si="57"/>
        <v/>
      </c>
      <c r="H96" s="30">
        <v>7600</v>
      </c>
      <c r="I96" s="67">
        <f t="shared" si="55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3"/>
        <v>2700</v>
      </c>
      <c r="P96" s="29" t="str">
        <f t="shared" si="58"/>
        <v/>
      </c>
      <c r="Q96" s="30">
        <v>2700</v>
      </c>
      <c r="R96" s="90">
        <f t="shared" si="45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3"/>
        <v>8500</v>
      </c>
      <c r="G97" s="29" t="str">
        <f t="shared" si="57"/>
        <v/>
      </c>
      <c r="H97" s="30">
        <v>8500</v>
      </c>
      <c r="I97" s="67">
        <f t="shared" si="55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3"/>
        <v>5300</v>
      </c>
      <c r="P97" s="29" t="str">
        <f t="shared" si="58"/>
        <v/>
      </c>
      <c r="Q97" s="30">
        <v>5300</v>
      </c>
      <c r="R97" s="90">
        <f t="shared" si="45"/>
        <v>5300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3"/>
        <v>8900</v>
      </c>
      <c r="G98" s="29" t="str">
        <f t="shared" si="57"/>
        <v/>
      </c>
      <c r="H98" s="30">
        <v>8900</v>
      </c>
      <c r="I98" s="67">
        <f t="shared" si="55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3"/>
        <v>1000</v>
      </c>
      <c r="P98" s="29" t="str">
        <f t="shared" si="58"/>
        <v/>
      </c>
      <c r="Q98" s="30">
        <v>1000</v>
      </c>
      <c r="R98" s="90">
        <f t="shared" si="45"/>
        <v>1000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153500</v>
      </c>
      <c r="F99" s="39">
        <f>E99/18</f>
        <v>8527.77777777778</v>
      </c>
      <c r="G99" s="29" t="str">
        <f t="shared" si="57"/>
        <v/>
      </c>
      <c r="H99" s="38">
        <f>SUM(I81:I98)</f>
        <v>153500</v>
      </c>
      <c r="I99" s="39">
        <f>AVERAGE(I81:I98)</f>
        <v>8527.77777777778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3"/>
        <v>2700</v>
      </c>
      <c r="P99" s="29" t="str">
        <f t="shared" si="58"/>
        <v/>
      </c>
      <c r="Q99" s="30">
        <v>2700</v>
      </c>
      <c r="R99" s="90">
        <f t="shared" si="45"/>
        <v>2700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9">E100+D100</f>
        <v>10600</v>
      </c>
      <c r="G100" s="29" t="str">
        <f t="shared" si="57"/>
        <v/>
      </c>
      <c r="H100" s="30">
        <v>10600</v>
      </c>
      <c r="I100" s="67">
        <f t="shared" ref="I100:I122" si="60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3"/>
        <v>600</v>
      </c>
      <c r="P100" s="29" t="str">
        <f t="shared" si="58"/>
        <v/>
      </c>
      <c r="Q100" s="30">
        <v>600</v>
      </c>
      <c r="R100" s="90">
        <f t="shared" si="45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9"/>
        <v>11900</v>
      </c>
      <c r="G101" s="29" t="str">
        <f t="shared" si="57"/>
        <v/>
      </c>
      <c r="H101" s="30">
        <v>11900</v>
      </c>
      <c r="I101" s="67">
        <f t="shared" si="60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3"/>
        <v>1600</v>
      </c>
      <c r="P101" s="29" t="str">
        <f t="shared" si="58"/>
        <v/>
      </c>
      <c r="Q101" s="34">
        <v>1600</v>
      </c>
      <c r="R101" s="90">
        <f t="shared" si="45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11400</v>
      </c>
      <c r="F102" s="28">
        <f t="shared" si="59"/>
        <v>11400</v>
      </c>
      <c r="G102" s="29" t="str">
        <f t="shared" si="57"/>
        <v/>
      </c>
      <c r="H102" s="30">
        <v>11400</v>
      </c>
      <c r="I102" s="67">
        <f t="shared" si="60"/>
        <v>11400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3"/>
        <v>1600</v>
      </c>
      <c r="P102" s="29" t="str">
        <f t="shared" si="58"/>
        <v/>
      </c>
      <c r="Q102" s="30">
        <v>1600</v>
      </c>
      <c r="R102" s="90">
        <f t="shared" si="45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11500</v>
      </c>
      <c r="F103" s="28">
        <f t="shared" si="59"/>
        <v>11500</v>
      </c>
      <c r="G103" s="29" t="str">
        <f t="shared" si="57"/>
        <v/>
      </c>
      <c r="H103" s="30">
        <v>11500</v>
      </c>
      <c r="I103" s="67">
        <f t="shared" si="60"/>
        <v>11500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3"/>
        <v>3000</v>
      </c>
      <c r="P103" s="29" t="str">
        <f t="shared" si="58"/>
        <v/>
      </c>
      <c r="Q103" s="34">
        <v>3000</v>
      </c>
      <c r="R103" s="90">
        <f t="shared" si="45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9"/>
        <v>11900</v>
      </c>
      <c r="G104" s="29" t="str">
        <f t="shared" si="57"/>
        <v/>
      </c>
      <c r="H104" s="30">
        <v>11900</v>
      </c>
      <c r="I104" s="67">
        <f t="shared" si="60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3"/>
        <v>2500</v>
      </c>
      <c r="P104" s="29" t="str">
        <f t="shared" si="58"/>
        <v/>
      </c>
      <c r="Q104" s="34">
        <v>2500</v>
      </c>
      <c r="R104" s="90">
        <f t="shared" si="45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9"/>
        <v>11800</v>
      </c>
      <c r="G105" s="29" t="str">
        <f t="shared" si="57"/>
        <v/>
      </c>
      <c r="H105" s="30">
        <v>11800</v>
      </c>
      <c r="I105" s="67">
        <f t="shared" si="60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3"/>
        <v>2500</v>
      </c>
      <c r="P105" s="29" t="str">
        <f t="shared" si="58"/>
        <v/>
      </c>
      <c r="Q105" s="30">
        <v>2500</v>
      </c>
      <c r="R105" s="90">
        <f t="shared" si="45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10900</v>
      </c>
      <c r="F106" s="28">
        <f t="shared" si="59"/>
        <v>10900</v>
      </c>
      <c r="G106" s="29" t="str">
        <f t="shared" si="57"/>
        <v/>
      </c>
      <c r="H106" s="30">
        <v>10900</v>
      </c>
      <c r="I106" s="67">
        <f t="shared" si="60"/>
        <v>10900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3"/>
        <v>2400</v>
      </c>
      <c r="P106" s="29" t="str">
        <f t="shared" si="58"/>
        <v/>
      </c>
      <c r="Q106" s="30">
        <v>2400</v>
      </c>
      <c r="R106" s="90">
        <f t="shared" si="45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10600</v>
      </c>
      <c r="F107" s="28">
        <f t="shared" si="59"/>
        <v>10600</v>
      </c>
      <c r="G107" s="29" t="str">
        <f t="shared" si="57"/>
        <v/>
      </c>
      <c r="H107" s="30">
        <v>10600</v>
      </c>
      <c r="I107" s="67">
        <f t="shared" si="60"/>
        <v>10600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3"/>
        <v>1800</v>
      </c>
      <c r="P107" s="29" t="str">
        <f t="shared" si="58"/>
        <v/>
      </c>
      <c r="Q107" s="30">
        <v>1800</v>
      </c>
      <c r="R107" s="90">
        <f t="shared" si="45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10500</v>
      </c>
      <c r="F108" s="28">
        <f t="shared" si="59"/>
        <v>10500</v>
      </c>
      <c r="G108" s="29" t="str">
        <f t="shared" si="57"/>
        <v/>
      </c>
      <c r="H108" s="30">
        <v>10500</v>
      </c>
      <c r="I108" s="67">
        <f t="shared" si="60"/>
        <v>10500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3"/>
        <v>1600</v>
      </c>
      <c r="P108" s="29" t="str">
        <f t="shared" si="58"/>
        <v/>
      </c>
      <c r="Q108" s="34">
        <v>1600</v>
      </c>
      <c r="R108" s="90">
        <f t="shared" si="45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9700</v>
      </c>
      <c r="F109" s="28">
        <f t="shared" si="59"/>
        <v>9700</v>
      </c>
      <c r="G109" s="29" t="str">
        <f t="shared" si="57"/>
        <v/>
      </c>
      <c r="H109" s="30">
        <v>9700</v>
      </c>
      <c r="I109" s="67">
        <f t="shared" si="60"/>
        <v>9700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3"/>
        <v>1100</v>
      </c>
      <c r="P109" s="29" t="str">
        <f t="shared" si="58"/>
        <v/>
      </c>
      <c r="Q109" s="30">
        <v>1100</v>
      </c>
      <c r="R109" s="90">
        <f t="shared" si="45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9700</v>
      </c>
      <c r="F110" s="28">
        <f t="shared" si="59"/>
        <v>9700</v>
      </c>
      <c r="G110" s="29" t="str">
        <f t="shared" si="57"/>
        <v/>
      </c>
      <c r="H110" s="30">
        <v>9700</v>
      </c>
      <c r="I110" s="67">
        <f t="shared" si="60"/>
        <v>9700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3"/>
        <v>6200</v>
      </c>
      <c r="P110" s="29" t="str">
        <f t="shared" si="58"/>
        <v/>
      </c>
      <c r="Q110" s="34">
        <v>6200</v>
      </c>
      <c r="R110" s="90">
        <f t="shared" si="45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10500</v>
      </c>
      <c r="F111" s="28">
        <f t="shared" si="59"/>
        <v>10500</v>
      </c>
      <c r="G111" s="29" t="str">
        <f t="shared" si="57"/>
        <v/>
      </c>
      <c r="H111" s="30">
        <v>10500</v>
      </c>
      <c r="I111" s="67">
        <f t="shared" si="60"/>
        <v>10500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3"/>
        <v>1500</v>
      </c>
      <c r="P111" s="29" t="str">
        <f t="shared" si="58"/>
        <v/>
      </c>
      <c r="Q111" s="30">
        <v>1500</v>
      </c>
      <c r="R111" s="90">
        <f t="shared" si="45"/>
        <v>1500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9400</v>
      </c>
      <c r="F112" s="28">
        <f t="shared" si="59"/>
        <v>9400</v>
      </c>
      <c r="G112" s="29" t="str">
        <f t="shared" si="57"/>
        <v/>
      </c>
      <c r="H112" s="30">
        <v>9400</v>
      </c>
      <c r="I112" s="67">
        <f t="shared" si="60"/>
        <v>9400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3"/>
        <v>1400</v>
      </c>
      <c r="P112" s="29" t="str">
        <f t="shared" si="58"/>
        <v/>
      </c>
      <c r="Q112" s="30">
        <v>1400</v>
      </c>
      <c r="R112" s="90">
        <f t="shared" si="45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9500</v>
      </c>
      <c r="F113" s="28">
        <f t="shared" si="59"/>
        <v>9500</v>
      </c>
      <c r="G113" s="29" t="str">
        <f t="shared" si="57"/>
        <v/>
      </c>
      <c r="H113" s="30">
        <v>9500</v>
      </c>
      <c r="I113" s="67">
        <f t="shared" si="60"/>
        <v>9500</v>
      </c>
      <c r="J113" s="69"/>
      <c r="K113" s="25" t="s">
        <v>281</v>
      </c>
      <c r="L113" s="25"/>
      <c r="M113" s="52"/>
      <c r="N113" s="27">
        <v>500</v>
      </c>
      <c r="O113" s="28">
        <f t="shared" si="43"/>
        <v>500</v>
      </c>
      <c r="P113" s="29" t="str">
        <f t="shared" si="58"/>
        <v/>
      </c>
      <c r="Q113" s="30">
        <v>500</v>
      </c>
      <c r="R113" s="90">
        <f t="shared" si="45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9800</v>
      </c>
      <c r="F114" s="28">
        <f t="shared" si="59"/>
        <v>9800</v>
      </c>
      <c r="G114" s="29" t="str">
        <f t="shared" si="57"/>
        <v/>
      </c>
      <c r="H114" s="30">
        <v>9800</v>
      </c>
      <c r="I114" s="67">
        <f t="shared" si="60"/>
        <v>9800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3"/>
        <v>14000</v>
      </c>
      <c r="P114" s="29" t="str">
        <f t="shared" si="58"/>
        <v/>
      </c>
      <c r="Q114" s="34">
        <v>14000</v>
      </c>
      <c r="R114" s="90">
        <f t="shared" si="45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10400</v>
      </c>
      <c r="F115" s="28">
        <f t="shared" si="59"/>
        <v>10400</v>
      </c>
      <c r="G115" s="29" t="str">
        <f t="shared" si="57"/>
        <v/>
      </c>
      <c r="H115" s="30">
        <v>10400</v>
      </c>
      <c r="I115" s="67">
        <f t="shared" si="60"/>
        <v>10400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3"/>
        <v>10500</v>
      </c>
      <c r="P115" s="29" t="str">
        <f t="shared" si="58"/>
        <v/>
      </c>
      <c r="Q115" s="34">
        <v>10500</v>
      </c>
      <c r="R115" s="90">
        <f t="shared" si="45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11900</v>
      </c>
      <c r="F116" s="28">
        <f t="shared" si="59"/>
        <v>11900</v>
      </c>
      <c r="G116" s="29" t="str">
        <f t="shared" si="57"/>
        <v/>
      </c>
      <c r="H116" s="30">
        <v>11900</v>
      </c>
      <c r="I116" s="67">
        <f t="shared" si="60"/>
        <v>11900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3"/>
        <v>1400</v>
      </c>
      <c r="P116" s="29" t="str">
        <f t="shared" si="58"/>
        <v/>
      </c>
      <c r="Q116" s="30">
        <v>1700</v>
      </c>
      <c r="R116" s="90">
        <f t="shared" si="45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9"/>
        <v>11800</v>
      </c>
      <c r="G117" s="29" t="str">
        <f t="shared" si="57"/>
        <v/>
      </c>
      <c r="H117" s="30">
        <v>11800</v>
      </c>
      <c r="I117" s="67">
        <f t="shared" si="60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3"/>
        <v>1200</v>
      </c>
      <c r="P117" s="29" t="str">
        <f t="shared" si="58"/>
        <v/>
      </c>
      <c r="Q117" s="30">
        <v>1200</v>
      </c>
      <c r="R117" s="90">
        <f t="shared" si="45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9"/>
        <v>11800</v>
      </c>
      <c r="G118" s="29" t="str">
        <f t="shared" si="57"/>
        <v/>
      </c>
      <c r="H118" s="30">
        <v>11800</v>
      </c>
      <c r="I118" s="67">
        <f t="shared" si="60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3"/>
        <v>1200</v>
      </c>
      <c r="P118" s="29" t="str">
        <f t="shared" si="58"/>
        <v/>
      </c>
      <c r="Q118" s="30">
        <v>1600</v>
      </c>
      <c r="R118" s="90">
        <f t="shared" si="45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9"/>
        <v>11000</v>
      </c>
      <c r="G119" s="29" t="str">
        <f t="shared" si="57"/>
        <v/>
      </c>
      <c r="H119" s="30">
        <v>11000</v>
      </c>
      <c r="I119" s="67">
        <f t="shared" si="60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3"/>
        <v>1400</v>
      </c>
      <c r="P119" s="29" t="str">
        <f t="shared" si="58"/>
        <v/>
      </c>
      <c r="Q119" s="30">
        <v>1400</v>
      </c>
      <c r="R119" s="90">
        <f t="shared" si="45"/>
        <v>1400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10500</v>
      </c>
      <c r="F120" s="28">
        <f t="shared" si="59"/>
        <v>10500</v>
      </c>
      <c r="G120" s="29" t="str">
        <f t="shared" si="57"/>
        <v/>
      </c>
      <c r="H120" s="30">
        <v>10500</v>
      </c>
      <c r="I120" s="67">
        <f t="shared" si="60"/>
        <v>10500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3"/>
        <v>0.115</v>
      </c>
      <c r="P120" s="29" t="str">
        <f t="shared" si="58"/>
        <v/>
      </c>
      <c r="Q120" s="34">
        <v>0.115</v>
      </c>
      <c r="R120" s="90">
        <f t="shared" si="45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9900</v>
      </c>
      <c r="F121" s="28">
        <f t="shared" si="59"/>
        <v>9900</v>
      </c>
      <c r="G121" s="29"/>
      <c r="H121" s="30">
        <v>9900</v>
      </c>
      <c r="I121" s="67">
        <f t="shared" si="60"/>
        <v>9900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3"/>
        <v>0.022</v>
      </c>
      <c r="P121" s="29"/>
      <c r="Q121" s="132">
        <v>0.022</v>
      </c>
      <c r="R121" s="133">
        <f t="shared" si="45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9"/>
        <v>9400</v>
      </c>
      <c r="G122" s="29" t="str">
        <f t="shared" ref="G122:G146" si="61">IF(LEFT(D122,1)="+",LEFT(D122,1)&amp;TEXT(D122,"#"),TEXT(D122,"#"))</f>
        <v/>
      </c>
      <c r="H122" s="30">
        <v>9400</v>
      </c>
      <c r="I122" s="67">
        <f t="shared" si="60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3"/>
        <v>1020</v>
      </c>
      <c r="P122" s="29"/>
      <c r="Q122" s="30">
        <v>1020</v>
      </c>
      <c r="R122" s="90">
        <f t="shared" si="45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246400</v>
      </c>
      <c r="F123" s="39">
        <f>E123/19</f>
        <v>12968.4210526316</v>
      </c>
      <c r="G123" s="73"/>
      <c r="H123" s="38">
        <f>SUM(I100:I122)</f>
        <v>246400</v>
      </c>
      <c r="I123" s="39">
        <f>H123/19</f>
        <v>12968.4210526316</v>
      </c>
      <c r="J123" s="69"/>
      <c r="K123" s="25" t="s">
        <v>304</v>
      </c>
      <c r="L123" s="25" t="s">
        <v>22</v>
      </c>
      <c r="M123" s="52"/>
      <c r="N123" s="27">
        <v>2200</v>
      </c>
      <c r="O123" s="28">
        <f t="shared" si="43"/>
        <v>2200</v>
      </c>
      <c r="P123" s="29" t="str">
        <f t="shared" ref="P123:P186" si="62">IF(LEFT(M123,1)="+",LEFT(M123,1)&amp;TEXT(M123,"#"),TEXT(M123,"#"))</f>
        <v/>
      </c>
      <c r="Q123" s="30">
        <v>2200</v>
      </c>
      <c r="R123" s="90">
        <f t="shared" si="45"/>
        <v>2200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3">E124+D124</f>
        <v>8700</v>
      </c>
      <c r="G124" s="29" t="str">
        <f t="shared" si="61"/>
        <v/>
      </c>
      <c r="H124" s="30">
        <v>8700</v>
      </c>
      <c r="I124" s="67">
        <f t="shared" ref="I124:I173" si="64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3"/>
        <v>2250</v>
      </c>
      <c r="P124" s="29" t="str">
        <f t="shared" si="62"/>
        <v/>
      </c>
      <c r="Q124" s="30">
        <v>2250</v>
      </c>
      <c r="R124" s="90">
        <f t="shared" si="45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3"/>
        <v>8600</v>
      </c>
      <c r="G125" s="29" t="str">
        <f t="shared" si="61"/>
        <v/>
      </c>
      <c r="H125" s="30">
        <v>8600</v>
      </c>
      <c r="I125" s="67">
        <f t="shared" si="64"/>
        <v>8600</v>
      </c>
      <c r="J125" s="128" t="s">
        <v>307</v>
      </c>
      <c r="K125" s="24" t="s">
        <v>308</v>
      </c>
      <c r="L125" s="25" t="s">
        <v>276</v>
      </c>
      <c r="M125" s="52"/>
      <c r="N125" s="27">
        <v>4100</v>
      </c>
      <c r="O125" s="28">
        <f t="shared" si="43"/>
        <v>4100</v>
      </c>
      <c r="P125" s="29" t="str">
        <f t="shared" si="62"/>
        <v/>
      </c>
      <c r="Q125" s="30">
        <v>4100</v>
      </c>
      <c r="R125" s="90">
        <f t="shared" si="45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1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/>
      <c r="N126" s="27">
        <v>3900</v>
      </c>
      <c r="O126" s="28">
        <f t="shared" si="43"/>
        <v>3900</v>
      </c>
      <c r="P126" s="29" t="str">
        <f t="shared" si="62"/>
        <v/>
      </c>
      <c r="Q126" s="30">
        <v>3900</v>
      </c>
      <c r="R126" s="90">
        <f t="shared" si="45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263700</v>
      </c>
      <c r="F127" s="39">
        <f>E127/21</f>
        <v>12557.1428571429</v>
      </c>
      <c r="G127" s="29" t="str">
        <f t="shared" si="61"/>
        <v/>
      </c>
      <c r="H127" s="38">
        <f>H123+H126</f>
        <v>263700</v>
      </c>
      <c r="I127" s="39">
        <f>H127/21</f>
        <v>12557.1428571429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3"/>
        <v>3900</v>
      </c>
      <c r="P127" s="29" t="str">
        <f t="shared" si="62"/>
        <v/>
      </c>
      <c r="Q127" s="34">
        <v>3900</v>
      </c>
      <c r="R127" s="90">
        <f t="shared" si="45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3"/>
        <v>10000</v>
      </c>
      <c r="G128" s="29" t="str">
        <f t="shared" si="61"/>
        <v/>
      </c>
      <c r="H128" s="30">
        <v>10000</v>
      </c>
      <c r="I128" s="67">
        <f t="shared" si="64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3"/>
        <v>11800</v>
      </c>
      <c r="P128" s="29" t="str">
        <f t="shared" si="62"/>
        <v/>
      </c>
      <c r="Q128" s="30">
        <v>11800</v>
      </c>
      <c r="R128" s="90">
        <f t="shared" si="45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3"/>
        <v>11700</v>
      </c>
      <c r="G129" s="29" t="str">
        <f t="shared" si="61"/>
        <v/>
      </c>
      <c r="H129" s="30">
        <v>11700</v>
      </c>
      <c r="I129" s="67">
        <f t="shared" si="64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3"/>
        <v>14200</v>
      </c>
      <c r="P129" s="29" t="str">
        <f t="shared" si="62"/>
        <v/>
      </c>
      <c r="Q129" s="30">
        <v>14200</v>
      </c>
      <c r="R129" s="90">
        <f t="shared" si="45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3"/>
        <v>14300</v>
      </c>
      <c r="G130" s="29" t="str">
        <f t="shared" si="61"/>
        <v/>
      </c>
      <c r="H130" s="30">
        <v>14300</v>
      </c>
      <c r="I130" s="99">
        <f t="shared" si="64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3"/>
        <v>12600</v>
      </c>
      <c r="P130" s="29" t="str">
        <f t="shared" si="62"/>
        <v/>
      </c>
      <c r="Q130" s="30">
        <v>12600</v>
      </c>
      <c r="R130" s="90">
        <f t="shared" si="45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3"/>
        <v>17100</v>
      </c>
      <c r="G131" s="29" t="str">
        <f t="shared" si="61"/>
        <v/>
      </c>
      <c r="H131" s="30">
        <v>17100</v>
      </c>
      <c r="I131" s="99">
        <f t="shared" si="64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3"/>
        <v>17200</v>
      </c>
      <c r="P131" s="29" t="str">
        <f t="shared" si="62"/>
        <v/>
      </c>
      <c r="Q131" s="30">
        <v>17200</v>
      </c>
      <c r="R131" s="90">
        <f t="shared" si="45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10600</v>
      </c>
      <c r="F132" s="28">
        <f t="shared" si="63"/>
        <v>10600</v>
      </c>
      <c r="G132" s="29" t="str">
        <f t="shared" si="61"/>
        <v/>
      </c>
      <c r="H132" s="30">
        <v>10600</v>
      </c>
      <c r="I132" s="99">
        <f t="shared" si="64"/>
        <v>10600</v>
      </c>
      <c r="J132" s="105"/>
      <c r="K132" s="24" t="s">
        <v>324</v>
      </c>
      <c r="L132" s="25" t="s">
        <v>325</v>
      </c>
      <c r="M132" s="52"/>
      <c r="N132" s="27">
        <v>16300</v>
      </c>
      <c r="O132" s="28">
        <f t="shared" ref="O132:O134" si="65">N132+M132</f>
        <v>16300</v>
      </c>
      <c r="P132" s="29" t="str">
        <f t="shared" si="62"/>
        <v/>
      </c>
      <c r="Q132" s="30">
        <v>16300</v>
      </c>
      <c r="R132" s="90">
        <f t="shared" ref="R132:R195" si="66">IF(P132="",0+Q132,P132+Q132)</f>
        <v>16300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7">F132-I132</f>
        <v>0</v>
      </c>
      <c r="AD132" s="114">
        <f t="shared" ref="AD132:AD195" si="68">O132-R132</f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3"/>
        <v>9300</v>
      </c>
      <c r="G133" s="29" t="str">
        <f t="shared" si="61"/>
        <v/>
      </c>
      <c r="H133" s="30">
        <v>9300</v>
      </c>
      <c r="I133" s="99">
        <f t="shared" si="64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5"/>
        <v>4000</v>
      </c>
      <c r="P133" s="29" t="str">
        <f t="shared" si="62"/>
        <v/>
      </c>
      <c r="Q133" s="30">
        <v>4000</v>
      </c>
      <c r="R133" s="90">
        <f t="shared" si="66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3"/>
        <v>12600</v>
      </c>
      <c r="G134" s="29" t="str">
        <f t="shared" si="61"/>
        <v/>
      </c>
      <c r="H134" s="34">
        <v>12600</v>
      </c>
      <c r="I134" s="99">
        <f t="shared" si="64"/>
        <v>12600</v>
      </c>
      <c r="J134" s="105"/>
      <c r="K134" s="134" t="s">
        <v>330</v>
      </c>
      <c r="L134" s="25" t="s">
        <v>20</v>
      </c>
      <c r="M134" s="52"/>
      <c r="N134" s="27">
        <v>9100</v>
      </c>
      <c r="O134" s="28">
        <f t="shared" si="65"/>
        <v>9100</v>
      </c>
      <c r="P134" s="29" t="str">
        <f t="shared" si="62"/>
        <v/>
      </c>
      <c r="Q134" s="30">
        <v>9100</v>
      </c>
      <c r="R134" s="90">
        <f t="shared" si="66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3"/>
        <v>10900</v>
      </c>
      <c r="G135" s="29" t="str">
        <f t="shared" si="61"/>
        <v/>
      </c>
      <c r="H135" s="34">
        <v>10900</v>
      </c>
      <c r="I135" s="99">
        <f t="shared" si="64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11310</v>
      </c>
      <c r="O135" s="28">
        <f>F54+1010+300+400</f>
        <v>11310</v>
      </c>
      <c r="P135" s="29" t="str">
        <f t="shared" si="62"/>
        <v/>
      </c>
      <c r="Q135" s="34">
        <f t="shared" ref="Q135:Q146" si="69">O135</f>
        <v>11310</v>
      </c>
      <c r="R135" s="90">
        <f t="shared" si="66"/>
        <v>11310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3"/>
        <v>11400</v>
      </c>
      <c r="G136" s="29" t="str">
        <f t="shared" si="61"/>
        <v/>
      </c>
      <c r="H136" s="30">
        <v>11400</v>
      </c>
      <c r="I136" s="99">
        <f t="shared" si="64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2"/>
        <v/>
      </c>
      <c r="Q136" s="34">
        <f t="shared" si="69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3"/>
        <v>12500</v>
      </c>
      <c r="G137" s="29" t="str">
        <f t="shared" si="61"/>
        <v/>
      </c>
      <c r="H137" s="34">
        <v>12500</v>
      </c>
      <c r="I137" s="99">
        <f t="shared" si="64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36050</v>
      </c>
      <c r="O137" s="28">
        <f>F37+950+300+400</f>
        <v>36050</v>
      </c>
      <c r="P137" s="29" t="str">
        <f t="shared" si="62"/>
        <v/>
      </c>
      <c r="Q137" s="34">
        <f t="shared" si="69"/>
        <v>36050</v>
      </c>
      <c r="R137" s="90">
        <f t="shared" si="66"/>
        <v>36050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3"/>
        <v>12300</v>
      </c>
      <c r="G138" s="29" t="str">
        <f t="shared" si="61"/>
        <v/>
      </c>
      <c r="H138" s="34">
        <v>12300</v>
      </c>
      <c r="I138" s="99">
        <f t="shared" si="64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11550</v>
      </c>
      <c r="O138" s="28">
        <f>F109+1150+300+400</f>
        <v>11550</v>
      </c>
      <c r="P138" s="29" t="str">
        <f t="shared" si="62"/>
        <v/>
      </c>
      <c r="Q138" s="34">
        <f t="shared" si="69"/>
        <v>11550</v>
      </c>
      <c r="R138" s="90">
        <f t="shared" si="66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3"/>
        <v>13100</v>
      </c>
      <c r="G139" s="29" t="str">
        <f t="shared" si="61"/>
        <v/>
      </c>
      <c r="H139" s="34">
        <v>13100</v>
      </c>
      <c r="I139" s="99">
        <f t="shared" si="64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26750</v>
      </c>
      <c r="O139" s="28">
        <f>O31+1250+300+400</f>
        <v>26750</v>
      </c>
      <c r="P139" s="29" t="str">
        <f t="shared" si="62"/>
        <v/>
      </c>
      <c r="Q139" s="34">
        <f t="shared" si="69"/>
        <v>26750</v>
      </c>
      <c r="R139" s="90">
        <f t="shared" si="66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3"/>
        <v>13100</v>
      </c>
      <c r="G140" s="29" t="str">
        <f t="shared" si="61"/>
        <v/>
      </c>
      <c r="H140" s="34">
        <v>13100</v>
      </c>
      <c r="I140" s="99">
        <f t="shared" si="64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11490</v>
      </c>
      <c r="O140" s="28">
        <f>O63+590+300+400</f>
        <v>11490</v>
      </c>
      <c r="P140" s="29" t="str">
        <f t="shared" si="62"/>
        <v/>
      </c>
      <c r="Q140" s="34">
        <f t="shared" si="69"/>
        <v>11490</v>
      </c>
      <c r="R140" s="90">
        <f t="shared" si="66"/>
        <v>11490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3"/>
        <v>12800</v>
      </c>
      <c r="G141" s="29" t="str">
        <f t="shared" si="61"/>
        <v/>
      </c>
      <c r="H141" s="34">
        <v>12800</v>
      </c>
      <c r="I141" s="99">
        <f t="shared" si="64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2"/>
        <v/>
      </c>
      <c r="Q141" s="34">
        <f t="shared" si="69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3"/>
        <v>13500</v>
      </c>
      <c r="G142" s="29" t="str">
        <f t="shared" si="61"/>
        <v/>
      </c>
      <c r="H142" s="34">
        <v>13500</v>
      </c>
      <c r="I142" s="99">
        <f t="shared" si="64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2"/>
        <v/>
      </c>
      <c r="Q142" s="34">
        <f t="shared" si="69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3"/>
        <v>13500</v>
      </c>
      <c r="G143" s="29" t="str">
        <f t="shared" si="61"/>
        <v/>
      </c>
      <c r="H143" s="34">
        <v>13500</v>
      </c>
      <c r="I143" s="99">
        <f t="shared" si="64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2"/>
        <v/>
      </c>
      <c r="Q143" s="34">
        <f t="shared" si="69"/>
        <v>10340</v>
      </c>
      <c r="R143" s="90">
        <f t="shared" si="66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3"/>
        <v>13500</v>
      </c>
      <c r="G144" s="29" t="str">
        <f t="shared" si="61"/>
        <v/>
      </c>
      <c r="H144" s="34">
        <v>13500</v>
      </c>
      <c r="I144" s="99">
        <f t="shared" si="64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2"/>
        <v/>
      </c>
      <c r="Q144" s="34">
        <f t="shared" si="69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3"/>
        <v>10500</v>
      </c>
      <c r="G145" s="29" t="str">
        <f t="shared" si="61"/>
        <v/>
      </c>
      <c r="H145" s="30">
        <v>10500</v>
      </c>
      <c r="I145" s="99">
        <f t="shared" si="64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2"/>
        <v/>
      </c>
      <c r="Q145" s="34">
        <f t="shared" si="69"/>
        <v>16690</v>
      </c>
      <c r="R145" s="90">
        <f t="shared" si="66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3"/>
        <v>10300</v>
      </c>
      <c r="G146" s="29" t="str">
        <f t="shared" si="61"/>
        <v/>
      </c>
      <c r="H146" s="30">
        <v>10300</v>
      </c>
      <c r="I146" s="99">
        <f t="shared" si="64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9470</v>
      </c>
      <c r="O146" s="28">
        <f>F92+1570+400+300</f>
        <v>9470</v>
      </c>
      <c r="P146" s="29" t="str">
        <f t="shared" si="62"/>
        <v/>
      </c>
      <c r="Q146" s="34">
        <f t="shared" si="69"/>
        <v>9470</v>
      </c>
      <c r="R146" s="90">
        <f t="shared" si="66"/>
        <v>9470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3"/>
        <v>10300</v>
      </c>
      <c r="G147" s="29"/>
      <c r="H147" s="30">
        <v>10300</v>
      </c>
      <c r="I147" s="99">
        <f t="shared" si="64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2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3"/>
        <v>10300</v>
      </c>
      <c r="G148" s="29"/>
      <c r="H148" s="30">
        <v>10300</v>
      </c>
      <c r="I148" s="99">
        <f t="shared" si="64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70"/>
        <v>6700</v>
      </c>
      <c r="P148" s="29" t="str">
        <f t="shared" si="62"/>
        <v/>
      </c>
      <c r="Q148" s="30">
        <v>6700</v>
      </c>
      <c r="R148" s="90">
        <f t="shared" si="66"/>
        <v>6700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3"/>
        <v>20600</v>
      </c>
      <c r="G149" s="29" t="str">
        <f t="shared" ref="G149:G154" si="71">IF(LEFT(D149,1)="+",LEFT(D149,1)&amp;TEXT(D149,"#"),TEXT(D149,"#"))</f>
        <v/>
      </c>
      <c r="H149" s="34">
        <v>20600</v>
      </c>
      <c r="I149" s="99">
        <f t="shared" si="64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70"/>
        <v>9300</v>
      </c>
      <c r="P149" s="77" t="str">
        <f t="shared" si="62"/>
        <v/>
      </c>
      <c r="Q149" s="30">
        <v>9300</v>
      </c>
      <c r="R149" s="90">
        <f t="shared" si="66"/>
        <v>9300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3"/>
        <v>19500</v>
      </c>
      <c r="G150" s="29" t="str">
        <f t="shared" si="71"/>
        <v/>
      </c>
      <c r="H150" s="34">
        <v>19500</v>
      </c>
      <c r="I150" s="99">
        <f t="shared" si="64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70"/>
        <v>8200</v>
      </c>
      <c r="P150" s="77" t="str">
        <f t="shared" si="62"/>
        <v/>
      </c>
      <c r="Q150" s="30">
        <v>8200</v>
      </c>
      <c r="R150" s="90">
        <f t="shared" si="66"/>
        <v>8200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3"/>
        <v>19500</v>
      </c>
      <c r="G151" s="29" t="str">
        <f t="shared" si="71"/>
        <v/>
      </c>
      <c r="H151" s="34">
        <v>19500</v>
      </c>
      <c r="I151" s="99">
        <f t="shared" si="64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2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3"/>
        <v>11400</v>
      </c>
      <c r="G152" s="29" t="str">
        <f t="shared" si="71"/>
        <v/>
      </c>
      <c r="H152" s="30">
        <v>11400</v>
      </c>
      <c r="I152" s="99">
        <f t="shared" si="64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70"/>
        <v>3200</v>
      </c>
      <c r="P152" s="77" t="str">
        <f t="shared" si="62"/>
        <v/>
      </c>
      <c r="Q152" s="30">
        <v>3200</v>
      </c>
      <c r="R152" s="90">
        <f t="shared" si="66"/>
        <v>3200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3"/>
        <v>9500</v>
      </c>
      <c r="G153" s="29" t="str">
        <f t="shared" si="71"/>
        <v/>
      </c>
      <c r="H153" s="30">
        <v>9500</v>
      </c>
      <c r="I153" s="99">
        <f t="shared" si="64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2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10500</v>
      </c>
      <c r="F154" s="28">
        <f t="shared" si="63"/>
        <v>10500</v>
      </c>
      <c r="G154" s="29" t="str">
        <f t="shared" si="71"/>
        <v/>
      </c>
      <c r="H154" s="30">
        <v>10500</v>
      </c>
      <c r="I154" s="99">
        <f t="shared" si="64"/>
        <v>10500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70"/>
        <v>3550</v>
      </c>
      <c r="P154" s="77" t="str">
        <f t="shared" si="62"/>
        <v/>
      </c>
      <c r="Q154" s="30">
        <v>3550</v>
      </c>
      <c r="R154" s="90">
        <f t="shared" si="66"/>
        <v>3550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3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2"/>
        <v/>
      </c>
      <c r="Q155" s="30">
        <v>5000</v>
      </c>
      <c r="R155" s="90">
        <f t="shared" si="66"/>
        <v>5000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3"/>
        <v>10400</v>
      </c>
      <c r="G156" s="29"/>
      <c r="H156" s="30">
        <v>10400</v>
      </c>
      <c r="I156" s="99">
        <f t="shared" si="64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70"/>
        <v>6300</v>
      </c>
      <c r="P156" s="77" t="str">
        <f t="shared" si="62"/>
        <v/>
      </c>
      <c r="Q156" s="30">
        <v>6300</v>
      </c>
      <c r="R156" s="90">
        <f t="shared" si="66"/>
        <v>6300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3"/>
        <v>10400</v>
      </c>
      <c r="G157" s="29"/>
      <c r="H157" s="30">
        <v>10400</v>
      </c>
      <c r="I157" s="99">
        <f t="shared" si="64"/>
        <v>10400</v>
      </c>
      <c r="J157" s="105"/>
      <c r="K157" s="147" t="s">
        <v>379</v>
      </c>
      <c r="L157" s="75" t="s">
        <v>22</v>
      </c>
      <c r="M157" s="57"/>
      <c r="N157" s="27">
        <v>3600</v>
      </c>
      <c r="O157" s="28">
        <f t="shared" si="70"/>
        <v>3600</v>
      </c>
      <c r="P157" s="77" t="str">
        <f t="shared" si="62"/>
        <v/>
      </c>
      <c r="Q157" s="30">
        <v>3600</v>
      </c>
      <c r="R157" s="90">
        <f t="shared" si="66"/>
        <v>3600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3"/>
        <v>10400</v>
      </c>
      <c r="G158" s="29"/>
      <c r="H158" s="30">
        <v>10400</v>
      </c>
      <c r="I158" s="99">
        <f t="shared" si="64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2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3"/>
        <v>10600</v>
      </c>
      <c r="G159" s="29"/>
      <c r="H159" s="30">
        <v>10600</v>
      </c>
      <c r="I159" s="99">
        <f t="shared" si="64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2"/>
        <v/>
      </c>
      <c r="Q159" s="30">
        <v>6000</v>
      </c>
      <c r="R159" s="90">
        <f t="shared" si="66"/>
        <v>6000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3"/>
        <v>13500</v>
      </c>
      <c r="G160" s="29" t="str">
        <f t="shared" ref="G160:G162" si="72">IF(LEFT(D160,1)="+",LEFT(D160,1)&amp;TEXT(D160,"#"),TEXT(D160,"#"))</f>
        <v/>
      </c>
      <c r="H160" s="30">
        <v>13500</v>
      </c>
      <c r="I160" s="99">
        <f t="shared" si="64"/>
        <v>13500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2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3"/>
        <v>13100</v>
      </c>
      <c r="G161" s="29" t="str">
        <f t="shared" si="72"/>
        <v/>
      </c>
      <c r="H161" s="30">
        <v>13100</v>
      </c>
      <c r="I161" s="99">
        <f t="shared" si="64"/>
        <v>13100</v>
      </c>
      <c r="J161" s="105"/>
      <c r="K161" s="147" t="s">
        <v>386</v>
      </c>
      <c r="L161" s="75" t="s">
        <v>22</v>
      </c>
      <c r="M161" s="57"/>
      <c r="N161" s="27">
        <v>2200</v>
      </c>
      <c r="O161" s="28">
        <f t="shared" si="70"/>
        <v>2200</v>
      </c>
      <c r="P161" s="77" t="str">
        <f t="shared" si="62"/>
        <v/>
      </c>
      <c r="Q161" s="30">
        <v>2200</v>
      </c>
      <c r="R161" s="90">
        <f t="shared" si="66"/>
        <v>2200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3"/>
        <v>12200</v>
      </c>
      <c r="G162" s="29" t="str">
        <f t="shared" si="72"/>
        <v/>
      </c>
      <c r="H162" s="30">
        <v>12200</v>
      </c>
      <c r="I162" s="99">
        <f t="shared" si="64"/>
        <v>12200</v>
      </c>
      <c r="J162" s="105"/>
      <c r="K162" s="147" t="s">
        <v>388</v>
      </c>
      <c r="L162" s="75" t="s">
        <v>22</v>
      </c>
      <c r="M162" s="57"/>
      <c r="N162" s="27">
        <v>2200</v>
      </c>
      <c r="O162" s="28">
        <f t="shared" si="70"/>
        <v>2200</v>
      </c>
      <c r="P162" s="77" t="str">
        <f t="shared" si="62"/>
        <v/>
      </c>
      <c r="Q162" s="30">
        <v>2200</v>
      </c>
      <c r="R162" s="90">
        <f t="shared" si="66"/>
        <v>2200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3"/>
        <v>10300</v>
      </c>
      <c r="G163" s="29"/>
      <c r="H163" s="30">
        <v>10300</v>
      </c>
      <c r="I163" s="99">
        <f t="shared" si="64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70"/>
        <v>9400</v>
      </c>
      <c r="P163" s="77" t="str">
        <f t="shared" si="62"/>
        <v/>
      </c>
      <c r="Q163" s="30">
        <v>9400</v>
      </c>
      <c r="R163" s="90">
        <f t="shared" si="66"/>
        <v>9400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3"/>
        <v>13000</v>
      </c>
      <c r="G164" s="29" t="str">
        <f t="shared" ref="G164:G173" si="73">IF(LEFT(D164,1)="+",LEFT(D164,1)&amp;TEXT(D164,"#"),TEXT(D164,"#"))</f>
        <v/>
      </c>
      <c r="H164" s="30">
        <v>13000</v>
      </c>
      <c r="I164" s="99">
        <f t="shared" si="64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70"/>
        <v>10500</v>
      </c>
      <c r="P164" s="77" t="str">
        <f t="shared" si="62"/>
        <v/>
      </c>
      <c r="Q164" s="30">
        <v>10500</v>
      </c>
      <c r="R164" s="90">
        <f t="shared" si="66"/>
        <v>10500</v>
      </c>
      <c r="S164" s="3"/>
      <c r="V164" s="9"/>
      <c r="W164" s="6"/>
      <c r="X164" s="8"/>
      <c r="Y164" s="9"/>
      <c r="Z164" s="6"/>
      <c r="AA164" s="8"/>
      <c r="AC164" s="114">
        <f t="shared" si="67"/>
        <v>0</v>
      </c>
      <c r="AD164" s="114">
        <f t="shared" si="68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3"/>
        <v>13500</v>
      </c>
      <c r="G165" s="29"/>
      <c r="H165" s="34">
        <v>13500</v>
      </c>
      <c r="I165" s="99">
        <f t="shared" si="64"/>
        <v>13500</v>
      </c>
      <c r="J165" s="105"/>
      <c r="K165" s="147" t="s">
        <v>395</v>
      </c>
      <c r="L165" s="75" t="s">
        <v>75</v>
      </c>
      <c r="M165" s="57"/>
      <c r="N165" s="27">
        <v>11400</v>
      </c>
      <c r="O165" s="28">
        <f t="shared" si="70"/>
        <v>11400</v>
      </c>
      <c r="P165" s="77" t="str">
        <f t="shared" si="62"/>
        <v/>
      </c>
      <c r="Q165" s="30">
        <v>11400</v>
      </c>
      <c r="R165" s="90">
        <f t="shared" si="66"/>
        <v>11400</v>
      </c>
      <c r="S165" s="3"/>
      <c r="V165" s="9"/>
      <c r="W165" s="6"/>
      <c r="X165" s="8"/>
      <c r="Y165" s="9"/>
      <c r="Z165" s="6"/>
      <c r="AA165" s="8"/>
      <c r="AC165" s="114">
        <f t="shared" si="67"/>
        <v>0</v>
      </c>
      <c r="AD165" s="114">
        <f t="shared" si="68"/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3"/>
        <v>13200</v>
      </c>
      <c r="G166" s="29" t="str">
        <f t="shared" si="73"/>
        <v/>
      </c>
      <c r="H166" s="34">
        <v>13200</v>
      </c>
      <c r="I166" s="99">
        <f t="shared" si="64"/>
        <v>13200</v>
      </c>
      <c r="J166" s="105"/>
      <c r="K166" s="134" t="s">
        <v>397</v>
      </c>
      <c r="L166" s="25" t="s">
        <v>398</v>
      </c>
      <c r="M166" s="52"/>
      <c r="N166" s="27">
        <v>11300</v>
      </c>
      <c r="O166" s="28">
        <f t="shared" si="70"/>
        <v>11300</v>
      </c>
      <c r="P166" s="29" t="str">
        <f t="shared" si="62"/>
        <v/>
      </c>
      <c r="Q166" s="30">
        <v>11300</v>
      </c>
      <c r="R166" s="90">
        <f t="shared" si="66"/>
        <v>11300</v>
      </c>
      <c r="S166" s="3"/>
      <c r="V166" s="9"/>
      <c r="W166" s="6"/>
      <c r="X166" s="8"/>
      <c r="Y166" s="9"/>
      <c r="Z166" s="6"/>
      <c r="AA166" s="8"/>
      <c r="AC166" s="114">
        <f t="shared" si="67"/>
        <v>0</v>
      </c>
      <c r="AD166" s="114">
        <f t="shared" si="68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3"/>
        <v>13200</v>
      </c>
      <c r="G167" s="29" t="str">
        <f t="shared" si="73"/>
        <v/>
      </c>
      <c r="H167" s="34">
        <v>13200</v>
      </c>
      <c r="I167" s="99">
        <f t="shared" si="64"/>
        <v>13200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2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67"/>
        <v>0</v>
      </c>
      <c r="AD167" s="114">
        <f t="shared" si="68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3"/>
        <v>10600</v>
      </c>
      <c r="G168" s="29" t="str">
        <f t="shared" si="73"/>
        <v/>
      </c>
      <c r="H168" s="30">
        <v>10600</v>
      </c>
      <c r="I168" s="99">
        <f t="shared" si="64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70"/>
        <v>10160</v>
      </c>
      <c r="P168" s="77" t="str">
        <f t="shared" si="62"/>
        <v/>
      </c>
      <c r="Q168" s="30">
        <v>10160</v>
      </c>
      <c r="R168" s="90">
        <f t="shared" si="66"/>
        <v>10160</v>
      </c>
      <c r="S168" s="3"/>
      <c r="V168" s="9"/>
      <c r="W168" s="6"/>
      <c r="X168" s="8"/>
      <c r="Y168" s="9"/>
      <c r="Z168" s="6"/>
      <c r="AA168" s="8"/>
      <c r="AC168" s="114">
        <f t="shared" si="67"/>
        <v>0</v>
      </c>
      <c r="AD168" s="114">
        <f t="shared" si="68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3"/>
        <v>10600</v>
      </c>
      <c r="G169" s="29" t="str">
        <f t="shared" si="73"/>
        <v/>
      </c>
      <c r="H169" s="30">
        <v>10600</v>
      </c>
      <c r="I169" s="67">
        <f t="shared" si="64"/>
        <v>10600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2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67"/>
        <v>0</v>
      </c>
      <c r="AD169" s="114">
        <f t="shared" si="68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3"/>
        <v>10600</v>
      </c>
      <c r="G170" s="29" t="str">
        <f t="shared" si="73"/>
        <v/>
      </c>
      <c r="H170" s="30">
        <v>10600</v>
      </c>
      <c r="I170" s="67">
        <f t="shared" si="64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70"/>
        <v>2500</v>
      </c>
      <c r="P170" s="153" t="str">
        <f t="shared" si="62"/>
        <v/>
      </c>
      <c r="Q170" s="156">
        <v>2500</v>
      </c>
      <c r="R170" s="90">
        <f t="shared" si="66"/>
        <v>2500</v>
      </c>
      <c r="S170" s="3"/>
      <c r="V170" s="9"/>
      <c r="W170" s="6"/>
      <c r="X170" s="8"/>
      <c r="Y170" s="9"/>
      <c r="Z170" s="6"/>
      <c r="AA170" s="8"/>
      <c r="AC170" s="114">
        <f t="shared" si="67"/>
        <v>0</v>
      </c>
      <c r="AD170" s="114">
        <f t="shared" si="68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3"/>
        <v>10700</v>
      </c>
      <c r="G171" s="29" t="str">
        <f t="shared" si="73"/>
        <v/>
      </c>
      <c r="H171" s="30">
        <v>10700</v>
      </c>
      <c r="I171" s="99">
        <f t="shared" si="64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70"/>
        <v>1500</v>
      </c>
      <c r="P171" s="153" t="str">
        <f t="shared" si="62"/>
        <v/>
      </c>
      <c r="Q171" s="156">
        <v>1500</v>
      </c>
      <c r="R171" s="90">
        <f t="shared" si="66"/>
        <v>1500</v>
      </c>
      <c r="S171" s="3"/>
      <c r="V171" s="9"/>
      <c r="W171" s="6"/>
      <c r="X171" s="8"/>
      <c r="Y171" s="9"/>
      <c r="Z171" s="6"/>
      <c r="AA171" s="8"/>
      <c r="AC171" s="114">
        <f t="shared" si="67"/>
        <v>0</v>
      </c>
      <c r="AD171" s="114">
        <f t="shared" si="68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11200</v>
      </c>
      <c r="F172" s="28">
        <f t="shared" si="63"/>
        <v>11200</v>
      </c>
      <c r="G172" s="29" t="str">
        <f t="shared" si="73"/>
        <v/>
      </c>
      <c r="H172" s="30">
        <v>11200</v>
      </c>
      <c r="I172" s="99">
        <f t="shared" si="64"/>
        <v>11200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2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67"/>
        <v>0</v>
      </c>
      <c r="AD172" s="114">
        <f t="shared" si="68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3"/>
        <v>10600</v>
      </c>
      <c r="G173" s="29" t="str">
        <f t="shared" si="73"/>
        <v/>
      </c>
      <c r="H173" s="30">
        <v>10600</v>
      </c>
      <c r="I173" s="99">
        <f t="shared" si="64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2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67"/>
        <v>0</v>
      </c>
      <c r="AD173" s="114">
        <f t="shared" si="68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563100</v>
      </c>
      <c r="F174" s="39">
        <f>E174/46</f>
        <v>12241.3043478261</v>
      </c>
      <c r="G174" s="73"/>
      <c r="H174" s="38">
        <f>SUM(I128:I173)</f>
        <v>563100</v>
      </c>
      <c r="I174" s="149">
        <f>H174/46</f>
        <v>12241.3043478261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2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67"/>
        <v>0</v>
      </c>
      <c r="AD174" s="114">
        <f t="shared" si="68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4">E175+D175</f>
        <v>4100</v>
      </c>
      <c r="G175" s="29" t="str">
        <f t="shared" ref="G175:G193" si="75">IF(LEFT(D175,1)="+",LEFT(D175,1)&amp;TEXT(D175,"#"),TEXT(D175,"#"))</f>
        <v/>
      </c>
      <c r="H175" s="34">
        <v>4100</v>
      </c>
      <c r="I175" s="99">
        <f t="shared" ref="I175:I189" si="76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2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67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4"/>
        <v>2600</v>
      </c>
      <c r="G176" s="29" t="str">
        <f t="shared" si="75"/>
        <v/>
      </c>
      <c r="H176" s="30">
        <v>2600</v>
      </c>
      <c r="I176" s="99">
        <f t="shared" si="76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2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67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4"/>
        <v>3400</v>
      </c>
      <c r="G177" s="29" t="str">
        <f t="shared" si="75"/>
        <v/>
      </c>
      <c r="H177" s="34">
        <v>3400</v>
      </c>
      <c r="I177" s="99">
        <f t="shared" si="76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2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67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4"/>
        <v>2400</v>
      </c>
      <c r="G178" s="29" t="str">
        <f t="shared" si="75"/>
        <v/>
      </c>
      <c r="H178" s="30">
        <v>2400</v>
      </c>
      <c r="I178" s="99">
        <f t="shared" si="76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2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67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4"/>
        <v>2700</v>
      </c>
      <c r="G179" s="29" t="str">
        <f t="shared" si="75"/>
        <v/>
      </c>
      <c r="H179" s="30">
        <v>2700</v>
      </c>
      <c r="I179" s="99">
        <f t="shared" si="76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2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67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4"/>
        <v>3100</v>
      </c>
      <c r="G180" s="29" t="str">
        <f t="shared" si="75"/>
        <v/>
      </c>
      <c r="H180" s="30">
        <v>3100</v>
      </c>
      <c r="I180" s="99">
        <f t="shared" si="76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2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67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4"/>
        <v>5500</v>
      </c>
      <c r="G181" s="29" t="str">
        <f t="shared" si="75"/>
        <v/>
      </c>
      <c r="H181" s="30">
        <v>5500</v>
      </c>
      <c r="I181" s="99">
        <f t="shared" si="76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2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67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2900</v>
      </c>
      <c r="F182" s="28">
        <f t="shared" si="74"/>
        <v>2900</v>
      </c>
      <c r="G182" s="29" t="str">
        <f t="shared" si="75"/>
        <v/>
      </c>
      <c r="H182" s="30">
        <v>2900</v>
      </c>
      <c r="I182" s="99">
        <f t="shared" si="76"/>
        <v>2900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2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67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4"/>
        <v>4430</v>
      </c>
      <c r="G183" s="29" t="str">
        <f t="shared" si="75"/>
        <v/>
      </c>
      <c r="H183" s="30">
        <v>4430</v>
      </c>
      <c r="I183" s="99">
        <f t="shared" si="76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2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67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4"/>
        <v>3100</v>
      </c>
      <c r="G184" s="29" t="str">
        <f t="shared" si="75"/>
        <v/>
      </c>
      <c r="H184" s="30">
        <v>3100</v>
      </c>
      <c r="I184" s="99">
        <f t="shared" si="76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2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67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4"/>
        <v>3500</v>
      </c>
      <c r="G185" s="29" t="str">
        <f t="shared" si="75"/>
        <v/>
      </c>
      <c r="H185" s="30">
        <v>3500</v>
      </c>
      <c r="I185" s="99">
        <f t="shared" si="76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2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67"/>
        <v>0</v>
      </c>
      <c r="AD185" s="114">
        <f t="shared" si="68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4"/>
        <v>2800</v>
      </c>
      <c r="G186" s="29" t="str">
        <f t="shared" si="75"/>
        <v/>
      </c>
      <c r="H186" s="30">
        <v>2800</v>
      </c>
      <c r="I186" s="99">
        <f t="shared" si="76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2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67"/>
        <v>0</v>
      </c>
      <c r="AD186" s="114">
        <f t="shared" si="68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4"/>
        <v>4280</v>
      </c>
      <c r="G187" s="29" t="str">
        <f t="shared" si="75"/>
        <v/>
      </c>
      <c r="H187" s="30">
        <v>4280</v>
      </c>
      <c r="I187" s="99">
        <f t="shared" si="76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ref="P187:P197" si="77">IF(LEFT(M187,1)="+",LEFT(M187,1)&amp;TEXT(M187,"#"),TEXT(M187,"#"))</f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67"/>
        <v>0</v>
      </c>
      <c r="AD187" s="114">
        <f t="shared" si="68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4"/>
        <v>3200</v>
      </c>
      <c r="G188" s="29" t="str">
        <f t="shared" si="75"/>
        <v/>
      </c>
      <c r="H188" s="30">
        <v>3200</v>
      </c>
      <c r="I188" s="99">
        <f t="shared" si="76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si="77"/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67"/>
        <v>0</v>
      </c>
      <c r="AD188" s="114">
        <f t="shared" si="68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4"/>
        <v>3200</v>
      </c>
      <c r="G189" s="29" t="str">
        <f t="shared" si="75"/>
        <v/>
      </c>
      <c r="H189" s="30">
        <v>3200</v>
      </c>
      <c r="I189" s="99">
        <f t="shared" si="76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7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67"/>
        <v>0</v>
      </c>
      <c r="AD189" s="114">
        <f t="shared" si="68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51210</v>
      </c>
      <c r="F190" s="39">
        <f>E190/15</f>
        <v>3414</v>
      </c>
      <c r="G190" s="29" t="str">
        <f t="shared" si="75"/>
        <v/>
      </c>
      <c r="H190" s="38">
        <f>SUM(I175:I189)</f>
        <v>51210</v>
      </c>
      <c r="I190" s="39">
        <f>H190/15</f>
        <v>3414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7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67"/>
        <v>0</v>
      </c>
      <c r="AD190" s="114">
        <f t="shared" si="68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8">E191+D191</f>
        <v>2600</v>
      </c>
      <c r="G191" s="29" t="str">
        <f t="shared" si="75"/>
        <v/>
      </c>
      <c r="H191" s="30">
        <v>2600</v>
      </c>
      <c r="I191" s="67">
        <f t="shared" ref="I191:I193" si="79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7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67"/>
        <v>0</v>
      </c>
      <c r="AD191" s="114">
        <f t="shared" si="68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8"/>
        <v>2700</v>
      </c>
      <c r="G192" s="29" t="str">
        <f t="shared" si="75"/>
        <v/>
      </c>
      <c r="H192" s="30">
        <v>2700</v>
      </c>
      <c r="I192" s="67">
        <f t="shared" si="79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7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67"/>
        <v>0</v>
      </c>
      <c r="AD192" s="114">
        <f t="shared" si="68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8"/>
        <v>3200</v>
      </c>
      <c r="G193" s="29" t="str">
        <f t="shared" si="75"/>
        <v/>
      </c>
      <c r="H193" s="30">
        <v>3200</v>
      </c>
      <c r="I193" s="67">
        <f t="shared" si="79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7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67"/>
        <v>0</v>
      </c>
      <c r="AD193" s="114">
        <f t="shared" si="68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59710</v>
      </c>
      <c r="F194" s="39">
        <f>E194/18</f>
        <v>3317.22222222222</v>
      </c>
      <c r="G194" s="73"/>
      <c r="H194" s="38">
        <f>H190+I191+I192+I193</f>
        <v>59710</v>
      </c>
      <c r="I194" s="39">
        <f>H194/18</f>
        <v>3317.22222222222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7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67"/>
        <v>0</v>
      </c>
      <c r="AD194" s="114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7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67"/>
        <v>0</v>
      </c>
      <c r="AD195" s="114">
        <f t="shared" si="6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7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ref="AC196:AC200" si="80">F196-I196</f>
        <v>0</v>
      </c>
      <c r="AD196" s="114">
        <f t="shared" ref="AD196:AD200" si="81">O196-R196</f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7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80"/>
        <v>0</v>
      </c>
      <c r="AD197" s="114">
        <f t="shared" si="8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80"/>
        <v>0</v>
      </c>
      <c r="AD198" s="114">
        <f t="shared" si="81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0"/>
        <v>0</v>
      </c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80"/>
        <v>0</v>
      </c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D218" s="5"/>
      <c r="E218" s="6"/>
      <c r="F218" s="7"/>
      <c r="G218" s="5"/>
      <c r="H218" s="6"/>
      <c r="I218" s="8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U28" sqref="U28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492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492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40" t="s">
        <v>13</v>
      </c>
      <c r="B4" s="24" t="s">
        <v>14</v>
      </c>
      <c r="C4" s="25" t="s">
        <v>15</v>
      </c>
      <c r="D4" s="26" t="s">
        <v>485</v>
      </c>
      <c r="E4" s="27">
        <v>2200</v>
      </c>
      <c r="F4" s="28">
        <f>E4+D4</f>
        <v>1700</v>
      </c>
      <c r="G4" s="29" t="str">
        <f t="shared" ref="G4:G66" si="0">IF(LEFT(D4,1)="+",LEFT(D4,1)&amp;TEXT(D4,"#"),TEXT(D4,"#"))</f>
        <v>-500</v>
      </c>
      <c r="H4" s="30">
        <v>2200</v>
      </c>
      <c r="I4" s="67">
        <f>IF(G4="",0+H4,G4+H4)</f>
        <v>1700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1">N4+M4</f>
        <v>4300</v>
      </c>
      <c r="P4" s="29" t="str">
        <f t="shared" ref="P4:P13" si="2">IF(LEFT(M4,1)="+",LEFT(M4,1)&amp;TEXT(M4,"#"),TEXT(M4,"#"))</f>
        <v/>
      </c>
      <c r="Q4" s="30">
        <v>4300</v>
      </c>
      <c r="R4" s="90">
        <f t="shared" ref="R4:R25" si="3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4">W4+V4</f>
        <v>35500</v>
      </c>
      <c r="Y4" s="112" t="str">
        <f t="shared" ref="Y4:Y21" si="5">IF(LEFT(V4,1)="+",LEFT(V4,1)&amp;TEXT(V4,"#"),TEXT(V4,"#"))</f>
        <v/>
      </c>
      <c r="Z4" s="95">
        <v>35500</v>
      </c>
      <c r="AA4" s="113">
        <f t="shared" ref="AA4:AA21" si="6">IF(Y4="",0+Z4,Y4+Z4)</f>
        <v>35500</v>
      </c>
      <c r="AC4" s="114">
        <f>F4-I4</f>
        <v>0</v>
      </c>
      <c r="AD4" s="114">
        <f>O4-R4</f>
        <v>0</v>
      </c>
      <c r="AE4" s="114">
        <f>X4-AA4</f>
        <v>0</v>
      </c>
    </row>
    <row r="5" s="4" customFormat="1" ht="11" customHeight="1" spans="1:31">
      <c r="A5" s="42"/>
      <c r="B5" s="24" t="s">
        <v>21</v>
      </c>
      <c r="C5" s="25" t="s">
        <v>22</v>
      </c>
      <c r="D5" s="26"/>
      <c r="E5" s="30">
        <v>1400</v>
      </c>
      <c r="F5" s="28">
        <f>E5+D5</f>
        <v>1400</v>
      </c>
      <c r="G5" s="29" t="str">
        <f t="shared" si="0"/>
        <v/>
      </c>
      <c r="H5" s="30">
        <v>1400</v>
      </c>
      <c r="I5" s="67">
        <f>IF(G5="",0+H5,G5+H5)</f>
        <v>1400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1"/>
        <v>4500</v>
      </c>
      <c r="P5" s="29" t="str">
        <f t="shared" si="2"/>
        <v/>
      </c>
      <c r="Q5" s="30">
        <v>4500</v>
      </c>
      <c r="R5" s="90">
        <f t="shared" si="3"/>
        <v>4500</v>
      </c>
      <c r="S5" s="50"/>
      <c r="T5" s="97" t="s">
        <v>24</v>
      </c>
      <c r="U5" s="97" t="s">
        <v>20</v>
      </c>
      <c r="V5" s="52"/>
      <c r="W5" s="30">
        <v>34100</v>
      </c>
      <c r="X5" s="67">
        <f t="shared" si="4"/>
        <v>34100</v>
      </c>
      <c r="Y5" s="29" t="str">
        <f t="shared" si="5"/>
        <v/>
      </c>
      <c r="Z5" s="30">
        <v>34100</v>
      </c>
      <c r="AA5" s="90">
        <f t="shared" si="6"/>
        <v>34100</v>
      </c>
      <c r="AC5" s="114">
        <f t="shared" ref="AC5:AC36" si="7">F5-I5</f>
        <v>0</v>
      </c>
      <c r="AD5" s="114">
        <f t="shared" ref="AD5:AD36" si="8">O5-R5</f>
        <v>0</v>
      </c>
      <c r="AE5" s="114">
        <f t="shared" ref="AE5:AE21" si="9">X5-AA5</f>
        <v>0</v>
      </c>
    </row>
    <row r="6" s="4" customFormat="1" ht="11" customHeight="1" spans="1:31">
      <c r="A6" s="42"/>
      <c r="B6" s="32" t="s">
        <v>25</v>
      </c>
      <c r="C6" s="33" t="s">
        <v>26</v>
      </c>
      <c r="D6" s="26"/>
      <c r="E6" s="27">
        <v>1300</v>
      </c>
      <c r="F6" s="28">
        <f>E6+D6</f>
        <v>1300</v>
      </c>
      <c r="G6" s="29" t="str">
        <f t="shared" si="0"/>
        <v/>
      </c>
      <c r="H6" s="30">
        <v>1300</v>
      </c>
      <c r="I6" s="67">
        <f>IF(G6="",0+H6,G6+H6)</f>
        <v>1300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1"/>
        <v>4100</v>
      </c>
      <c r="P6" s="29" t="str">
        <f t="shared" si="2"/>
        <v/>
      </c>
      <c r="Q6" s="30">
        <v>4100</v>
      </c>
      <c r="R6" s="90">
        <f t="shared" si="3"/>
        <v>4100</v>
      </c>
      <c r="S6" s="50"/>
      <c r="T6" s="97" t="s">
        <v>24</v>
      </c>
      <c r="U6" s="97" t="s">
        <v>15</v>
      </c>
      <c r="V6" s="52"/>
      <c r="W6" s="30">
        <v>34300</v>
      </c>
      <c r="X6" s="67">
        <f t="shared" si="4"/>
        <v>34300</v>
      </c>
      <c r="Y6" s="29" t="str">
        <f t="shared" si="5"/>
        <v/>
      </c>
      <c r="Z6" s="30">
        <v>34300</v>
      </c>
      <c r="AA6" s="90">
        <f t="shared" si="6"/>
        <v>34300</v>
      </c>
      <c r="AC6" s="114">
        <f t="shared" si="7"/>
        <v>0</v>
      </c>
      <c r="AD6" s="114">
        <f t="shared" si="8"/>
        <v>0</v>
      </c>
      <c r="AE6" s="114">
        <f t="shared" si="9"/>
        <v>0</v>
      </c>
    </row>
    <row r="7" s="4" customFormat="1" ht="11" customHeight="1" spans="1:31">
      <c r="A7" s="42"/>
      <c r="B7" s="32" t="s">
        <v>25</v>
      </c>
      <c r="C7" s="33" t="s">
        <v>29</v>
      </c>
      <c r="D7" s="26"/>
      <c r="E7" s="34">
        <v>2600</v>
      </c>
      <c r="F7" s="28">
        <f>E7+D7</f>
        <v>2600</v>
      </c>
      <c r="G7" s="29" t="str">
        <f t="shared" si="0"/>
        <v/>
      </c>
      <c r="H7" s="34">
        <v>2600</v>
      </c>
      <c r="I7" s="67">
        <f>IF(G7="",0+H7,G7+H7)</f>
        <v>2600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1"/>
        <v>4500</v>
      </c>
      <c r="P7" s="29" t="str">
        <f t="shared" si="2"/>
        <v/>
      </c>
      <c r="Q7" s="30">
        <v>4500</v>
      </c>
      <c r="R7" s="90">
        <f t="shared" si="3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4"/>
        <v>32800</v>
      </c>
      <c r="Y7" s="77" t="str">
        <f t="shared" si="5"/>
        <v/>
      </c>
      <c r="Z7" s="30">
        <v>32800</v>
      </c>
      <c r="AA7" s="90">
        <f t="shared" si="6"/>
        <v>32800</v>
      </c>
      <c r="AC7" s="114">
        <f t="shared" si="7"/>
        <v>0</v>
      </c>
      <c r="AD7" s="114">
        <f t="shared" si="8"/>
        <v>0</v>
      </c>
      <c r="AE7" s="114">
        <f t="shared" si="9"/>
        <v>0</v>
      </c>
    </row>
    <row r="8" s="4" customFormat="1" ht="11" customHeight="1" spans="1:31">
      <c r="A8" s="48"/>
      <c r="B8" s="35" t="s">
        <v>32</v>
      </c>
      <c r="C8" s="36"/>
      <c r="D8" s="37"/>
      <c r="E8" s="38">
        <f>SUM(F4:F7)</f>
        <v>7000</v>
      </c>
      <c r="F8" s="39">
        <f>AVERAGE(F4:F7)</f>
        <v>1750</v>
      </c>
      <c r="G8" s="29" t="str">
        <f t="shared" si="0"/>
        <v/>
      </c>
      <c r="H8" s="38">
        <f>SUM(I4:I7)</f>
        <v>7000</v>
      </c>
      <c r="I8" s="39">
        <f>AVERAGE(I4:I7)</f>
        <v>1750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1"/>
        <v>4000</v>
      </c>
      <c r="P8" s="29" t="str">
        <f t="shared" si="2"/>
        <v/>
      </c>
      <c r="Q8" s="30">
        <v>4000</v>
      </c>
      <c r="R8" s="90">
        <f t="shared" si="3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4"/>
        <v>33100</v>
      </c>
      <c r="Y8" s="77" t="str">
        <f t="shared" si="5"/>
        <v/>
      </c>
      <c r="Z8" s="30">
        <v>33100</v>
      </c>
      <c r="AA8" s="90">
        <f t="shared" si="6"/>
        <v>33100</v>
      </c>
      <c r="AC8" s="114">
        <f t="shared" si="7"/>
        <v>0</v>
      </c>
      <c r="AD8" s="114">
        <f t="shared" si="8"/>
        <v>0</v>
      </c>
      <c r="AE8" s="114">
        <f t="shared" si="9"/>
        <v>0</v>
      </c>
    </row>
    <row r="9" s="4" customFormat="1" ht="11" customHeight="1" spans="1:31">
      <c r="A9" s="40" t="s">
        <v>35</v>
      </c>
      <c r="B9" s="24" t="s">
        <v>36</v>
      </c>
      <c r="C9" s="25" t="s">
        <v>37</v>
      </c>
      <c r="D9" s="26"/>
      <c r="E9" s="41">
        <v>3500</v>
      </c>
      <c r="F9" s="28">
        <f t="shared" ref="F9:F19" si="10">E9+D9</f>
        <v>3500</v>
      </c>
      <c r="G9" s="29" t="str">
        <f t="shared" si="0"/>
        <v/>
      </c>
      <c r="H9" s="30">
        <v>3500</v>
      </c>
      <c r="I9" s="67">
        <f t="shared" ref="I9:I19" si="11">IF(G9="",0+H9,G9+H9)</f>
        <v>3500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1"/>
        <v>2200</v>
      </c>
      <c r="P9" s="29" t="str">
        <f t="shared" si="2"/>
        <v/>
      </c>
      <c r="Q9" s="30">
        <v>2200</v>
      </c>
      <c r="R9" s="90">
        <f t="shared" si="3"/>
        <v>2200</v>
      </c>
      <c r="S9" s="50"/>
      <c r="T9" s="4" t="s">
        <v>39</v>
      </c>
      <c r="U9" s="4" t="s">
        <v>15</v>
      </c>
      <c r="V9" s="52"/>
      <c r="W9" s="189">
        <v>34700</v>
      </c>
      <c r="X9" s="67">
        <f t="shared" si="4"/>
        <v>34700</v>
      </c>
      <c r="Y9" s="77" t="str">
        <f t="shared" si="5"/>
        <v/>
      </c>
      <c r="Z9" s="90">
        <v>34700</v>
      </c>
      <c r="AA9" s="90">
        <f t="shared" si="6"/>
        <v>34700</v>
      </c>
      <c r="AC9" s="114">
        <f t="shared" si="7"/>
        <v>0</v>
      </c>
      <c r="AD9" s="114">
        <f t="shared" si="8"/>
        <v>0</v>
      </c>
      <c r="AE9" s="114">
        <f t="shared" si="9"/>
        <v>0</v>
      </c>
    </row>
    <row r="10" s="4" customFormat="1" ht="11" customHeight="1" spans="1:31">
      <c r="A10" s="42"/>
      <c r="B10" s="24" t="s">
        <v>40</v>
      </c>
      <c r="C10" s="25" t="s">
        <v>15</v>
      </c>
      <c r="D10" s="26"/>
      <c r="E10" s="41">
        <v>3000</v>
      </c>
      <c r="F10" s="28">
        <f t="shared" si="10"/>
        <v>3000</v>
      </c>
      <c r="G10" s="29" t="str">
        <f t="shared" si="0"/>
        <v/>
      </c>
      <c r="H10" s="30">
        <v>3000</v>
      </c>
      <c r="I10" s="67">
        <f t="shared" si="11"/>
        <v>3000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1"/>
        <v>2400</v>
      </c>
      <c r="P10" s="29" t="str">
        <f t="shared" si="2"/>
        <v/>
      </c>
      <c r="Q10" s="34">
        <v>2400</v>
      </c>
      <c r="R10" s="90">
        <f t="shared" si="3"/>
        <v>2400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4"/>
        <v>9800</v>
      </c>
      <c r="Y10" s="77" t="str">
        <f t="shared" si="5"/>
        <v/>
      </c>
      <c r="Z10" s="30">
        <v>9800</v>
      </c>
      <c r="AA10" s="90">
        <f t="shared" si="6"/>
        <v>9800</v>
      </c>
      <c r="AC10" s="114">
        <f t="shared" si="7"/>
        <v>0</v>
      </c>
      <c r="AD10" s="114">
        <f t="shared" si="8"/>
        <v>0</v>
      </c>
      <c r="AE10" s="114">
        <f t="shared" si="9"/>
        <v>0</v>
      </c>
    </row>
    <row r="11" s="4" customFormat="1" ht="11" customHeight="1" spans="1:31">
      <c r="A11" s="42"/>
      <c r="B11" s="24" t="s">
        <v>43</v>
      </c>
      <c r="C11" s="25" t="s">
        <v>20</v>
      </c>
      <c r="D11" s="26"/>
      <c r="E11" s="41">
        <v>2700</v>
      </c>
      <c r="F11" s="28">
        <f t="shared" si="10"/>
        <v>2700</v>
      </c>
      <c r="G11" s="29" t="str">
        <f t="shared" si="0"/>
        <v/>
      </c>
      <c r="H11" s="30">
        <v>2700</v>
      </c>
      <c r="I11" s="67">
        <f t="shared" si="11"/>
        <v>2700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1"/>
        <v>9000</v>
      </c>
      <c r="P11" s="29" t="str">
        <f t="shared" si="2"/>
        <v/>
      </c>
      <c r="Q11" s="34">
        <v>9000</v>
      </c>
      <c r="R11" s="90">
        <f t="shared" si="3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4"/>
        <v>11200</v>
      </c>
      <c r="Y11" s="77" t="str">
        <f t="shared" si="5"/>
        <v/>
      </c>
      <c r="Z11" s="30">
        <v>11200</v>
      </c>
      <c r="AA11" s="90">
        <f t="shared" si="6"/>
        <v>11200</v>
      </c>
      <c r="AC11" s="114">
        <f t="shared" si="7"/>
        <v>0</v>
      </c>
      <c r="AD11" s="114">
        <f t="shared" si="8"/>
        <v>0</v>
      </c>
      <c r="AE11" s="114">
        <f t="shared" si="9"/>
        <v>0</v>
      </c>
    </row>
    <row r="12" s="4" customFormat="1" ht="11" customHeight="1" spans="1:31">
      <c r="A12" s="42"/>
      <c r="B12" s="24" t="s">
        <v>47</v>
      </c>
      <c r="C12" s="25" t="s">
        <v>20</v>
      </c>
      <c r="D12" s="26"/>
      <c r="E12" s="41">
        <v>2400</v>
      </c>
      <c r="F12" s="28">
        <f t="shared" si="10"/>
        <v>2400</v>
      </c>
      <c r="G12" s="29" t="str">
        <f t="shared" si="0"/>
        <v/>
      </c>
      <c r="H12" s="30">
        <v>2400</v>
      </c>
      <c r="I12" s="67">
        <f t="shared" si="11"/>
        <v>2400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1"/>
        <v>11000</v>
      </c>
      <c r="P12" s="29" t="str">
        <f t="shared" si="2"/>
        <v/>
      </c>
      <c r="Q12" s="34">
        <v>11000</v>
      </c>
      <c r="R12" s="90">
        <f t="shared" si="3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4"/>
        <v>10900</v>
      </c>
      <c r="Y12" s="77" t="str">
        <f t="shared" si="5"/>
        <v/>
      </c>
      <c r="Z12" s="30">
        <v>10900</v>
      </c>
      <c r="AA12" s="90">
        <f t="shared" si="6"/>
        <v>10900</v>
      </c>
      <c r="AC12" s="114">
        <f t="shared" si="7"/>
        <v>0</v>
      </c>
      <c r="AD12" s="114">
        <f t="shared" si="8"/>
        <v>0</v>
      </c>
      <c r="AE12" s="114">
        <f t="shared" si="9"/>
        <v>0</v>
      </c>
    </row>
    <row r="13" s="4" customFormat="1" ht="11" customHeight="1" spans="1:31">
      <c r="A13" s="42"/>
      <c r="B13" s="24" t="s">
        <v>40</v>
      </c>
      <c r="C13" s="25" t="s">
        <v>22</v>
      </c>
      <c r="D13" s="26"/>
      <c r="E13" s="41">
        <v>2000</v>
      </c>
      <c r="F13" s="28">
        <f t="shared" si="10"/>
        <v>2000</v>
      </c>
      <c r="G13" s="29" t="str">
        <f t="shared" si="0"/>
        <v/>
      </c>
      <c r="H13" s="30">
        <v>2000</v>
      </c>
      <c r="I13" s="67">
        <f t="shared" si="11"/>
        <v>2000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1"/>
        <v>12000</v>
      </c>
      <c r="P13" s="29" t="str">
        <f t="shared" si="2"/>
        <v/>
      </c>
      <c r="Q13" s="34">
        <v>12000</v>
      </c>
      <c r="R13" s="90">
        <f t="shared" si="3"/>
        <v>12000</v>
      </c>
      <c r="S13" s="50"/>
      <c r="T13" s="97" t="s">
        <v>51</v>
      </c>
      <c r="U13" s="97" t="s">
        <v>20</v>
      </c>
      <c r="V13" s="52"/>
      <c r="W13" s="30">
        <v>8600</v>
      </c>
      <c r="X13" s="67">
        <f t="shared" si="4"/>
        <v>8600</v>
      </c>
      <c r="Y13" s="29" t="str">
        <f t="shared" si="5"/>
        <v/>
      </c>
      <c r="Z13" s="30">
        <v>8600</v>
      </c>
      <c r="AA13" s="90">
        <f t="shared" si="6"/>
        <v>8600</v>
      </c>
      <c r="AC13" s="114">
        <f t="shared" si="7"/>
        <v>0</v>
      </c>
      <c r="AD13" s="114">
        <f t="shared" si="8"/>
        <v>0</v>
      </c>
      <c r="AE13" s="114">
        <f t="shared" si="9"/>
        <v>0</v>
      </c>
    </row>
    <row r="14" s="4" customFormat="1" ht="11" customHeight="1" spans="1:31">
      <c r="A14" s="42"/>
      <c r="B14" s="24" t="s">
        <v>52</v>
      </c>
      <c r="C14" s="25" t="s">
        <v>22</v>
      </c>
      <c r="D14" s="26"/>
      <c r="E14" s="41">
        <v>2200</v>
      </c>
      <c r="F14" s="28">
        <f t="shared" si="10"/>
        <v>2200</v>
      </c>
      <c r="G14" s="29" t="str">
        <f t="shared" si="0"/>
        <v/>
      </c>
      <c r="H14" s="34">
        <v>2200</v>
      </c>
      <c r="I14" s="67">
        <f t="shared" si="11"/>
        <v>2200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1"/>
        <v>5000</v>
      </c>
      <c r="P14" s="29"/>
      <c r="Q14" s="30">
        <v>5000</v>
      </c>
      <c r="R14" s="90">
        <f t="shared" si="3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4"/>
        <v>12300</v>
      </c>
      <c r="Y14" s="29" t="str">
        <f t="shared" si="5"/>
        <v/>
      </c>
      <c r="Z14" s="30">
        <v>12300</v>
      </c>
      <c r="AA14" s="90">
        <f t="shared" si="6"/>
        <v>12300</v>
      </c>
      <c r="AC14" s="114">
        <f t="shared" si="7"/>
        <v>0</v>
      </c>
      <c r="AD14" s="114">
        <f t="shared" si="8"/>
        <v>0</v>
      </c>
      <c r="AE14" s="114">
        <f t="shared" si="9"/>
        <v>0</v>
      </c>
    </row>
    <row r="15" s="4" customFormat="1" ht="11" customHeight="1" spans="1:31">
      <c r="A15" s="42"/>
      <c r="B15" s="32" t="s">
        <v>55</v>
      </c>
      <c r="C15" s="33" t="s">
        <v>56</v>
      </c>
      <c r="D15" s="26"/>
      <c r="E15" s="43">
        <v>2080</v>
      </c>
      <c r="F15" s="28">
        <f t="shared" si="10"/>
        <v>2080</v>
      </c>
      <c r="G15" s="29" t="str">
        <f t="shared" si="0"/>
        <v/>
      </c>
      <c r="H15" s="34">
        <v>2080</v>
      </c>
      <c r="I15" s="67">
        <f t="shared" si="11"/>
        <v>2080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1"/>
        <v>3900</v>
      </c>
      <c r="P15" s="29" t="str">
        <f t="shared" ref="P15:P19" si="12">IF(LEFT(M15,1)="+",LEFT(M15,1)&amp;TEXT(M15,"#"),TEXT(M15,"#"))</f>
        <v/>
      </c>
      <c r="Q15" s="34">
        <v>3900</v>
      </c>
      <c r="R15" s="90">
        <f t="shared" si="3"/>
        <v>3900</v>
      </c>
      <c r="S15" s="50"/>
      <c r="T15" s="98" t="s">
        <v>58</v>
      </c>
      <c r="U15" s="98" t="s">
        <v>20</v>
      </c>
      <c r="V15" s="76"/>
      <c r="W15" s="30">
        <v>11400</v>
      </c>
      <c r="X15" s="67">
        <f t="shared" si="4"/>
        <v>11400</v>
      </c>
      <c r="Y15" s="29" t="str">
        <f t="shared" si="5"/>
        <v/>
      </c>
      <c r="Z15" s="30">
        <v>11400</v>
      </c>
      <c r="AA15" s="90">
        <f t="shared" si="6"/>
        <v>11400</v>
      </c>
      <c r="AC15" s="114">
        <f t="shared" si="7"/>
        <v>0</v>
      </c>
      <c r="AD15" s="114">
        <f t="shared" si="8"/>
        <v>0</v>
      </c>
      <c r="AE15" s="114">
        <f t="shared" si="9"/>
        <v>0</v>
      </c>
    </row>
    <row r="16" s="4" customFormat="1" ht="11" customHeight="1" spans="1:31">
      <c r="A16" s="42"/>
      <c r="B16" s="32" t="s">
        <v>59</v>
      </c>
      <c r="C16" s="33" t="s">
        <v>56</v>
      </c>
      <c r="D16" s="26"/>
      <c r="E16" s="43">
        <v>1950</v>
      </c>
      <c r="F16" s="28">
        <f t="shared" si="10"/>
        <v>1950</v>
      </c>
      <c r="G16" s="29" t="str">
        <f t="shared" si="0"/>
        <v/>
      </c>
      <c r="H16" s="30">
        <v>1950</v>
      </c>
      <c r="I16" s="67">
        <f t="shared" si="11"/>
        <v>1950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1"/>
        <v>8000</v>
      </c>
      <c r="P16" s="29" t="str">
        <f t="shared" si="12"/>
        <v/>
      </c>
      <c r="Q16" s="30">
        <v>8000</v>
      </c>
      <c r="R16" s="90">
        <f t="shared" si="3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4"/>
        <v>10900</v>
      </c>
      <c r="Y16" s="29" t="str">
        <f t="shared" si="5"/>
        <v/>
      </c>
      <c r="Z16" s="30">
        <v>10900</v>
      </c>
      <c r="AA16" s="90">
        <f t="shared" si="6"/>
        <v>10900</v>
      </c>
      <c r="AC16" s="114">
        <f t="shared" si="7"/>
        <v>0</v>
      </c>
      <c r="AD16" s="114">
        <f t="shared" si="8"/>
        <v>0</v>
      </c>
      <c r="AE16" s="114">
        <f t="shared" si="9"/>
        <v>0</v>
      </c>
    </row>
    <row r="17" s="4" customFormat="1" ht="11" customHeight="1" spans="1:31">
      <c r="A17" s="42"/>
      <c r="B17" s="44" t="s">
        <v>65</v>
      </c>
      <c r="C17" s="33" t="s">
        <v>66</v>
      </c>
      <c r="D17" s="26"/>
      <c r="E17" s="43">
        <v>3300</v>
      </c>
      <c r="F17" s="28">
        <f t="shared" si="10"/>
        <v>3300</v>
      </c>
      <c r="G17" s="29" t="str">
        <f t="shared" si="0"/>
        <v/>
      </c>
      <c r="H17" s="30">
        <v>3300</v>
      </c>
      <c r="I17" s="67">
        <f t="shared" si="11"/>
        <v>3300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1"/>
        <v>5000</v>
      </c>
      <c r="P17" s="29"/>
      <c r="Q17" s="30">
        <v>5000</v>
      </c>
      <c r="R17" s="90">
        <f t="shared" si="3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4"/>
        <v>9800</v>
      </c>
      <c r="Y17" s="77" t="str">
        <f t="shared" si="5"/>
        <v/>
      </c>
      <c r="Z17" s="30">
        <v>9800</v>
      </c>
      <c r="AA17" s="90">
        <f t="shared" si="6"/>
        <v>9800</v>
      </c>
      <c r="AC17" s="114">
        <f t="shared" si="7"/>
        <v>0</v>
      </c>
      <c r="AD17" s="114">
        <f t="shared" si="8"/>
        <v>0</v>
      </c>
      <c r="AE17" s="114">
        <f t="shared" si="9"/>
        <v>0</v>
      </c>
    </row>
    <row r="18" s="4" customFormat="1" ht="11" customHeight="1" spans="1:31">
      <c r="A18" s="42"/>
      <c r="B18" s="44" t="s">
        <v>65</v>
      </c>
      <c r="C18" s="33" t="s">
        <v>69</v>
      </c>
      <c r="D18" s="26"/>
      <c r="E18" s="43">
        <v>3400</v>
      </c>
      <c r="F18" s="28">
        <f t="shared" si="10"/>
        <v>3400</v>
      </c>
      <c r="G18" s="29" t="str">
        <f t="shared" si="0"/>
        <v/>
      </c>
      <c r="H18" s="30">
        <v>3400</v>
      </c>
      <c r="I18" s="67">
        <f t="shared" si="11"/>
        <v>3400</v>
      </c>
      <c r="J18" s="69"/>
      <c r="K18" s="33" t="s">
        <v>70</v>
      </c>
      <c r="L18" s="33" t="s">
        <v>56</v>
      </c>
      <c r="M18" s="52" t="s">
        <v>469</v>
      </c>
      <c r="N18" s="27">
        <v>3200</v>
      </c>
      <c r="O18" s="28">
        <f t="shared" si="1"/>
        <v>3100</v>
      </c>
      <c r="P18" s="29" t="str">
        <f t="shared" si="12"/>
        <v>-100</v>
      </c>
      <c r="Q18" s="30">
        <v>3200</v>
      </c>
      <c r="R18" s="90">
        <f t="shared" si="3"/>
        <v>3100</v>
      </c>
      <c r="S18" s="50"/>
      <c r="T18" s="97" t="s">
        <v>71</v>
      </c>
      <c r="U18" s="97" t="s">
        <v>20</v>
      </c>
      <c r="V18" s="52"/>
      <c r="W18" s="30">
        <v>9800</v>
      </c>
      <c r="X18" s="67">
        <f t="shared" si="4"/>
        <v>9800</v>
      </c>
      <c r="Y18" s="29" t="str">
        <f t="shared" si="5"/>
        <v/>
      </c>
      <c r="Z18" s="30">
        <v>9800</v>
      </c>
      <c r="AA18" s="90">
        <f t="shared" si="6"/>
        <v>9800</v>
      </c>
      <c r="AC18" s="114">
        <f t="shared" si="7"/>
        <v>0</v>
      </c>
      <c r="AD18" s="114">
        <f t="shared" si="8"/>
        <v>0</v>
      </c>
      <c r="AE18" s="114">
        <f t="shared" si="9"/>
        <v>0</v>
      </c>
    </row>
    <row r="19" s="4" customFormat="1" ht="11" customHeight="1" spans="1:31">
      <c r="A19" s="42"/>
      <c r="B19" s="44" t="s">
        <v>72</v>
      </c>
      <c r="C19" s="45" t="s">
        <v>73</v>
      </c>
      <c r="D19" s="26"/>
      <c r="E19" s="43">
        <v>2900</v>
      </c>
      <c r="F19" s="28">
        <f t="shared" si="10"/>
        <v>2900</v>
      </c>
      <c r="G19" s="29" t="str">
        <f t="shared" si="0"/>
        <v/>
      </c>
      <c r="H19" s="30">
        <v>2900</v>
      </c>
      <c r="I19" s="67">
        <f t="shared" si="11"/>
        <v>2900</v>
      </c>
      <c r="J19" s="69"/>
      <c r="K19" s="60" t="s">
        <v>70</v>
      </c>
      <c r="L19" s="33" t="s">
        <v>18</v>
      </c>
      <c r="M19" s="52" t="s">
        <v>469</v>
      </c>
      <c r="N19" s="27">
        <v>3800</v>
      </c>
      <c r="O19" s="28">
        <f t="shared" si="1"/>
        <v>3700</v>
      </c>
      <c r="P19" s="29" t="str">
        <f t="shared" si="12"/>
        <v>-100</v>
      </c>
      <c r="Q19" s="30">
        <v>3800</v>
      </c>
      <c r="R19" s="99">
        <f t="shared" si="3"/>
        <v>3700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4"/>
        <v>13000</v>
      </c>
      <c r="Y19" s="29" t="str">
        <f t="shared" si="5"/>
        <v/>
      </c>
      <c r="Z19" s="30">
        <v>13000</v>
      </c>
      <c r="AA19" s="90">
        <f t="shared" si="6"/>
        <v>13000</v>
      </c>
      <c r="AC19" s="114">
        <f t="shared" si="7"/>
        <v>0</v>
      </c>
      <c r="AD19" s="114">
        <f t="shared" si="8"/>
        <v>0</v>
      </c>
      <c r="AE19" s="114">
        <f t="shared" si="9"/>
        <v>0</v>
      </c>
    </row>
    <row r="20" s="4" customFormat="1" ht="11" customHeight="1" spans="1:31">
      <c r="A20" s="42"/>
      <c r="B20" s="35" t="s">
        <v>76</v>
      </c>
      <c r="C20" s="46"/>
      <c r="D20" s="37"/>
      <c r="E20" s="47">
        <f>SUM(F9:F19)</f>
        <v>29430</v>
      </c>
      <c r="F20" s="39">
        <f>E20/11</f>
        <v>2675.45454545455</v>
      </c>
      <c r="G20" s="29" t="str">
        <f t="shared" si="0"/>
        <v/>
      </c>
      <c r="H20" s="47">
        <f>SUM(I9:I19)</f>
        <v>29430</v>
      </c>
      <c r="I20" s="39">
        <f>H20/11</f>
        <v>2675.45454545455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1"/>
        <v>1770</v>
      </c>
      <c r="P20" s="29"/>
      <c r="Q20" s="27">
        <v>1770</v>
      </c>
      <c r="R20" s="90">
        <f t="shared" si="3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4"/>
        <v>9200</v>
      </c>
      <c r="Y20" s="29" t="str">
        <f t="shared" si="5"/>
        <v/>
      </c>
      <c r="Z20" s="30">
        <v>9200</v>
      </c>
      <c r="AA20" s="90">
        <f t="shared" si="6"/>
        <v>9200</v>
      </c>
      <c r="AC20" s="114">
        <f t="shared" si="7"/>
        <v>0</v>
      </c>
      <c r="AD20" s="114">
        <f t="shared" si="8"/>
        <v>0</v>
      </c>
      <c r="AE20" s="114">
        <f t="shared" si="9"/>
        <v>0</v>
      </c>
    </row>
    <row r="21" s="4" customFormat="1" ht="11" customHeight="1" spans="1:31">
      <c r="A21" s="42"/>
      <c r="B21" s="24" t="s">
        <v>80</v>
      </c>
      <c r="C21" s="25" t="s">
        <v>22</v>
      </c>
      <c r="D21" s="26"/>
      <c r="E21" s="34">
        <v>1800</v>
      </c>
      <c r="F21" s="28">
        <f t="shared" ref="F21:F31" si="13">E21+D21</f>
        <v>1800</v>
      </c>
      <c r="G21" s="29" t="str">
        <f t="shared" si="0"/>
        <v/>
      </c>
      <c r="H21" s="34">
        <v>1800</v>
      </c>
      <c r="I21" s="67">
        <f t="shared" ref="I21:I31" si="14">IF(G21="",0+H21,G21+H21)</f>
        <v>1800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1"/>
        <v>1710</v>
      </c>
      <c r="P21" s="29" t="str">
        <f t="shared" ref="P21:P25" si="15">IF(LEFT(M21,1)="+",LEFT(M21,1)&amp;TEXT(M21,"#"),TEXT(M21,"#"))</f>
        <v/>
      </c>
      <c r="Q21" s="30">
        <v>1710</v>
      </c>
      <c r="R21" s="90">
        <f t="shared" si="3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4"/>
        <v>10300</v>
      </c>
      <c r="Y21" s="115" t="str">
        <f t="shared" si="5"/>
        <v/>
      </c>
      <c r="Z21" s="103">
        <v>10300</v>
      </c>
      <c r="AA21" s="116">
        <f t="shared" si="6"/>
        <v>10300</v>
      </c>
      <c r="AC21" s="114">
        <f t="shared" si="7"/>
        <v>0</v>
      </c>
      <c r="AD21" s="114">
        <f t="shared" si="8"/>
        <v>0</v>
      </c>
      <c r="AE21" s="114">
        <f t="shared" si="9"/>
        <v>0</v>
      </c>
    </row>
    <row r="22" s="4" customFormat="1" ht="11" customHeight="1" spans="1:31">
      <c r="A22" s="42"/>
      <c r="B22" s="44" t="s">
        <v>83</v>
      </c>
      <c r="C22" s="33" t="s">
        <v>56</v>
      </c>
      <c r="D22" s="26"/>
      <c r="E22" s="43">
        <v>1920</v>
      </c>
      <c r="F22" s="28">
        <f t="shared" si="13"/>
        <v>1920</v>
      </c>
      <c r="G22" s="29" t="str">
        <f t="shared" si="0"/>
        <v/>
      </c>
      <c r="H22" s="34">
        <v>1920</v>
      </c>
      <c r="I22" s="67">
        <f t="shared" si="14"/>
        <v>1920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1"/>
        <v>1790</v>
      </c>
      <c r="P22" s="29" t="str">
        <f t="shared" si="15"/>
        <v/>
      </c>
      <c r="Q22" s="30">
        <v>1790</v>
      </c>
      <c r="R22" s="90">
        <f t="shared" si="3"/>
        <v>1790</v>
      </c>
      <c r="S22" s="105"/>
      <c r="V22" s="106"/>
      <c r="X22" s="107"/>
      <c r="Y22" s="106"/>
      <c r="AA22" s="107"/>
      <c r="AC22" s="114">
        <f t="shared" si="7"/>
        <v>0</v>
      </c>
      <c r="AD22" s="114">
        <f t="shared" si="8"/>
        <v>0</v>
      </c>
      <c r="AE22" s="114"/>
    </row>
    <row r="23" s="4" customFormat="1" ht="11" customHeight="1" spans="1:31">
      <c r="A23" s="48"/>
      <c r="B23" s="49" t="s">
        <v>85</v>
      </c>
      <c r="C23" s="46"/>
      <c r="D23" s="37"/>
      <c r="E23" s="47">
        <f>SUM(F21:F22)</f>
        <v>3720</v>
      </c>
      <c r="F23" s="39">
        <f>E23/2</f>
        <v>1860</v>
      </c>
      <c r="G23" s="29" t="str">
        <f t="shared" si="0"/>
        <v/>
      </c>
      <c r="H23" s="47">
        <f>SUM(I21:I22)</f>
        <v>3720</v>
      </c>
      <c r="I23" s="39">
        <f>H23/2</f>
        <v>1860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1"/>
        <v>2400</v>
      </c>
      <c r="P23" s="29" t="str">
        <f t="shared" si="15"/>
        <v/>
      </c>
      <c r="Q23" s="34">
        <v>2400</v>
      </c>
      <c r="R23" s="90">
        <f t="shared" si="3"/>
        <v>2400</v>
      </c>
      <c r="S23" s="105"/>
      <c r="V23" s="106"/>
      <c r="X23" s="107"/>
      <c r="Y23" s="106"/>
      <c r="AA23" s="107"/>
      <c r="AC23" s="114">
        <f t="shared" si="7"/>
        <v>0</v>
      </c>
      <c r="AD23" s="114">
        <f t="shared" si="8"/>
        <v>0</v>
      </c>
      <c r="AE23" s="114"/>
    </row>
    <row r="24" s="4" customFormat="1" ht="11" customHeight="1" spans="1:31">
      <c r="A24" s="50"/>
      <c r="B24" s="35" t="s">
        <v>87</v>
      </c>
      <c r="C24" s="36"/>
      <c r="D24" s="37"/>
      <c r="E24" s="51">
        <f>E20+E23</f>
        <v>33150</v>
      </c>
      <c r="F24" s="39">
        <f>E24/13</f>
        <v>2550</v>
      </c>
      <c r="G24" s="29" t="str">
        <f t="shared" si="0"/>
        <v/>
      </c>
      <c r="H24" s="51">
        <f>H20+H23</f>
        <v>33150</v>
      </c>
      <c r="I24" s="39">
        <f>H24/13</f>
        <v>2550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1"/>
        <v>3300</v>
      </c>
      <c r="P24" s="29" t="str">
        <f t="shared" si="15"/>
        <v/>
      </c>
      <c r="Q24" s="30">
        <v>3300</v>
      </c>
      <c r="R24" s="90">
        <f t="shared" si="3"/>
        <v>3300</v>
      </c>
      <c r="S24" s="105"/>
      <c r="V24" s="106"/>
      <c r="X24" s="107"/>
      <c r="Y24" s="106"/>
      <c r="AA24" s="107"/>
      <c r="AC24" s="114">
        <f t="shared" si="7"/>
        <v>0</v>
      </c>
      <c r="AD24" s="114">
        <f t="shared" si="8"/>
        <v>0</v>
      </c>
      <c r="AE24" s="114"/>
    </row>
    <row r="25" s="4" customFormat="1" ht="11" customHeight="1" spans="1:31">
      <c r="A25" s="40" t="s">
        <v>89</v>
      </c>
      <c r="B25" s="24" t="s">
        <v>90</v>
      </c>
      <c r="C25" s="25" t="s">
        <v>91</v>
      </c>
      <c r="D25" s="26"/>
      <c r="E25" s="41">
        <v>21000</v>
      </c>
      <c r="F25" s="28">
        <f t="shared" si="13"/>
        <v>21000</v>
      </c>
      <c r="G25" s="29" t="str">
        <f t="shared" si="0"/>
        <v/>
      </c>
      <c r="H25" s="34">
        <v>21000</v>
      </c>
      <c r="I25" s="67">
        <f t="shared" si="14"/>
        <v>21000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1"/>
        <v>3200</v>
      </c>
      <c r="P25" s="29" t="str">
        <f t="shared" si="15"/>
        <v/>
      </c>
      <c r="Q25" s="30">
        <v>3200</v>
      </c>
      <c r="R25" s="90">
        <f t="shared" si="3"/>
        <v>3200</v>
      </c>
      <c r="S25" s="105"/>
      <c r="V25" s="106"/>
      <c r="X25" s="107"/>
      <c r="Y25" s="106"/>
      <c r="AA25" s="107"/>
      <c r="AC25" s="114">
        <f t="shared" si="7"/>
        <v>0</v>
      </c>
      <c r="AD25" s="114">
        <f t="shared" si="8"/>
        <v>0</v>
      </c>
      <c r="AE25" s="114"/>
    </row>
    <row r="26" s="4" customFormat="1" ht="11" customHeight="1" spans="1:31">
      <c r="A26" s="42"/>
      <c r="B26" s="24" t="s">
        <v>93</v>
      </c>
      <c r="C26" s="25" t="s">
        <v>20</v>
      </c>
      <c r="D26" s="26"/>
      <c r="E26" s="41">
        <v>20600</v>
      </c>
      <c r="F26" s="28">
        <f t="shared" si="13"/>
        <v>20600</v>
      </c>
      <c r="G26" s="29" t="str">
        <f t="shared" si="0"/>
        <v/>
      </c>
      <c r="H26" s="34">
        <v>20600</v>
      </c>
      <c r="I26" s="67">
        <f t="shared" si="14"/>
        <v>20600</v>
      </c>
      <c r="J26" s="78"/>
      <c r="K26" s="36" t="s">
        <v>94</v>
      </c>
      <c r="L26" s="36"/>
      <c r="M26" s="72"/>
      <c r="N26" s="38">
        <f>SUM(O6:O25)</f>
        <v>92070</v>
      </c>
      <c r="O26" s="39">
        <f>N26/22</f>
        <v>4185</v>
      </c>
      <c r="P26" s="73"/>
      <c r="Q26" s="38">
        <f>SUM(R6:R25)</f>
        <v>92070</v>
      </c>
      <c r="R26" s="108">
        <f>Q26/22</f>
        <v>4185</v>
      </c>
      <c r="S26" s="105"/>
      <c r="V26" s="106"/>
      <c r="X26" s="107"/>
      <c r="Y26" s="106"/>
      <c r="AA26" s="107"/>
      <c r="AC26" s="114">
        <f t="shared" si="7"/>
        <v>0</v>
      </c>
      <c r="AD26" s="114">
        <f t="shared" si="8"/>
        <v>0</v>
      </c>
      <c r="AE26" s="114"/>
    </row>
    <row r="27" s="4" customFormat="1" ht="11" customHeight="1" spans="1:31">
      <c r="A27" s="42"/>
      <c r="B27" s="24" t="s">
        <v>95</v>
      </c>
      <c r="C27" s="25" t="s">
        <v>20</v>
      </c>
      <c r="D27" s="26"/>
      <c r="E27" s="41">
        <v>19500</v>
      </c>
      <c r="F27" s="28">
        <f t="shared" si="13"/>
        <v>19500</v>
      </c>
      <c r="G27" s="29" t="str">
        <f t="shared" si="0"/>
        <v/>
      </c>
      <c r="H27" s="41">
        <v>19500</v>
      </c>
      <c r="I27" s="67">
        <f t="shared" si="14"/>
        <v>19500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6">N27+M27</f>
        <v>25400</v>
      </c>
      <c r="P27" s="29" t="str">
        <f t="shared" ref="P27:P44" si="17">IF(LEFT(M27,1)="+",LEFT(M27,1)&amp;TEXT(M27,"#"),TEXT(M27,"#"))</f>
        <v/>
      </c>
      <c r="Q27" s="30">
        <v>25400</v>
      </c>
      <c r="R27" s="90">
        <f t="shared" ref="R27:R44" si="18">IF(P27="",0+Q27,P27+Q27)</f>
        <v>25400</v>
      </c>
      <c r="S27" s="105"/>
      <c r="V27" s="106"/>
      <c r="X27" s="107"/>
      <c r="Y27" s="106"/>
      <c r="AA27" s="107"/>
      <c r="AC27" s="114">
        <f t="shared" si="7"/>
        <v>0</v>
      </c>
      <c r="AD27" s="114">
        <f t="shared" si="8"/>
        <v>0</v>
      </c>
      <c r="AE27" s="114"/>
    </row>
    <row r="28" s="4" customFormat="1" ht="11" customHeight="1" spans="1:31">
      <c r="A28" s="42"/>
      <c r="B28" s="24" t="s">
        <v>98</v>
      </c>
      <c r="C28" s="25" t="s">
        <v>20</v>
      </c>
      <c r="D28" s="26"/>
      <c r="E28" s="41">
        <v>19500</v>
      </c>
      <c r="F28" s="28">
        <f t="shared" si="13"/>
        <v>19500</v>
      </c>
      <c r="G28" s="29" t="str">
        <f t="shared" si="0"/>
        <v/>
      </c>
      <c r="H28" s="41">
        <v>19500</v>
      </c>
      <c r="I28" s="67">
        <f t="shared" si="14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6"/>
        <v>25200</v>
      </c>
      <c r="P28" s="29" t="str">
        <f t="shared" si="17"/>
        <v/>
      </c>
      <c r="Q28" s="30">
        <v>25200</v>
      </c>
      <c r="R28" s="90">
        <f t="shared" si="18"/>
        <v>25200</v>
      </c>
      <c r="S28" s="105"/>
      <c r="V28" s="106"/>
      <c r="X28" s="107"/>
      <c r="Y28" s="106"/>
      <c r="AA28" s="107"/>
      <c r="AC28" s="114">
        <f t="shared" si="7"/>
        <v>0</v>
      </c>
      <c r="AD28" s="114">
        <f t="shared" si="8"/>
        <v>0</v>
      </c>
      <c r="AE28" s="114"/>
    </row>
    <row r="29" s="4" customFormat="1" ht="11" customHeight="1" spans="1:31">
      <c r="A29" s="42"/>
      <c r="B29" s="24" t="s">
        <v>100</v>
      </c>
      <c r="C29" s="25" t="s">
        <v>66</v>
      </c>
      <c r="D29" s="26"/>
      <c r="E29" s="41">
        <v>22000</v>
      </c>
      <c r="F29" s="28">
        <f t="shared" si="13"/>
        <v>22000</v>
      </c>
      <c r="G29" s="29" t="str">
        <f t="shared" si="0"/>
        <v/>
      </c>
      <c r="H29" s="34">
        <v>22000</v>
      </c>
      <c r="I29" s="67">
        <f t="shared" si="14"/>
        <v>22000</v>
      </c>
      <c r="J29" s="69"/>
      <c r="K29" s="25" t="s">
        <v>101</v>
      </c>
      <c r="L29" s="25" t="s">
        <v>15</v>
      </c>
      <c r="M29" s="52"/>
      <c r="N29" s="27">
        <v>25200</v>
      </c>
      <c r="O29" s="28">
        <f t="shared" si="16"/>
        <v>25200</v>
      </c>
      <c r="P29" s="29" t="str">
        <f t="shared" si="17"/>
        <v/>
      </c>
      <c r="Q29" s="30">
        <v>25200</v>
      </c>
      <c r="R29" s="90">
        <f t="shared" si="18"/>
        <v>25200</v>
      </c>
      <c r="S29" s="105"/>
      <c r="V29" s="106"/>
      <c r="X29" s="107"/>
      <c r="Y29" s="106"/>
      <c r="AA29" s="107"/>
      <c r="AC29" s="114">
        <f t="shared" si="7"/>
        <v>0</v>
      </c>
      <c r="AD29" s="114">
        <f t="shared" si="8"/>
        <v>0</v>
      </c>
      <c r="AE29" s="114"/>
    </row>
    <row r="30" s="4" customFormat="1" ht="11" customHeight="1" spans="1:31">
      <c r="A30" s="42"/>
      <c r="B30" s="24" t="s">
        <v>102</v>
      </c>
      <c r="C30" s="25" t="s">
        <v>20</v>
      </c>
      <c r="D30" s="52"/>
      <c r="E30" s="34">
        <v>20200</v>
      </c>
      <c r="F30" s="28">
        <f t="shared" si="13"/>
        <v>20200</v>
      </c>
      <c r="G30" s="29" t="str">
        <f t="shared" si="0"/>
        <v/>
      </c>
      <c r="H30" s="34">
        <v>20200</v>
      </c>
      <c r="I30" s="67">
        <f t="shared" si="14"/>
        <v>20200</v>
      </c>
      <c r="J30" s="69"/>
      <c r="K30" s="25" t="s">
        <v>103</v>
      </c>
      <c r="L30" s="25" t="s">
        <v>20</v>
      </c>
      <c r="M30" s="52"/>
      <c r="N30" s="27">
        <v>25000</v>
      </c>
      <c r="O30" s="28">
        <f t="shared" si="16"/>
        <v>25000</v>
      </c>
      <c r="P30" s="29" t="str">
        <f t="shared" si="17"/>
        <v/>
      </c>
      <c r="Q30" s="30">
        <v>25000</v>
      </c>
      <c r="R30" s="90">
        <f t="shared" si="18"/>
        <v>25000</v>
      </c>
      <c r="S30" s="105"/>
      <c r="V30" s="106"/>
      <c r="X30" s="107"/>
      <c r="Y30" s="106"/>
      <c r="AA30" s="107"/>
      <c r="AC30" s="114">
        <f t="shared" si="7"/>
        <v>0</v>
      </c>
      <c r="AD30" s="114">
        <f t="shared" si="8"/>
        <v>0</v>
      </c>
      <c r="AE30" s="114"/>
    </row>
    <row r="31" s="4" customFormat="1" ht="11" customHeight="1" spans="1:31">
      <c r="A31" s="42"/>
      <c r="B31" s="24" t="s">
        <v>104</v>
      </c>
      <c r="C31" s="25" t="s">
        <v>105</v>
      </c>
      <c r="D31" s="26"/>
      <c r="E31" s="41">
        <v>21500</v>
      </c>
      <c r="F31" s="28">
        <f t="shared" si="13"/>
        <v>21500</v>
      </c>
      <c r="G31" s="29" t="str">
        <f t="shared" si="0"/>
        <v/>
      </c>
      <c r="H31" s="30">
        <v>21500</v>
      </c>
      <c r="I31" s="67">
        <f t="shared" si="14"/>
        <v>21500</v>
      </c>
      <c r="J31" s="69"/>
      <c r="K31" s="25" t="s">
        <v>106</v>
      </c>
      <c r="L31" s="25" t="s">
        <v>107</v>
      </c>
      <c r="M31" s="52"/>
      <c r="N31" s="27">
        <v>24800</v>
      </c>
      <c r="O31" s="28">
        <f t="shared" si="16"/>
        <v>24800</v>
      </c>
      <c r="P31" s="29" t="str">
        <f t="shared" si="17"/>
        <v/>
      </c>
      <c r="Q31" s="30">
        <v>24800</v>
      </c>
      <c r="R31" s="90">
        <f t="shared" si="18"/>
        <v>24800</v>
      </c>
      <c r="S31" s="105"/>
      <c r="V31" s="106"/>
      <c r="X31" s="107"/>
      <c r="Y31" s="106"/>
      <c r="AA31" s="107"/>
      <c r="AC31" s="114">
        <f t="shared" si="7"/>
        <v>0</v>
      </c>
      <c r="AD31" s="114">
        <f t="shared" si="8"/>
        <v>0</v>
      </c>
      <c r="AE31" s="114"/>
    </row>
    <row r="32" s="4" customFormat="1" ht="11" customHeight="1" spans="1:31">
      <c r="A32" s="42"/>
      <c r="B32" s="24" t="s">
        <v>108</v>
      </c>
      <c r="C32" s="25" t="s">
        <v>69</v>
      </c>
      <c r="D32" s="26"/>
      <c r="E32" s="41">
        <v>21000</v>
      </c>
      <c r="F32" s="28">
        <v>21000</v>
      </c>
      <c r="G32" s="29" t="str">
        <f t="shared" si="0"/>
        <v/>
      </c>
      <c r="H32" s="30">
        <v>21000</v>
      </c>
      <c r="I32" s="67">
        <v>21000</v>
      </c>
      <c r="J32" s="69"/>
      <c r="K32" s="25" t="s">
        <v>106</v>
      </c>
      <c r="L32" s="25" t="s">
        <v>20</v>
      </c>
      <c r="M32" s="52"/>
      <c r="N32" s="27">
        <v>24300</v>
      </c>
      <c r="O32" s="28">
        <f t="shared" si="16"/>
        <v>24300</v>
      </c>
      <c r="P32" s="29" t="str">
        <f t="shared" si="17"/>
        <v/>
      </c>
      <c r="Q32" s="30">
        <v>24300</v>
      </c>
      <c r="R32" s="90">
        <f t="shared" si="18"/>
        <v>24300</v>
      </c>
      <c r="S32" s="105"/>
      <c r="V32" s="106"/>
      <c r="X32" s="107"/>
      <c r="Y32" s="106"/>
      <c r="AA32" s="107"/>
      <c r="AC32" s="114">
        <f t="shared" si="7"/>
        <v>0</v>
      </c>
      <c r="AD32" s="114">
        <f t="shared" si="8"/>
        <v>0</v>
      </c>
      <c r="AE32" s="114"/>
    </row>
    <row r="33" s="4" customFormat="1" ht="11" customHeight="1" spans="1:31">
      <c r="A33" s="42"/>
      <c r="B33" s="35" t="s">
        <v>109</v>
      </c>
      <c r="C33" s="25"/>
      <c r="D33" s="26"/>
      <c r="E33" s="51">
        <f>SUM(E25:E32)</f>
        <v>165300</v>
      </c>
      <c r="F33" s="39">
        <f>E33/8</f>
        <v>20662.5</v>
      </c>
      <c r="G33" s="29" t="str">
        <f t="shared" si="0"/>
        <v/>
      </c>
      <c r="H33" s="38">
        <f>SUM(H25:H32)</f>
        <v>165300</v>
      </c>
      <c r="I33" s="74">
        <f>H33/8</f>
        <v>20662.5</v>
      </c>
      <c r="J33" s="69"/>
      <c r="K33" s="25" t="s">
        <v>110</v>
      </c>
      <c r="L33" s="25" t="s">
        <v>20</v>
      </c>
      <c r="M33" s="52"/>
      <c r="N33" s="27">
        <v>24600</v>
      </c>
      <c r="O33" s="28">
        <f t="shared" si="16"/>
        <v>24600</v>
      </c>
      <c r="P33" s="29" t="str">
        <f t="shared" si="17"/>
        <v/>
      </c>
      <c r="Q33" s="30">
        <v>24600</v>
      </c>
      <c r="R33" s="90">
        <f t="shared" si="18"/>
        <v>24600</v>
      </c>
      <c r="S33" s="105"/>
      <c r="V33" s="106"/>
      <c r="X33" s="107"/>
      <c r="Y33" s="106"/>
      <c r="AA33" s="107"/>
      <c r="AC33" s="114">
        <f t="shared" si="7"/>
        <v>0</v>
      </c>
      <c r="AD33" s="114">
        <f t="shared" si="8"/>
        <v>0</v>
      </c>
      <c r="AE33" s="114"/>
    </row>
    <row r="34" s="4" customFormat="1" ht="11" customHeight="1" spans="1:31">
      <c r="A34" s="42"/>
      <c r="B34" s="24" t="s">
        <v>111</v>
      </c>
      <c r="C34" s="25" t="s">
        <v>20</v>
      </c>
      <c r="D34" s="26"/>
      <c r="E34" s="41">
        <v>35300</v>
      </c>
      <c r="F34" s="28">
        <f t="shared" ref="F34:F44" si="19">E34+D34</f>
        <v>35300</v>
      </c>
      <c r="G34" s="29" t="str">
        <f t="shared" si="0"/>
        <v/>
      </c>
      <c r="H34" s="30">
        <v>35300</v>
      </c>
      <c r="I34" s="67">
        <f t="shared" ref="I34:I44" si="20">IF(G34="",0+H34,G34+H34)</f>
        <v>35300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6"/>
        <v>22000</v>
      </c>
      <c r="P34" s="29" t="str">
        <f t="shared" si="17"/>
        <v/>
      </c>
      <c r="Q34" s="30">
        <v>22000</v>
      </c>
      <c r="R34" s="90">
        <f t="shared" si="18"/>
        <v>22000</v>
      </c>
      <c r="S34" s="105"/>
      <c r="V34" s="106"/>
      <c r="X34" s="107"/>
      <c r="Y34" s="106"/>
      <c r="AA34" s="107"/>
      <c r="AC34" s="114">
        <f t="shared" si="7"/>
        <v>0</v>
      </c>
      <c r="AD34" s="114">
        <f t="shared" si="8"/>
        <v>0</v>
      </c>
      <c r="AE34" s="114"/>
    </row>
    <row r="35" s="4" customFormat="1" ht="11" customHeight="1" spans="1:31">
      <c r="A35" s="42"/>
      <c r="B35" s="24" t="s">
        <v>111</v>
      </c>
      <c r="C35" s="53" t="s">
        <v>15</v>
      </c>
      <c r="D35" s="26"/>
      <c r="E35" s="41">
        <v>35500</v>
      </c>
      <c r="F35" s="28">
        <f t="shared" si="19"/>
        <v>35500</v>
      </c>
      <c r="G35" s="29" t="str">
        <f t="shared" si="0"/>
        <v/>
      </c>
      <c r="H35" s="30">
        <v>35500</v>
      </c>
      <c r="I35" s="67">
        <f t="shared" si="20"/>
        <v>35500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6"/>
        <v>22000</v>
      </c>
      <c r="P35" s="29" t="str">
        <f t="shared" si="17"/>
        <v/>
      </c>
      <c r="Q35" s="30">
        <v>22000</v>
      </c>
      <c r="R35" s="90">
        <f t="shared" si="18"/>
        <v>22000</v>
      </c>
      <c r="S35" s="105"/>
      <c r="V35" s="106"/>
      <c r="X35" s="107"/>
      <c r="Y35" s="106"/>
      <c r="AA35" s="107"/>
      <c r="AC35" s="114">
        <f t="shared" si="7"/>
        <v>0</v>
      </c>
      <c r="AD35" s="114">
        <f t="shared" si="8"/>
        <v>0</v>
      </c>
      <c r="AE35" s="114"/>
    </row>
    <row r="36" s="4" customFormat="1" ht="11" customHeight="1" spans="1:31">
      <c r="A36" s="42"/>
      <c r="B36" s="24" t="s">
        <v>115</v>
      </c>
      <c r="C36" s="25" t="s">
        <v>20</v>
      </c>
      <c r="D36" s="26"/>
      <c r="E36" s="41">
        <v>34100</v>
      </c>
      <c r="F36" s="28">
        <f t="shared" si="19"/>
        <v>34100</v>
      </c>
      <c r="G36" s="29" t="str">
        <f t="shared" si="0"/>
        <v/>
      </c>
      <c r="H36" s="30">
        <v>34100</v>
      </c>
      <c r="I36" s="67">
        <f t="shared" si="20"/>
        <v>34100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6"/>
        <v>33000</v>
      </c>
      <c r="P36" s="77" t="str">
        <f t="shared" si="17"/>
        <v/>
      </c>
      <c r="Q36" s="30">
        <v>33000</v>
      </c>
      <c r="R36" s="90">
        <f t="shared" si="18"/>
        <v>33000</v>
      </c>
      <c r="S36" s="105"/>
      <c r="V36" s="106"/>
      <c r="X36" s="107"/>
      <c r="Y36" s="106"/>
      <c r="AA36" s="107"/>
      <c r="AC36" s="114">
        <f t="shared" si="7"/>
        <v>0</v>
      </c>
      <c r="AD36" s="114">
        <f t="shared" si="8"/>
        <v>0</v>
      </c>
      <c r="AE36" s="114"/>
    </row>
    <row r="37" s="4" customFormat="1" ht="11" customHeight="1" spans="1:31">
      <c r="A37" s="42"/>
      <c r="B37" s="24" t="s">
        <v>118</v>
      </c>
      <c r="C37" s="54" t="s">
        <v>15</v>
      </c>
      <c r="D37" s="26"/>
      <c r="E37" s="41">
        <v>34400</v>
      </c>
      <c r="F37" s="28">
        <f t="shared" si="19"/>
        <v>34400</v>
      </c>
      <c r="G37" s="29" t="str">
        <f t="shared" si="0"/>
        <v/>
      </c>
      <c r="H37" s="30">
        <v>34400</v>
      </c>
      <c r="I37" s="67">
        <f t="shared" si="20"/>
        <v>34400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6"/>
        <v>32800</v>
      </c>
      <c r="P37" s="77" t="str">
        <f t="shared" si="17"/>
        <v/>
      </c>
      <c r="Q37" s="30">
        <v>32800</v>
      </c>
      <c r="R37" s="90">
        <f t="shared" si="18"/>
        <v>32800</v>
      </c>
      <c r="S37" s="105"/>
      <c r="V37" s="106"/>
      <c r="X37" s="107"/>
      <c r="Y37" s="106"/>
      <c r="AA37" s="107"/>
      <c r="AC37" s="114">
        <f t="shared" ref="AC37:AC68" si="21">F37-I37</f>
        <v>0</v>
      </c>
      <c r="AD37" s="114">
        <f t="shared" ref="AD37:AD68" si="22">O37-R37</f>
        <v>0</v>
      </c>
      <c r="AE37" s="114"/>
    </row>
    <row r="38" s="4" customFormat="1" ht="11" customHeight="1" spans="1:31">
      <c r="A38" s="42"/>
      <c r="B38" s="24" t="s">
        <v>120</v>
      </c>
      <c r="C38" s="25" t="s">
        <v>121</v>
      </c>
      <c r="D38" s="26"/>
      <c r="E38" s="41">
        <v>32900</v>
      </c>
      <c r="F38" s="28">
        <f t="shared" si="19"/>
        <v>32900</v>
      </c>
      <c r="G38" s="29" t="str">
        <f t="shared" si="0"/>
        <v/>
      </c>
      <c r="H38" s="30">
        <v>32900</v>
      </c>
      <c r="I38" s="67">
        <f t="shared" si="20"/>
        <v>32900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6"/>
        <v>32800</v>
      </c>
      <c r="P38" s="77" t="str">
        <f t="shared" si="17"/>
        <v/>
      </c>
      <c r="Q38" s="30">
        <v>32800</v>
      </c>
      <c r="R38" s="90">
        <f t="shared" si="18"/>
        <v>32800</v>
      </c>
      <c r="S38" s="105"/>
      <c r="V38" s="106"/>
      <c r="X38" s="107"/>
      <c r="Y38" s="106"/>
      <c r="AA38" s="107"/>
      <c r="AC38" s="114">
        <f t="shared" si="21"/>
        <v>0</v>
      </c>
      <c r="AD38" s="114">
        <f t="shared" si="22"/>
        <v>0</v>
      </c>
      <c r="AE38" s="114"/>
    </row>
    <row r="39" s="4" customFormat="1" ht="11" customHeight="1" spans="1:31">
      <c r="A39" s="42"/>
      <c r="B39" s="24" t="s">
        <v>123</v>
      </c>
      <c r="C39" s="53" t="s">
        <v>15</v>
      </c>
      <c r="D39" s="26"/>
      <c r="E39" s="41">
        <v>33100</v>
      </c>
      <c r="F39" s="28">
        <f t="shared" si="19"/>
        <v>33100</v>
      </c>
      <c r="G39" s="29" t="str">
        <f t="shared" si="0"/>
        <v/>
      </c>
      <c r="H39" s="30">
        <v>33100</v>
      </c>
      <c r="I39" s="67">
        <f t="shared" si="20"/>
        <v>33100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6"/>
        <v>19700</v>
      </c>
      <c r="P39" s="77" t="str">
        <f t="shared" si="17"/>
        <v/>
      </c>
      <c r="Q39" s="30">
        <v>19700</v>
      </c>
      <c r="R39" s="90">
        <f t="shared" si="18"/>
        <v>19700</v>
      </c>
      <c r="S39" s="105"/>
      <c r="V39" s="106"/>
      <c r="X39" s="107"/>
      <c r="Y39" s="106"/>
      <c r="AA39" s="107"/>
      <c r="AC39" s="114">
        <f t="shared" si="21"/>
        <v>0</v>
      </c>
      <c r="AD39" s="114">
        <f t="shared" si="22"/>
        <v>0</v>
      </c>
      <c r="AE39" s="114"/>
    </row>
    <row r="40" s="4" customFormat="1" ht="11" customHeight="1" spans="1:31">
      <c r="A40" s="42"/>
      <c r="B40" s="24" t="s">
        <v>125</v>
      </c>
      <c r="C40" s="53" t="s">
        <v>15</v>
      </c>
      <c r="D40" s="26"/>
      <c r="E40" s="41">
        <v>32100</v>
      </c>
      <c r="F40" s="28">
        <f t="shared" si="19"/>
        <v>32100</v>
      </c>
      <c r="G40" s="29" t="str">
        <f t="shared" si="0"/>
        <v/>
      </c>
      <c r="H40" s="30">
        <v>32100</v>
      </c>
      <c r="I40" s="67">
        <f t="shared" si="20"/>
        <v>32100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6"/>
        <v>25300</v>
      </c>
      <c r="P40" s="77" t="str">
        <f t="shared" si="17"/>
        <v/>
      </c>
      <c r="Q40" s="30">
        <v>25300</v>
      </c>
      <c r="R40" s="90">
        <f t="shared" si="18"/>
        <v>25300</v>
      </c>
      <c r="S40" s="105"/>
      <c r="V40" s="106"/>
      <c r="X40" s="107"/>
      <c r="Y40" s="106"/>
      <c r="AA40" s="107"/>
      <c r="AC40" s="114">
        <f t="shared" si="21"/>
        <v>0</v>
      </c>
      <c r="AD40" s="114">
        <f t="shared" si="22"/>
        <v>0</v>
      </c>
      <c r="AE40" s="114"/>
    </row>
    <row r="41" s="4" customFormat="1" ht="11" customHeight="1" spans="1:31">
      <c r="A41" s="42"/>
      <c r="B41" s="44" t="s">
        <v>127</v>
      </c>
      <c r="C41" s="33" t="s">
        <v>18</v>
      </c>
      <c r="D41" s="26"/>
      <c r="E41" s="41">
        <v>34200</v>
      </c>
      <c r="F41" s="28">
        <f t="shared" si="19"/>
        <v>34200</v>
      </c>
      <c r="G41" s="29" t="str">
        <f t="shared" si="0"/>
        <v/>
      </c>
      <c r="H41" s="30">
        <v>34200</v>
      </c>
      <c r="I41" s="67">
        <f t="shared" si="20"/>
        <v>34200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6"/>
        <v>25800</v>
      </c>
      <c r="P41" s="77" t="str">
        <f t="shared" si="17"/>
        <v/>
      </c>
      <c r="Q41" s="30">
        <v>25800</v>
      </c>
      <c r="R41" s="90">
        <f t="shared" si="18"/>
        <v>25800</v>
      </c>
      <c r="S41" s="105"/>
      <c r="V41" s="106"/>
      <c r="X41" s="107"/>
      <c r="Y41" s="106"/>
      <c r="AA41" s="107"/>
      <c r="AC41" s="114">
        <f t="shared" si="21"/>
        <v>0</v>
      </c>
      <c r="AD41" s="114">
        <f t="shared" si="22"/>
        <v>0</v>
      </c>
      <c r="AE41" s="114"/>
    </row>
    <row r="42" s="4" customFormat="1" ht="11" customHeight="1" spans="1:31">
      <c r="A42" s="42"/>
      <c r="B42" s="44" t="s">
        <v>129</v>
      </c>
      <c r="C42" s="33" t="s">
        <v>66</v>
      </c>
      <c r="D42" s="26"/>
      <c r="E42" s="41">
        <v>34400</v>
      </c>
      <c r="F42" s="28">
        <f t="shared" si="19"/>
        <v>34400</v>
      </c>
      <c r="G42" s="29" t="str">
        <f t="shared" si="0"/>
        <v/>
      </c>
      <c r="H42" s="30">
        <v>34400</v>
      </c>
      <c r="I42" s="67">
        <f t="shared" si="20"/>
        <v>34400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6"/>
        <v>26720</v>
      </c>
      <c r="P42" s="77" t="str">
        <f t="shared" si="17"/>
        <v/>
      </c>
      <c r="Q42" s="30">
        <v>26720</v>
      </c>
      <c r="R42" s="90">
        <f t="shared" si="18"/>
        <v>26720</v>
      </c>
      <c r="S42" s="105"/>
      <c r="V42" s="106"/>
      <c r="X42" s="107"/>
      <c r="Y42" s="106"/>
      <c r="AA42" s="107"/>
      <c r="AC42" s="114">
        <f t="shared" si="21"/>
        <v>0</v>
      </c>
      <c r="AD42" s="114">
        <f t="shared" si="22"/>
        <v>0</v>
      </c>
      <c r="AE42" s="114"/>
    </row>
    <row r="43" s="4" customFormat="1" ht="11" customHeight="1" spans="1:31">
      <c r="A43" s="42"/>
      <c r="B43" s="44" t="s">
        <v>131</v>
      </c>
      <c r="C43" s="33" t="s">
        <v>66</v>
      </c>
      <c r="D43" s="26"/>
      <c r="E43" s="41">
        <v>35100</v>
      </c>
      <c r="F43" s="28">
        <f t="shared" si="19"/>
        <v>35100</v>
      </c>
      <c r="G43" s="29" t="str">
        <f t="shared" si="0"/>
        <v/>
      </c>
      <c r="H43" s="30">
        <v>35100</v>
      </c>
      <c r="I43" s="67">
        <f t="shared" si="20"/>
        <v>35100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6"/>
        <v>26720</v>
      </c>
      <c r="P43" s="77" t="str">
        <f t="shared" si="17"/>
        <v/>
      </c>
      <c r="Q43" s="30">
        <v>26720</v>
      </c>
      <c r="R43" s="90">
        <f t="shared" si="18"/>
        <v>26720</v>
      </c>
      <c r="S43" s="105"/>
      <c r="V43" s="106"/>
      <c r="X43" s="107"/>
      <c r="Y43" s="106"/>
      <c r="AA43" s="107"/>
      <c r="AC43" s="114">
        <f t="shared" si="21"/>
        <v>0</v>
      </c>
      <c r="AD43" s="114">
        <f t="shared" si="22"/>
        <v>0</v>
      </c>
      <c r="AE43" s="114"/>
    </row>
    <row r="44" s="4" customFormat="1" ht="11" customHeight="1" spans="1:31">
      <c r="A44" s="42"/>
      <c r="B44" s="55" t="s">
        <v>133</v>
      </c>
      <c r="C44" s="56" t="s">
        <v>66</v>
      </c>
      <c r="D44" s="57"/>
      <c r="E44" s="41">
        <v>33600</v>
      </c>
      <c r="F44" s="28">
        <f t="shared" si="19"/>
        <v>33600</v>
      </c>
      <c r="G44" s="29" t="str">
        <f t="shared" si="0"/>
        <v/>
      </c>
      <c r="H44" s="30">
        <v>33600</v>
      </c>
      <c r="I44" s="67">
        <f t="shared" si="20"/>
        <v>33600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6"/>
        <v>25700</v>
      </c>
      <c r="P44" s="29" t="str">
        <f t="shared" si="17"/>
        <v/>
      </c>
      <c r="Q44" s="30">
        <v>25700</v>
      </c>
      <c r="R44" s="90">
        <f t="shared" si="18"/>
        <v>25700</v>
      </c>
      <c r="S44" s="105"/>
      <c r="V44" s="106"/>
      <c r="X44" s="107"/>
      <c r="Y44" s="106"/>
      <c r="AA44" s="107"/>
      <c r="AC44" s="114">
        <f t="shared" si="21"/>
        <v>0</v>
      </c>
      <c r="AD44" s="114">
        <f t="shared" si="22"/>
        <v>0</v>
      </c>
      <c r="AE44" s="114"/>
    </row>
    <row r="45" s="4" customFormat="1" ht="11" customHeight="1" spans="1:31">
      <c r="A45" s="42"/>
      <c r="B45" s="35" t="s">
        <v>135</v>
      </c>
      <c r="C45" s="58"/>
      <c r="D45" s="37"/>
      <c r="E45" s="51">
        <f>SUM(F34:F44)</f>
        <v>374700</v>
      </c>
      <c r="F45" s="39">
        <f>E45/11</f>
        <v>34063.6363636364</v>
      </c>
      <c r="G45" s="29" t="str">
        <f t="shared" si="0"/>
        <v/>
      </c>
      <c r="H45" s="51">
        <f>SUM(I34:I44)</f>
        <v>374700</v>
      </c>
      <c r="I45" s="39">
        <f>H45/11</f>
        <v>34063.6363636364</v>
      </c>
      <c r="J45" s="69"/>
      <c r="K45" s="36" t="s">
        <v>136</v>
      </c>
      <c r="L45" s="36"/>
      <c r="M45" s="72"/>
      <c r="N45" s="38">
        <f>SUM(O27:O44)</f>
        <v>467040</v>
      </c>
      <c r="O45" s="39">
        <f>N45/18</f>
        <v>25946.6666666667</v>
      </c>
      <c r="P45" s="73"/>
      <c r="Q45" s="38">
        <f>SUM(R27:R44)</f>
        <v>467040</v>
      </c>
      <c r="R45" s="108">
        <f>Q45/18</f>
        <v>25946.6666666667</v>
      </c>
      <c r="S45" s="105"/>
      <c r="V45" s="106"/>
      <c r="X45" s="107"/>
      <c r="Y45" s="106"/>
      <c r="AA45" s="107"/>
      <c r="AC45" s="114">
        <f t="shared" si="21"/>
        <v>0</v>
      </c>
      <c r="AD45" s="114">
        <f t="shared" si="22"/>
        <v>0</v>
      </c>
      <c r="AE45" s="114"/>
    </row>
    <row r="46" s="4" customFormat="1" ht="11" customHeight="1" spans="1:31">
      <c r="A46" s="42"/>
      <c r="B46" s="24" t="s">
        <v>137</v>
      </c>
      <c r="C46" s="25" t="s">
        <v>20</v>
      </c>
      <c r="D46" s="26"/>
      <c r="E46" s="41">
        <v>21000</v>
      </c>
      <c r="F46" s="28">
        <f t="shared" ref="F46:F50" si="23">E46+D46</f>
        <v>21000</v>
      </c>
      <c r="G46" s="29" t="str">
        <f t="shared" si="0"/>
        <v/>
      </c>
      <c r="H46" s="30">
        <v>21000</v>
      </c>
      <c r="I46" s="67">
        <f t="shared" ref="I46:I50" si="24">IF(G46="",0+H46,G46+H46)</f>
        <v>21000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5">N46+M46</f>
        <v>21900</v>
      </c>
      <c r="P46" s="29" t="str">
        <f t="shared" ref="P46:P48" si="26">IF(LEFT(M46,1)="+",LEFT(M46,1)&amp;TEXT(M46,"#"),TEXT(M46,"#"))</f>
        <v/>
      </c>
      <c r="Q46" s="30">
        <v>21900</v>
      </c>
      <c r="R46" s="90">
        <f t="shared" ref="R46:R48" si="27">IF(P46="",0+Q46,P46+Q46)</f>
        <v>21900</v>
      </c>
      <c r="S46" s="105"/>
      <c r="V46" s="106"/>
      <c r="X46" s="107"/>
      <c r="Y46" s="106"/>
      <c r="AA46" s="107"/>
      <c r="AC46" s="114">
        <f t="shared" si="21"/>
        <v>0</v>
      </c>
      <c r="AD46" s="114">
        <f t="shared" si="22"/>
        <v>0</v>
      </c>
      <c r="AE46" s="114"/>
    </row>
    <row r="47" s="4" customFormat="1" ht="11" customHeight="1" spans="1:31">
      <c r="A47" s="42"/>
      <c r="B47" s="24" t="s">
        <v>139</v>
      </c>
      <c r="C47" s="25" t="s">
        <v>15</v>
      </c>
      <c r="D47" s="26"/>
      <c r="E47" s="41">
        <v>24600</v>
      </c>
      <c r="F47" s="28">
        <f t="shared" si="23"/>
        <v>24600</v>
      </c>
      <c r="G47" s="29" t="str">
        <f t="shared" si="0"/>
        <v/>
      </c>
      <c r="H47" s="30">
        <v>24600</v>
      </c>
      <c r="I47" s="67">
        <f t="shared" si="24"/>
        <v>24600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21"/>
        <v>0</v>
      </c>
      <c r="AD47" s="114">
        <f t="shared" si="22"/>
        <v>0</v>
      </c>
      <c r="AE47" s="114"/>
    </row>
    <row r="48" s="4" customFormat="1" ht="11" customHeight="1" spans="1:31">
      <c r="A48" s="42"/>
      <c r="B48" s="24" t="s">
        <v>141</v>
      </c>
      <c r="C48" s="25" t="s">
        <v>15</v>
      </c>
      <c r="D48" s="26"/>
      <c r="E48" s="41">
        <v>24700</v>
      </c>
      <c r="F48" s="28">
        <f t="shared" si="23"/>
        <v>24700</v>
      </c>
      <c r="G48" s="29" t="str">
        <f t="shared" si="0"/>
        <v/>
      </c>
      <c r="H48" s="30">
        <v>24700</v>
      </c>
      <c r="I48" s="67">
        <f t="shared" si="24"/>
        <v>24700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21"/>
        <v>0</v>
      </c>
      <c r="AD48" s="114">
        <f t="shared" si="22"/>
        <v>0</v>
      </c>
      <c r="AE48" s="114"/>
    </row>
    <row r="49" s="4" customFormat="1" ht="11" customHeight="1" spans="1:31">
      <c r="A49" s="42"/>
      <c r="B49" s="24" t="s">
        <v>144</v>
      </c>
      <c r="C49" s="25" t="s">
        <v>15</v>
      </c>
      <c r="D49" s="26"/>
      <c r="E49" s="41">
        <v>10700</v>
      </c>
      <c r="F49" s="28">
        <f t="shared" si="23"/>
        <v>10700</v>
      </c>
      <c r="G49" s="29" t="str">
        <f t="shared" si="0"/>
        <v/>
      </c>
      <c r="H49" s="30">
        <v>10700</v>
      </c>
      <c r="I49" s="67">
        <f t="shared" si="24"/>
        <v>10700</v>
      </c>
      <c r="J49" s="78"/>
      <c r="K49" s="36" t="s">
        <v>145</v>
      </c>
      <c r="L49" s="36"/>
      <c r="M49" s="72"/>
      <c r="N49" s="38">
        <f>N45+O46+O47</f>
        <v>510240</v>
      </c>
      <c r="O49" s="39">
        <f>N49/21</f>
        <v>24297.1428571429</v>
      </c>
      <c r="P49" s="73"/>
      <c r="Q49" s="38">
        <f>Q45+R46+R47</f>
        <v>510240</v>
      </c>
      <c r="R49" s="108">
        <f>Q49/21</f>
        <v>24297.1428571429</v>
      </c>
      <c r="S49" s="105"/>
      <c r="V49" s="106"/>
      <c r="X49" s="107"/>
      <c r="Y49" s="106"/>
      <c r="AA49" s="107"/>
      <c r="AC49" s="114">
        <f t="shared" si="21"/>
        <v>0</v>
      </c>
      <c r="AD49" s="114">
        <f t="shared" si="22"/>
        <v>0</v>
      </c>
      <c r="AE49" s="114"/>
    </row>
    <row r="50" s="4" customFormat="1" ht="11" customHeight="1" spans="1:31">
      <c r="A50" s="42"/>
      <c r="B50" s="24" t="s">
        <v>146</v>
      </c>
      <c r="C50" s="25" t="s">
        <v>15</v>
      </c>
      <c r="D50" s="26"/>
      <c r="E50" s="41">
        <v>26100</v>
      </c>
      <c r="F50" s="28">
        <f t="shared" si="23"/>
        <v>26100</v>
      </c>
      <c r="G50" s="29" t="str">
        <f t="shared" si="0"/>
        <v/>
      </c>
      <c r="H50" s="30">
        <v>26100</v>
      </c>
      <c r="I50" s="67">
        <f t="shared" si="24"/>
        <v>26100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8">N50+M50</f>
        <v>4400</v>
      </c>
      <c r="P50" s="29" t="str">
        <f t="shared" ref="P50:P53" si="29">IF(LEFT(M50,1)="+",LEFT(M50,1)&amp;TEXT(M50,"#"),TEXT(M50,"#"))</f>
        <v/>
      </c>
      <c r="Q50" s="30">
        <v>4400</v>
      </c>
      <c r="R50" s="90">
        <f t="shared" ref="R50:R53" si="30">IF(P50="",0+Q50,P50+Q50)</f>
        <v>4400</v>
      </c>
      <c r="S50" s="105"/>
      <c r="V50" s="106"/>
      <c r="X50" s="107"/>
      <c r="Y50" s="106"/>
      <c r="AA50" s="107"/>
      <c r="AC50" s="114">
        <f t="shared" si="21"/>
        <v>0</v>
      </c>
      <c r="AD50" s="114">
        <f t="shared" si="22"/>
        <v>0</v>
      </c>
      <c r="AE50" s="114"/>
    </row>
    <row r="51" s="4" customFormat="1" ht="11" customHeight="1" spans="1:31">
      <c r="A51" s="42"/>
      <c r="B51" s="35" t="s">
        <v>150</v>
      </c>
      <c r="C51" s="36"/>
      <c r="D51" s="37"/>
      <c r="E51" s="51">
        <f>SUM(F46:F50)</f>
        <v>107100</v>
      </c>
      <c r="F51" s="39">
        <f>E51/5</f>
        <v>21420</v>
      </c>
      <c r="G51" s="29" t="str">
        <f t="shared" si="0"/>
        <v/>
      </c>
      <c r="H51" s="51">
        <f>SUM(I46:I50)</f>
        <v>107100</v>
      </c>
      <c r="I51" s="39">
        <f>H51/5</f>
        <v>21420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8"/>
        <v>4200</v>
      </c>
      <c r="P51" s="29" t="str">
        <f t="shared" si="29"/>
        <v/>
      </c>
      <c r="Q51" s="30">
        <v>4200</v>
      </c>
      <c r="R51" s="90">
        <f t="shared" si="30"/>
        <v>4200</v>
      </c>
      <c r="S51" s="105"/>
      <c r="V51" s="106"/>
      <c r="X51" s="107"/>
      <c r="Y51" s="106"/>
      <c r="AA51" s="107"/>
      <c r="AC51" s="114">
        <f t="shared" si="21"/>
        <v>0</v>
      </c>
      <c r="AD51" s="114">
        <f t="shared" si="22"/>
        <v>0</v>
      </c>
      <c r="AE51" s="114"/>
    </row>
    <row r="52" s="4" customFormat="1" ht="11" customHeight="1" spans="1:31">
      <c r="A52" s="42"/>
      <c r="B52" s="35" t="s">
        <v>151</v>
      </c>
      <c r="C52" s="36"/>
      <c r="D52" s="37"/>
      <c r="E52" s="51">
        <f>E45+E51</f>
        <v>481800</v>
      </c>
      <c r="F52" s="39">
        <f>E52/16</f>
        <v>30112.5</v>
      </c>
      <c r="G52" s="29" t="str">
        <f t="shared" si="0"/>
        <v/>
      </c>
      <c r="H52" s="51">
        <f>H45+H51</f>
        <v>481800</v>
      </c>
      <c r="I52" s="39">
        <f>H52/16</f>
        <v>30112.5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8"/>
        <v>4500</v>
      </c>
      <c r="P52" s="29" t="str">
        <f t="shared" si="29"/>
        <v/>
      </c>
      <c r="Q52" s="30">
        <v>4500</v>
      </c>
      <c r="R52" s="90">
        <f t="shared" si="30"/>
        <v>4500</v>
      </c>
      <c r="S52" s="105"/>
      <c r="V52" s="106"/>
      <c r="X52" s="107"/>
      <c r="Y52" s="106"/>
      <c r="AA52" s="107"/>
      <c r="AC52" s="114">
        <f t="shared" si="21"/>
        <v>0</v>
      </c>
      <c r="AD52" s="114">
        <f t="shared" si="22"/>
        <v>0</v>
      </c>
      <c r="AE52" s="114"/>
    </row>
    <row r="53" s="4" customFormat="1" ht="11" customHeight="1" spans="1:31">
      <c r="A53" s="42"/>
      <c r="B53" s="24" t="s">
        <v>154</v>
      </c>
      <c r="C53" s="25" t="s">
        <v>20</v>
      </c>
      <c r="D53" s="26"/>
      <c r="E53" s="41">
        <v>9400</v>
      </c>
      <c r="F53" s="28">
        <f t="shared" ref="F53:F68" si="31">E53+D53</f>
        <v>9400</v>
      </c>
      <c r="G53" s="29" t="str">
        <f t="shared" si="0"/>
        <v/>
      </c>
      <c r="H53" s="30">
        <v>9400</v>
      </c>
      <c r="I53" s="67">
        <f t="shared" ref="I53:I68" si="32">IF(G53="",0+H53,G53+H53)</f>
        <v>9400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8"/>
        <v>4300</v>
      </c>
      <c r="P53" s="29" t="str">
        <f t="shared" si="29"/>
        <v/>
      </c>
      <c r="Q53" s="30">
        <v>4300</v>
      </c>
      <c r="R53" s="90">
        <f t="shared" si="30"/>
        <v>4300</v>
      </c>
      <c r="S53" s="105"/>
      <c r="V53" s="106"/>
      <c r="X53" s="107"/>
      <c r="Y53" s="106"/>
      <c r="AA53" s="107"/>
      <c r="AC53" s="114">
        <f t="shared" si="21"/>
        <v>0</v>
      </c>
      <c r="AD53" s="114">
        <f t="shared" si="22"/>
        <v>0</v>
      </c>
      <c r="AE53" s="114"/>
    </row>
    <row r="54" s="4" customFormat="1" ht="11" customHeight="1" spans="1:31">
      <c r="A54" s="42"/>
      <c r="B54" s="24" t="s">
        <v>154</v>
      </c>
      <c r="C54" s="25" t="s">
        <v>15</v>
      </c>
      <c r="D54" s="59"/>
      <c r="E54" s="41">
        <v>9600</v>
      </c>
      <c r="F54" s="28">
        <f t="shared" si="31"/>
        <v>9600</v>
      </c>
      <c r="G54" s="29" t="str">
        <f t="shared" si="0"/>
        <v/>
      </c>
      <c r="H54" s="30">
        <v>9600</v>
      </c>
      <c r="I54" s="67">
        <f t="shared" si="32"/>
        <v>9600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21"/>
        <v>0</v>
      </c>
      <c r="AD54" s="114">
        <f t="shared" si="22"/>
        <v>0</v>
      </c>
      <c r="AE54" s="114"/>
    </row>
    <row r="55" s="4" customFormat="1" ht="11" customHeight="1" spans="1:31">
      <c r="A55" s="42"/>
      <c r="B55" s="24" t="s">
        <v>157</v>
      </c>
      <c r="C55" s="25" t="s">
        <v>15</v>
      </c>
      <c r="D55" s="59"/>
      <c r="E55" s="41">
        <v>9800</v>
      </c>
      <c r="F55" s="28">
        <f t="shared" si="31"/>
        <v>9800</v>
      </c>
      <c r="G55" s="29" t="str">
        <f t="shared" si="0"/>
        <v/>
      </c>
      <c r="H55" s="30">
        <v>9800</v>
      </c>
      <c r="I55" s="67">
        <f t="shared" si="32"/>
        <v>9800</v>
      </c>
      <c r="J55" s="69"/>
      <c r="K55" s="25" t="s">
        <v>158</v>
      </c>
      <c r="L55" s="25" t="s">
        <v>149</v>
      </c>
      <c r="M55" s="52" t="s">
        <v>469</v>
      </c>
      <c r="N55" s="27">
        <v>2400</v>
      </c>
      <c r="O55" s="28">
        <f>N55+M55</f>
        <v>2300</v>
      </c>
      <c r="P55" s="29" t="str">
        <f>IF(LEFT(M55,1)="+",LEFT(M55,1)&amp;TEXT(M55,"#"),TEXT(M55,"#"))</f>
        <v>-100</v>
      </c>
      <c r="Q55" s="30">
        <v>2400</v>
      </c>
      <c r="R55" s="90">
        <f>IF(P55="",0+Q55,P55+Q55)</f>
        <v>2300</v>
      </c>
      <c r="S55" s="105"/>
      <c r="V55" s="106"/>
      <c r="X55" s="107"/>
      <c r="Y55" s="106"/>
      <c r="AA55" s="107"/>
      <c r="AC55" s="114">
        <f t="shared" si="21"/>
        <v>0</v>
      </c>
      <c r="AD55" s="114">
        <f t="shared" si="22"/>
        <v>0</v>
      </c>
      <c r="AE55" s="114"/>
    </row>
    <row r="56" s="4" customFormat="1" ht="11" customHeight="1" spans="1:31">
      <c r="A56" s="42"/>
      <c r="B56" s="24" t="s">
        <v>157</v>
      </c>
      <c r="C56" s="25" t="s">
        <v>20</v>
      </c>
      <c r="D56" s="59"/>
      <c r="E56" s="41">
        <v>9600</v>
      </c>
      <c r="F56" s="28">
        <f t="shared" si="31"/>
        <v>9600</v>
      </c>
      <c r="G56" s="29" t="str">
        <f t="shared" si="0"/>
        <v/>
      </c>
      <c r="H56" s="30">
        <v>9600</v>
      </c>
      <c r="I56" s="67">
        <f t="shared" si="32"/>
        <v>9600</v>
      </c>
      <c r="J56" s="69"/>
      <c r="K56" s="33" t="s">
        <v>159</v>
      </c>
      <c r="L56" s="33" t="s">
        <v>153</v>
      </c>
      <c r="M56" s="52" t="s">
        <v>469</v>
      </c>
      <c r="N56" s="27">
        <v>2800</v>
      </c>
      <c r="O56" s="28">
        <f>N56+M56</f>
        <v>2700</v>
      </c>
      <c r="P56" s="29" t="str">
        <f>IF(LEFT(M56,1)="+",LEFT(M56,1)&amp;TEXT(M56,"#"),TEXT(M56,"#"))</f>
        <v>-100</v>
      </c>
      <c r="Q56" s="30">
        <v>2800</v>
      </c>
      <c r="R56" s="90">
        <f>IF(P56="",0+Q56,P56+Q56)</f>
        <v>2700</v>
      </c>
      <c r="S56" s="105"/>
      <c r="V56" s="106"/>
      <c r="X56" s="107"/>
      <c r="Y56" s="106"/>
      <c r="AA56" s="107"/>
      <c r="AC56" s="114">
        <f t="shared" si="21"/>
        <v>0</v>
      </c>
      <c r="AD56" s="114">
        <f t="shared" si="22"/>
        <v>0</v>
      </c>
      <c r="AE56" s="114"/>
    </row>
    <row r="57" s="4" customFormat="1" ht="11" customHeight="1" spans="1:31">
      <c r="A57" s="42"/>
      <c r="B57" s="24" t="s">
        <v>160</v>
      </c>
      <c r="C57" s="25" t="s">
        <v>20</v>
      </c>
      <c r="D57" s="26"/>
      <c r="E57" s="41">
        <v>10100</v>
      </c>
      <c r="F57" s="28">
        <f t="shared" si="31"/>
        <v>10100</v>
      </c>
      <c r="G57" s="29" t="str">
        <f t="shared" si="0"/>
        <v/>
      </c>
      <c r="H57" s="27">
        <v>10100</v>
      </c>
      <c r="I57" s="67">
        <f t="shared" si="32"/>
        <v>10100</v>
      </c>
      <c r="J57" s="69"/>
      <c r="K57" s="33" t="s">
        <v>159</v>
      </c>
      <c r="L57" s="33" t="s">
        <v>18</v>
      </c>
      <c r="M57" s="52" t="s">
        <v>469</v>
      </c>
      <c r="N57" s="27">
        <v>2600</v>
      </c>
      <c r="O57" s="28">
        <f>N57+M57</f>
        <v>2500</v>
      </c>
      <c r="P57" s="29" t="str">
        <f>IF(LEFT(M57,1)="+",LEFT(M57,1)&amp;TEXT(M57,"#"),TEXT(M57,"#"))</f>
        <v>-100</v>
      </c>
      <c r="Q57" s="30">
        <v>2600</v>
      </c>
      <c r="R57" s="90">
        <f>IF(P57="",0+Q57,P57+Q57)</f>
        <v>2500</v>
      </c>
      <c r="S57" s="105"/>
      <c r="V57" s="106"/>
      <c r="X57" s="107"/>
      <c r="Y57" s="106"/>
      <c r="AA57" s="107"/>
      <c r="AC57" s="114">
        <f t="shared" si="21"/>
        <v>0</v>
      </c>
      <c r="AD57" s="114">
        <f t="shared" si="22"/>
        <v>0</v>
      </c>
      <c r="AE57" s="114"/>
    </row>
    <row r="58" s="4" customFormat="1" ht="11" customHeight="1" spans="1:31">
      <c r="A58" s="42"/>
      <c r="B58" s="24" t="s">
        <v>160</v>
      </c>
      <c r="C58" s="25" t="s">
        <v>15</v>
      </c>
      <c r="D58" s="26"/>
      <c r="E58" s="41">
        <v>10300</v>
      </c>
      <c r="F58" s="28">
        <f t="shared" si="31"/>
        <v>10300</v>
      </c>
      <c r="G58" s="29" t="str">
        <f t="shared" si="0"/>
        <v/>
      </c>
      <c r="H58" s="27">
        <v>10300</v>
      </c>
      <c r="I58" s="67">
        <f t="shared" si="32"/>
        <v>10300</v>
      </c>
      <c r="J58" s="69"/>
      <c r="K58" s="36" t="s">
        <v>161</v>
      </c>
      <c r="L58" s="36"/>
      <c r="M58" s="72"/>
      <c r="N58" s="38">
        <f>SUM(O55:O57)</f>
        <v>7500</v>
      </c>
      <c r="O58" s="39">
        <f>N58/4</f>
        <v>1875</v>
      </c>
      <c r="P58" s="73"/>
      <c r="Q58" s="38">
        <f>SUM(R55:R57)</f>
        <v>7500</v>
      </c>
      <c r="R58" s="108">
        <f>Q58/4</f>
        <v>1875</v>
      </c>
      <c r="S58" s="105"/>
      <c r="V58" s="106"/>
      <c r="X58" s="107"/>
      <c r="Y58" s="106"/>
      <c r="AA58" s="107"/>
      <c r="AC58" s="114">
        <f t="shared" si="21"/>
        <v>0</v>
      </c>
      <c r="AD58" s="114">
        <f t="shared" si="22"/>
        <v>0</v>
      </c>
      <c r="AE58" s="114"/>
    </row>
    <row r="59" s="4" customFormat="1" ht="11" customHeight="1" spans="1:31">
      <c r="A59" s="42"/>
      <c r="B59" s="24" t="s">
        <v>162</v>
      </c>
      <c r="C59" s="25" t="s">
        <v>15</v>
      </c>
      <c r="D59" s="26"/>
      <c r="E59" s="41">
        <v>11200</v>
      </c>
      <c r="F59" s="28">
        <f t="shared" si="31"/>
        <v>11200</v>
      </c>
      <c r="G59" s="29" t="str">
        <f t="shared" si="0"/>
        <v/>
      </c>
      <c r="H59" s="30">
        <v>11200</v>
      </c>
      <c r="I59" s="67">
        <f t="shared" si="32"/>
        <v>11200</v>
      </c>
      <c r="J59" s="69"/>
      <c r="K59" s="25" t="s">
        <v>163</v>
      </c>
      <c r="L59" s="25" t="s">
        <v>22</v>
      </c>
      <c r="M59" s="52"/>
      <c r="N59" s="27">
        <v>1800</v>
      </c>
      <c r="O59" s="28">
        <f t="shared" ref="O59:O61" si="33">N59+M59</f>
        <v>1800</v>
      </c>
      <c r="P59" s="29" t="str">
        <f t="shared" ref="P59:P61" si="34">IF(LEFT(M59,1)="+",LEFT(M59,1)&amp;TEXT(M59,"#"),TEXT(M59,"#"))</f>
        <v/>
      </c>
      <c r="Q59" s="30">
        <v>1800</v>
      </c>
      <c r="R59" s="90">
        <f t="shared" ref="R59:R61" si="35">IF(P59="",0+Q59,P59+Q59)</f>
        <v>1800</v>
      </c>
      <c r="S59" s="105"/>
      <c r="V59" s="106"/>
      <c r="X59" s="107"/>
      <c r="Y59" s="106"/>
      <c r="AA59" s="107"/>
      <c r="AC59" s="114">
        <f t="shared" si="21"/>
        <v>0</v>
      </c>
      <c r="AD59" s="114">
        <f t="shared" si="22"/>
        <v>0</v>
      </c>
      <c r="AE59" s="114"/>
    </row>
    <row r="60" s="4" customFormat="1" ht="11" customHeight="1" spans="1:31">
      <c r="A60" s="42"/>
      <c r="B60" s="24" t="s">
        <v>162</v>
      </c>
      <c r="C60" s="25" t="s">
        <v>20</v>
      </c>
      <c r="D60" s="26"/>
      <c r="E60" s="41">
        <v>11000</v>
      </c>
      <c r="F60" s="28">
        <f t="shared" si="31"/>
        <v>11000</v>
      </c>
      <c r="G60" s="29" t="str">
        <f t="shared" si="0"/>
        <v/>
      </c>
      <c r="H60" s="30">
        <v>11000</v>
      </c>
      <c r="I60" s="67">
        <f t="shared" si="32"/>
        <v>11000</v>
      </c>
      <c r="J60" s="69"/>
      <c r="K60" s="25" t="s">
        <v>164</v>
      </c>
      <c r="L60" s="25" t="s">
        <v>22</v>
      </c>
      <c r="M60" s="52"/>
      <c r="N60" s="27">
        <v>1250</v>
      </c>
      <c r="O60" s="28">
        <f t="shared" si="33"/>
        <v>1250</v>
      </c>
      <c r="P60" s="29" t="str">
        <f t="shared" si="34"/>
        <v/>
      </c>
      <c r="Q60" s="30">
        <v>1250</v>
      </c>
      <c r="R60" s="90">
        <f t="shared" si="35"/>
        <v>1250</v>
      </c>
      <c r="S60" s="105"/>
      <c r="V60" s="106"/>
      <c r="X60" s="107"/>
      <c r="Y60" s="106"/>
      <c r="AA60" s="107"/>
      <c r="AC60" s="114">
        <f t="shared" si="21"/>
        <v>0</v>
      </c>
      <c r="AD60" s="114">
        <f t="shared" si="22"/>
        <v>0</v>
      </c>
      <c r="AE60" s="114"/>
    </row>
    <row r="61" s="4" customFormat="1" ht="11" customHeight="1" spans="1:31">
      <c r="A61" s="42"/>
      <c r="B61" s="24" t="s">
        <v>165</v>
      </c>
      <c r="C61" s="25" t="s">
        <v>20</v>
      </c>
      <c r="D61" s="26"/>
      <c r="E61" s="41">
        <v>10700</v>
      </c>
      <c r="F61" s="28">
        <f t="shared" si="31"/>
        <v>10700</v>
      </c>
      <c r="G61" s="29" t="str">
        <f t="shared" si="0"/>
        <v/>
      </c>
      <c r="H61" s="30">
        <v>10700</v>
      </c>
      <c r="I61" s="67">
        <f t="shared" si="32"/>
        <v>10700</v>
      </c>
      <c r="J61" s="69"/>
      <c r="K61" s="33" t="s">
        <v>166</v>
      </c>
      <c r="L61" s="33" t="s">
        <v>167</v>
      </c>
      <c r="M61" s="52"/>
      <c r="N61" s="27">
        <v>1900</v>
      </c>
      <c r="O61" s="28">
        <f t="shared" si="33"/>
        <v>1900</v>
      </c>
      <c r="P61" s="29" t="str">
        <f t="shared" si="34"/>
        <v/>
      </c>
      <c r="Q61" s="30">
        <v>1900</v>
      </c>
      <c r="R61" s="90">
        <f t="shared" si="35"/>
        <v>1900</v>
      </c>
      <c r="S61" s="105"/>
      <c r="V61" s="106"/>
      <c r="X61" s="107"/>
      <c r="Y61" s="106"/>
      <c r="AA61" s="107"/>
      <c r="AC61" s="114">
        <f t="shared" si="21"/>
        <v>0</v>
      </c>
      <c r="AD61" s="114">
        <f t="shared" si="22"/>
        <v>0</v>
      </c>
      <c r="AE61" s="114"/>
    </row>
    <row r="62" s="4" customFormat="1" ht="11" customHeight="1" spans="1:31">
      <c r="A62" s="42"/>
      <c r="B62" s="24" t="s">
        <v>165</v>
      </c>
      <c r="C62" s="25" t="s">
        <v>15</v>
      </c>
      <c r="D62" s="26"/>
      <c r="E62" s="41">
        <v>10900</v>
      </c>
      <c r="F62" s="28">
        <f t="shared" si="31"/>
        <v>10900</v>
      </c>
      <c r="G62" s="29" t="str">
        <f t="shared" si="0"/>
        <v/>
      </c>
      <c r="H62" s="30">
        <v>10900</v>
      </c>
      <c r="I62" s="67">
        <f t="shared" si="32"/>
        <v>10900</v>
      </c>
      <c r="J62" s="69"/>
      <c r="K62" s="36" t="s">
        <v>168</v>
      </c>
      <c r="L62" s="36"/>
      <c r="M62" s="72"/>
      <c r="N62" s="38">
        <f>N58+O59+O61</f>
        <v>11200</v>
      </c>
      <c r="O62" s="39">
        <f>N62/7</f>
        <v>1600</v>
      </c>
      <c r="P62" s="73"/>
      <c r="Q62" s="38">
        <f>Q58+R59+R61</f>
        <v>11200</v>
      </c>
      <c r="R62" s="108">
        <f>Q62/7</f>
        <v>1600</v>
      </c>
      <c r="S62" s="105"/>
      <c r="V62" s="106"/>
      <c r="X62" s="107"/>
      <c r="Y62" s="106"/>
      <c r="AA62" s="107"/>
      <c r="AC62" s="114">
        <f t="shared" si="21"/>
        <v>0</v>
      </c>
      <c r="AD62" s="114">
        <f t="shared" si="22"/>
        <v>0</v>
      </c>
      <c r="AE62" s="114"/>
    </row>
    <row r="63" s="4" customFormat="1" ht="11" customHeight="1" spans="1:31">
      <c r="A63" s="42"/>
      <c r="B63" s="24" t="s">
        <v>169</v>
      </c>
      <c r="C63" s="25" t="s">
        <v>15</v>
      </c>
      <c r="D63" s="26"/>
      <c r="E63" s="41">
        <v>13900</v>
      </c>
      <c r="F63" s="28">
        <f t="shared" si="31"/>
        <v>13900</v>
      </c>
      <c r="G63" s="29" t="str">
        <f t="shared" si="0"/>
        <v/>
      </c>
      <c r="H63" s="30">
        <v>13900</v>
      </c>
      <c r="I63" s="67">
        <f t="shared" si="32"/>
        <v>13900</v>
      </c>
      <c r="J63" s="69"/>
      <c r="K63" s="25" t="s">
        <v>170</v>
      </c>
      <c r="L63" s="25" t="s">
        <v>171</v>
      </c>
      <c r="M63" s="52"/>
      <c r="N63" s="27">
        <v>10200</v>
      </c>
      <c r="O63" s="28">
        <f t="shared" ref="O63:O66" si="36">N63+M63</f>
        <v>10200</v>
      </c>
      <c r="P63" s="29" t="str">
        <f t="shared" ref="P63:P66" si="37">IF(LEFT(M63,1)="+",LEFT(M63,1)&amp;TEXT(M63,"#"),TEXT(M63,"#"))</f>
        <v/>
      </c>
      <c r="Q63" s="30">
        <v>10200</v>
      </c>
      <c r="R63" s="90">
        <f t="shared" ref="R63:R66" si="38">IF(P63="",0+Q63,P63+Q63)</f>
        <v>10200</v>
      </c>
      <c r="S63" s="105"/>
      <c r="V63" s="106"/>
      <c r="X63" s="107"/>
      <c r="Y63" s="106"/>
      <c r="AA63" s="107"/>
      <c r="AC63" s="114">
        <f t="shared" si="21"/>
        <v>0</v>
      </c>
      <c r="AD63" s="114">
        <f t="shared" si="22"/>
        <v>0</v>
      </c>
      <c r="AE63" s="114"/>
    </row>
    <row r="64" s="4" customFormat="1" ht="11" customHeight="1" spans="1:31">
      <c r="A64" s="42"/>
      <c r="B64" s="24" t="s">
        <v>172</v>
      </c>
      <c r="C64" s="25" t="s">
        <v>105</v>
      </c>
      <c r="D64" s="26"/>
      <c r="E64" s="41">
        <v>9400</v>
      </c>
      <c r="F64" s="28">
        <f t="shared" si="31"/>
        <v>9400</v>
      </c>
      <c r="G64" s="29" t="str">
        <f t="shared" si="0"/>
        <v/>
      </c>
      <c r="H64" s="30">
        <v>9400</v>
      </c>
      <c r="I64" s="67">
        <f t="shared" si="32"/>
        <v>9400</v>
      </c>
      <c r="J64" s="69"/>
      <c r="K64" s="25" t="s">
        <v>170</v>
      </c>
      <c r="L64" s="25" t="s">
        <v>20</v>
      </c>
      <c r="M64" s="52"/>
      <c r="N64" s="27">
        <v>10200</v>
      </c>
      <c r="O64" s="28">
        <f t="shared" si="36"/>
        <v>10200</v>
      </c>
      <c r="P64" s="29" t="str">
        <f t="shared" si="37"/>
        <v/>
      </c>
      <c r="Q64" s="30">
        <v>10200</v>
      </c>
      <c r="R64" s="90">
        <f t="shared" si="38"/>
        <v>10200</v>
      </c>
      <c r="S64" s="105"/>
      <c r="V64" s="106"/>
      <c r="X64" s="107"/>
      <c r="Y64" s="106"/>
      <c r="AA64" s="107"/>
      <c r="AC64" s="114">
        <f t="shared" si="21"/>
        <v>0</v>
      </c>
      <c r="AD64" s="114">
        <f t="shared" si="22"/>
        <v>0</v>
      </c>
      <c r="AE64" s="114"/>
    </row>
    <row r="65" s="4" customFormat="1" ht="11" customHeight="1" spans="1:31">
      <c r="A65" s="42"/>
      <c r="B65" s="44" t="s">
        <v>173</v>
      </c>
      <c r="C65" s="60" t="s">
        <v>18</v>
      </c>
      <c r="D65" s="26"/>
      <c r="E65" s="41">
        <v>9400</v>
      </c>
      <c r="F65" s="28">
        <f t="shared" si="31"/>
        <v>9400</v>
      </c>
      <c r="G65" s="29" t="str">
        <f t="shared" si="0"/>
        <v/>
      </c>
      <c r="H65" s="30">
        <v>9400</v>
      </c>
      <c r="I65" s="67">
        <f t="shared" si="32"/>
        <v>9400</v>
      </c>
      <c r="J65" s="69"/>
      <c r="K65" s="25" t="s">
        <v>174</v>
      </c>
      <c r="L65" s="25" t="s">
        <v>15</v>
      </c>
      <c r="M65" s="52"/>
      <c r="N65" s="27">
        <v>8500</v>
      </c>
      <c r="O65" s="28">
        <f t="shared" si="36"/>
        <v>8500</v>
      </c>
      <c r="P65" s="29" t="str">
        <f t="shared" si="37"/>
        <v/>
      </c>
      <c r="Q65" s="30">
        <v>8500</v>
      </c>
      <c r="R65" s="90">
        <f t="shared" si="38"/>
        <v>8500</v>
      </c>
      <c r="S65" s="105"/>
      <c r="V65" s="106"/>
      <c r="X65" s="107"/>
      <c r="Y65" s="106"/>
      <c r="AA65" s="107"/>
      <c r="AC65" s="114">
        <f t="shared" si="21"/>
        <v>0</v>
      </c>
      <c r="AD65" s="114">
        <f t="shared" si="22"/>
        <v>0</v>
      </c>
      <c r="AE65" s="114"/>
    </row>
    <row r="66" s="4" customFormat="1" ht="11" customHeight="1" spans="1:31">
      <c r="A66" s="42"/>
      <c r="B66" s="44" t="s">
        <v>175</v>
      </c>
      <c r="C66" s="60" t="s">
        <v>66</v>
      </c>
      <c r="D66" s="26"/>
      <c r="E66" s="41">
        <v>11200</v>
      </c>
      <c r="F66" s="28">
        <f t="shared" si="31"/>
        <v>11200</v>
      </c>
      <c r="G66" s="29" t="str">
        <f t="shared" si="0"/>
        <v/>
      </c>
      <c r="H66" s="27">
        <v>11200</v>
      </c>
      <c r="I66" s="67">
        <f t="shared" si="32"/>
        <v>11200</v>
      </c>
      <c r="J66" s="69"/>
      <c r="K66" s="33" t="s">
        <v>176</v>
      </c>
      <c r="L66" s="45" t="s">
        <v>177</v>
      </c>
      <c r="M66" s="52"/>
      <c r="N66" s="27">
        <v>10400</v>
      </c>
      <c r="O66" s="28">
        <f t="shared" si="36"/>
        <v>10400</v>
      </c>
      <c r="P66" s="29" t="str">
        <f t="shared" si="37"/>
        <v/>
      </c>
      <c r="Q66" s="30">
        <v>10400</v>
      </c>
      <c r="R66" s="90">
        <f t="shared" si="38"/>
        <v>10400</v>
      </c>
      <c r="S66" s="105"/>
      <c r="V66" s="106"/>
      <c r="X66" s="107"/>
      <c r="Y66" s="106"/>
      <c r="AA66" s="107"/>
      <c r="AC66" s="114">
        <f t="shared" si="21"/>
        <v>0</v>
      </c>
      <c r="AD66" s="114">
        <f t="shared" si="22"/>
        <v>0</v>
      </c>
      <c r="AE66" s="114"/>
    </row>
    <row r="67" s="4" customFormat="1" ht="11" customHeight="1" spans="1:31">
      <c r="A67" s="42"/>
      <c r="B67" s="44" t="s">
        <v>178</v>
      </c>
      <c r="C67" s="60" t="s">
        <v>66</v>
      </c>
      <c r="D67" s="26"/>
      <c r="E67" s="41">
        <v>12100</v>
      </c>
      <c r="F67" s="28">
        <f t="shared" si="31"/>
        <v>12100</v>
      </c>
      <c r="G67" s="29" t="str">
        <f t="shared" ref="G67:G72" si="39">IF(LEFT(D67,1)="+",LEFT(D67,1)&amp;TEXT(D67,"#"),TEXT(D67,"#"))</f>
        <v/>
      </c>
      <c r="H67" s="30">
        <v>12100</v>
      </c>
      <c r="I67" s="67">
        <f t="shared" si="32"/>
        <v>12100</v>
      </c>
      <c r="J67" s="69"/>
      <c r="K67" s="36" t="s">
        <v>179</v>
      </c>
      <c r="L67" s="36"/>
      <c r="M67" s="72"/>
      <c r="N67" s="38">
        <f>SUM(O63:O66)</f>
        <v>39300</v>
      </c>
      <c r="O67" s="39">
        <f>N67/4</f>
        <v>9825</v>
      </c>
      <c r="P67" s="73"/>
      <c r="Q67" s="38">
        <f>SUM(R63:R66)</f>
        <v>39300</v>
      </c>
      <c r="R67" s="108">
        <f>Q67/4</f>
        <v>9825</v>
      </c>
      <c r="S67" s="105"/>
      <c r="V67" s="106"/>
      <c r="X67" s="107"/>
      <c r="Y67" s="106"/>
      <c r="AA67" s="107"/>
      <c r="AC67" s="114">
        <f t="shared" si="21"/>
        <v>0</v>
      </c>
      <c r="AD67" s="114">
        <f t="shared" si="22"/>
        <v>0</v>
      </c>
      <c r="AE67" s="114"/>
    </row>
    <row r="68" s="4" customFormat="1" ht="11" customHeight="1" spans="1:31">
      <c r="A68" s="42"/>
      <c r="B68" s="44" t="s">
        <v>180</v>
      </c>
      <c r="C68" s="33" t="s">
        <v>181</v>
      </c>
      <c r="D68" s="26"/>
      <c r="E68" s="41">
        <v>11800</v>
      </c>
      <c r="F68" s="28">
        <f t="shared" si="31"/>
        <v>11800</v>
      </c>
      <c r="G68" s="29" t="str">
        <f t="shared" si="39"/>
        <v/>
      </c>
      <c r="H68" s="30">
        <v>11800</v>
      </c>
      <c r="I68" s="67">
        <f t="shared" si="32"/>
        <v>11800</v>
      </c>
      <c r="J68" s="69"/>
      <c r="K68" s="25" t="s">
        <v>182</v>
      </c>
      <c r="L68" s="25" t="s">
        <v>22</v>
      </c>
      <c r="M68" s="52"/>
      <c r="N68" s="27">
        <v>3000</v>
      </c>
      <c r="O68" s="28">
        <f t="shared" ref="O68:O131" si="40">N68+M68</f>
        <v>3000</v>
      </c>
      <c r="P68" s="29" t="str">
        <f t="shared" ref="P68:P77" si="41">IF(LEFT(M68,1)="+",LEFT(M68,1)&amp;TEXT(M68,"#"),TEXT(M68,"#"))</f>
        <v/>
      </c>
      <c r="Q68" s="30">
        <v>3000</v>
      </c>
      <c r="R68" s="90">
        <f t="shared" ref="R68:R131" si="42">IF(P68="",0+Q68,P68+Q68)</f>
        <v>3000</v>
      </c>
      <c r="S68" s="105"/>
      <c r="V68" s="106"/>
      <c r="X68" s="107"/>
      <c r="Y68" s="106"/>
      <c r="AA68" s="107"/>
      <c r="AC68" s="114">
        <f t="shared" si="21"/>
        <v>0</v>
      </c>
      <c r="AD68" s="114">
        <f t="shared" si="22"/>
        <v>0</v>
      </c>
      <c r="AE68" s="114"/>
    </row>
    <row r="69" s="4" customFormat="1" ht="11" customHeight="1" spans="1:31">
      <c r="A69" s="42"/>
      <c r="B69" s="35" t="s">
        <v>183</v>
      </c>
      <c r="C69" s="36"/>
      <c r="D69" s="37"/>
      <c r="E69" s="51">
        <f>SUM(F53:F68)</f>
        <v>170400</v>
      </c>
      <c r="F69" s="39">
        <f>E69/16</f>
        <v>10650</v>
      </c>
      <c r="G69" s="29" t="str">
        <f t="shared" si="39"/>
        <v/>
      </c>
      <c r="H69" s="51">
        <f>SUM(I53:I68)</f>
        <v>170400</v>
      </c>
      <c r="I69" s="39">
        <f>H69/16</f>
        <v>10650</v>
      </c>
      <c r="J69" s="69"/>
      <c r="K69" s="25" t="s">
        <v>184</v>
      </c>
      <c r="L69" s="25" t="s">
        <v>22</v>
      </c>
      <c r="M69" s="52"/>
      <c r="N69" s="27">
        <v>3600</v>
      </c>
      <c r="O69" s="28">
        <f t="shared" si="40"/>
        <v>3600</v>
      </c>
      <c r="P69" s="29" t="str">
        <f t="shared" si="41"/>
        <v/>
      </c>
      <c r="Q69" s="30">
        <v>3600</v>
      </c>
      <c r="R69" s="90">
        <f t="shared" si="42"/>
        <v>3600</v>
      </c>
      <c r="S69" s="105"/>
      <c r="V69" s="106"/>
      <c r="X69" s="107"/>
      <c r="Y69" s="106"/>
      <c r="AA69" s="107"/>
      <c r="AC69" s="114">
        <f t="shared" ref="AC69:AC100" si="43">F69-I69</f>
        <v>0</v>
      </c>
      <c r="AD69" s="114">
        <f t="shared" ref="AD69:AD100" si="44">O69-R69</f>
        <v>0</v>
      </c>
      <c r="AE69" s="114"/>
    </row>
    <row r="70" s="4" customFormat="1" ht="11" customHeight="1" spans="1:31">
      <c r="A70" s="42"/>
      <c r="B70" s="24" t="s">
        <v>185</v>
      </c>
      <c r="C70" s="25" t="s">
        <v>15</v>
      </c>
      <c r="D70" s="26"/>
      <c r="E70" s="41">
        <v>6700</v>
      </c>
      <c r="F70" s="28">
        <f t="shared" ref="F70:F72" si="45">E70+D70</f>
        <v>6700</v>
      </c>
      <c r="G70" s="29" t="str">
        <f t="shared" si="39"/>
        <v/>
      </c>
      <c r="H70" s="30">
        <v>6700</v>
      </c>
      <c r="I70" s="67">
        <f t="shared" ref="I70:I72" si="46">IF(G70="",0+H70,G70+H70)</f>
        <v>6700</v>
      </c>
      <c r="J70" s="69"/>
      <c r="K70" s="25" t="s">
        <v>186</v>
      </c>
      <c r="L70" s="25" t="s">
        <v>20</v>
      </c>
      <c r="M70" s="52"/>
      <c r="N70" s="27">
        <v>3900</v>
      </c>
      <c r="O70" s="28">
        <f t="shared" si="40"/>
        <v>3900</v>
      </c>
      <c r="P70" s="29" t="str">
        <f t="shared" si="41"/>
        <v/>
      </c>
      <c r="Q70" s="30">
        <v>3900</v>
      </c>
      <c r="R70" s="90">
        <f t="shared" si="42"/>
        <v>3900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4"/>
        <v>0</v>
      </c>
      <c r="AE70" s="114"/>
    </row>
    <row r="71" s="4" customFormat="1" ht="11" customHeight="1" spans="1:31">
      <c r="A71" s="42"/>
      <c r="B71" s="118" t="s">
        <v>187</v>
      </c>
      <c r="C71" s="54" t="s">
        <v>15</v>
      </c>
      <c r="D71" s="26"/>
      <c r="E71" s="41">
        <v>7000</v>
      </c>
      <c r="F71" s="28">
        <f t="shared" si="45"/>
        <v>7000</v>
      </c>
      <c r="G71" s="29" t="str">
        <f t="shared" si="39"/>
        <v/>
      </c>
      <c r="H71" s="30">
        <v>7000</v>
      </c>
      <c r="I71" s="67">
        <f t="shared" si="46"/>
        <v>7000</v>
      </c>
      <c r="J71" s="69"/>
      <c r="K71" s="25" t="s">
        <v>188</v>
      </c>
      <c r="L71" s="25" t="s">
        <v>26</v>
      </c>
      <c r="M71" s="52"/>
      <c r="N71" s="27">
        <v>3200</v>
      </c>
      <c r="O71" s="28">
        <f t="shared" si="40"/>
        <v>3200</v>
      </c>
      <c r="P71" s="29" t="str">
        <f t="shared" si="41"/>
        <v/>
      </c>
      <c r="Q71" s="30">
        <v>3200</v>
      </c>
      <c r="R71" s="90">
        <f t="shared" si="42"/>
        <v>3200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4"/>
        <v>0</v>
      </c>
      <c r="AE71" s="114"/>
    </row>
    <row r="72" s="4" customFormat="1" ht="11" customHeight="1" spans="1:31">
      <c r="A72" s="42"/>
      <c r="B72" s="24" t="s">
        <v>189</v>
      </c>
      <c r="C72" s="25" t="s">
        <v>15</v>
      </c>
      <c r="D72" s="26"/>
      <c r="E72" s="41">
        <v>6600</v>
      </c>
      <c r="F72" s="28">
        <f t="shared" si="45"/>
        <v>6600</v>
      </c>
      <c r="G72" s="29" t="str">
        <f t="shared" si="39"/>
        <v/>
      </c>
      <c r="H72" s="30">
        <v>6600</v>
      </c>
      <c r="I72" s="67">
        <f t="shared" si="46"/>
        <v>6600</v>
      </c>
      <c r="J72" s="71"/>
      <c r="K72" s="97" t="s">
        <v>190</v>
      </c>
      <c r="L72" s="53" t="s">
        <v>22</v>
      </c>
      <c r="M72" s="52"/>
      <c r="N72" s="27">
        <v>3500</v>
      </c>
      <c r="O72" s="28">
        <f t="shared" si="40"/>
        <v>3500</v>
      </c>
      <c r="P72" s="29" t="str">
        <f t="shared" si="41"/>
        <v/>
      </c>
      <c r="Q72" s="30">
        <v>3500</v>
      </c>
      <c r="R72" s="90">
        <f t="shared" si="42"/>
        <v>3500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4"/>
        <v>0</v>
      </c>
      <c r="AE72" s="114"/>
    </row>
    <row r="73" s="4" customFormat="1" ht="11" customHeight="1" spans="1:31">
      <c r="A73" s="42"/>
      <c r="B73" s="35" t="s">
        <v>191</v>
      </c>
      <c r="C73" s="36"/>
      <c r="D73" s="37"/>
      <c r="E73" s="51">
        <f>SUM(F70:F72)</f>
        <v>20300</v>
      </c>
      <c r="F73" s="39">
        <f>E73/3</f>
        <v>6766.66666666667</v>
      </c>
      <c r="G73" s="73"/>
      <c r="H73" s="51">
        <f>SUM(I70:I72)</f>
        <v>20300</v>
      </c>
      <c r="I73" s="39">
        <f>H73/3</f>
        <v>6766.66666666667</v>
      </c>
      <c r="J73" s="68" t="s">
        <v>192</v>
      </c>
      <c r="K73" s="25" t="s">
        <v>193</v>
      </c>
      <c r="L73" s="25" t="s">
        <v>22</v>
      </c>
      <c r="M73" s="52"/>
      <c r="N73" s="27">
        <v>12800</v>
      </c>
      <c r="O73" s="28">
        <f t="shared" si="40"/>
        <v>12800</v>
      </c>
      <c r="P73" s="29" t="str">
        <f t="shared" si="41"/>
        <v/>
      </c>
      <c r="Q73" s="30">
        <v>12800</v>
      </c>
      <c r="R73" s="90">
        <f t="shared" si="42"/>
        <v>12800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4"/>
        <v>0</v>
      </c>
      <c r="AE73" s="114"/>
    </row>
    <row r="74" s="4" customFormat="1" ht="11" customHeight="1" spans="1:31">
      <c r="A74" s="42"/>
      <c r="B74" s="35" t="s">
        <v>194</v>
      </c>
      <c r="C74" s="36"/>
      <c r="D74" s="37"/>
      <c r="E74" s="51">
        <f>E69+E73</f>
        <v>190700</v>
      </c>
      <c r="F74" s="39">
        <f>E74/15</f>
        <v>12713.3333333333</v>
      </c>
      <c r="G74" s="73"/>
      <c r="H74" s="51">
        <f>H69+H73</f>
        <v>190700</v>
      </c>
      <c r="I74" s="39">
        <f>H74/15</f>
        <v>12713.3333333333</v>
      </c>
      <c r="J74" s="69"/>
      <c r="K74" s="25" t="s">
        <v>195</v>
      </c>
      <c r="L74" s="25" t="s">
        <v>20</v>
      </c>
      <c r="M74" s="52"/>
      <c r="N74" s="27">
        <v>8500</v>
      </c>
      <c r="O74" s="28">
        <f t="shared" si="40"/>
        <v>8500</v>
      </c>
      <c r="P74" s="29" t="str">
        <f t="shared" si="41"/>
        <v/>
      </c>
      <c r="Q74" s="30">
        <v>8500</v>
      </c>
      <c r="R74" s="90">
        <f t="shared" si="42"/>
        <v>8500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4"/>
        <v>0</v>
      </c>
      <c r="AE74" s="114"/>
    </row>
    <row r="75" s="4" customFormat="1" ht="11" customHeight="1" spans="1:31">
      <c r="A75" s="42"/>
      <c r="B75" s="119" t="s">
        <v>196</v>
      </c>
      <c r="C75" s="25" t="s">
        <v>15</v>
      </c>
      <c r="D75" s="26"/>
      <c r="E75" s="41">
        <v>4600</v>
      </c>
      <c r="F75" s="28">
        <f t="shared" ref="F75:F77" si="47">E75+D75</f>
        <v>4600</v>
      </c>
      <c r="G75" s="29" t="str">
        <f t="shared" ref="G75:G77" si="48">IF(LEFT(D75,1)="+",LEFT(D75,1)&amp;TEXT(D75,"#"),TEXT(D75,"#"))</f>
        <v/>
      </c>
      <c r="H75" s="30">
        <v>4600</v>
      </c>
      <c r="I75" s="67">
        <f t="shared" ref="I75:I77" si="49">IF(G75="",0+H75,G75+H75)</f>
        <v>4600</v>
      </c>
      <c r="J75" s="69"/>
      <c r="K75" s="25" t="s">
        <v>197</v>
      </c>
      <c r="L75" s="25" t="s">
        <v>20</v>
      </c>
      <c r="M75" s="52"/>
      <c r="N75" s="27">
        <v>2100</v>
      </c>
      <c r="O75" s="28">
        <f t="shared" si="40"/>
        <v>2100</v>
      </c>
      <c r="P75" s="29" t="str">
        <f t="shared" si="41"/>
        <v/>
      </c>
      <c r="Q75" s="30">
        <v>2100</v>
      </c>
      <c r="R75" s="90">
        <f t="shared" si="42"/>
        <v>2100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4"/>
        <v>0</v>
      </c>
      <c r="AE75" s="114"/>
    </row>
    <row r="76" s="4" customFormat="1" ht="11" customHeight="1" spans="1:31">
      <c r="A76" s="42"/>
      <c r="B76" s="119" t="s">
        <v>198</v>
      </c>
      <c r="C76" s="25" t="s">
        <v>105</v>
      </c>
      <c r="D76" s="26"/>
      <c r="E76" s="41">
        <v>5000</v>
      </c>
      <c r="F76" s="28">
        <f t="shared" si="47"/>
        <v>5000</v>
      </c>
      <c r="G76" s="29" t="str">
        <f t="shared" si="48"/>
        <v/>
      </c>
      <c r="H76" s="30">
        <v>5000</v>
      </c>
      <c r="I76" s="67">
        <f t="shared" si="49"/>
        <v>5000</v>
      </c>
      <c r="J76" s="69"/>
      <c r="K76" s="25" t="s">
        <v>199</v>
      </c>
      <c r="L76" s="25" t="s">
        <v>200</v>
      </c>
      <c r="M76" s="52"/>
      <c r="N76" s="27">
        <v>9500</v>
      </c>
      <c r="O76" s="28">
        <f t="shared" si="40"/>
        <v>9500</v>
      </c>
      <c r="P76" s="29" t="str">
        <f t="shared" si="41"/>
        <v/>
      </c>
      <c r="Q76" s="30">
        <v>9500</v>
      </c>
      <c r="R76" s="90">
        <f t="shared" si="42"/>
        <v>9500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4"/>
        <v>0</v>
      </c>
      <c r="AE76" s="114"/>
    </row>
    <row r="77" s="4" customFormat="1" ht="11" customHeight="1" spans="1:31">
      <c r="A77" s="42"/>
      <c r="B77" s="119" t="s">
        <v>201</v>
      </c>
      <c r="C77" s="25" t="s">
        <v>15</v>
      </c>
      <c r="D77" s="26"/>
      <c r="E77" s="41">
        <v>4600</v>
      </c>
      <c r="F77" s="28">
        <f t="shared" si="47"/>
        <v>4600</v>
      </c>
      <c r="G77" s="29" t="str">
        <f t="shared" si="48"/>
        <v/>
      </c>
      <c r="H77" s="30">
        <v>4600</v>
      </c>
      <c r="I77" s="67">
        <f t="shared" si="49"/>
        <v>4600</v>
      </c>
      <c r="J77" s="69"/>
      <c r="K77" s="25" t="s">
        <v>202</v>
      </c>
      <c r="L77" s="25" t="s">
        <v>200</v>
      </c>
      <c r="M77" s="52"/>
      <c r="N77" s="27">
        <v>12500</v>
      </c>
      <c r="O77" s="28">
        <f t="shared" si="40"/>
        <v>12500</v>
      </c>
      <c r="P77" s="29" t="str">
        <f t="shared" si="41"/>
        <v/>
      </c>
      <c r="Q77" s="30">
        <v>12500</v>
      </c>
      <c r="R77" s="90">
        <f t="shared" si="42"/>
        <v>12500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4"/>
        <v>0</v>
      </c>
      <c r="AE77" s="114"/>
    </row>
    <row r="78" s="4" customFormat="1" ht="11" customHeight="1" spans="1:31">
      <c r="A78" s="42"/>
      <c r="B78" s="120" t="s">
        <v>203</v>
      </c>
      <c r="C78" s="36"/>
      <c r="D78" s="37"/>
      <c r="E78" s="51">
        <f>SUM(F75:F77)</f>
        <v>14200</v>
      </c>
      <c r="F78" s="39">
        <f>E78/3</f>
        <v>4733.33333333333</v>
      </c>
      <c r="G78" s="73"/>
      <c r="H78" s="51">
        <f>SUM(I75:I77)</f>
        <v>14200</v>
      </c>
      <c r="I78" s="39">
        <f>H78/3</f>
        <v>4733.33333333333</v>
      </c>
      <c r="J78" s="69"/>
      <c r="K78" s="25" t="s">
        <v>204</v>
      </c>
      <c r="L78" s="25" t="s">
        <v>205</v>
      </c>
      <c r="M78" s="52"/>
      <c r="N78" s="27">
        <v>25000</v>
      </c>
      <c r="O78" s="28">
        <f t="shared" si="40"/>
        <v>25000</v>
      </c>
      <c r="P78" s="29">
        <v>-1500</v>
      </c>
      <c r="Q78" s="30">
        <v>20000</v>
      </c>
      <c r="R78" s="90">
        <f t="shared" si="42"/>
        <v>18500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4"/>
        <v>6500</v>
      </c>
      <c r="AE78" s="114"/>
    </row>
    <row r="79" s="4" customFormat="1" ht="11" customHeight="1" spans="1:31">
      <c r="A79" s="42"/>
      <c r="B79" s="24" t="s">
        <v>206</v>
      </c>
      <c r="C79" s="25" t="s">
        <v>15</v>
      </c>
      <c r="D79" s="26"/>
      <c r="E79" s="41">
        <v>3600</v>
      </c>
      <c r="F79" s="28">
        <f t="shared" ref="F79:F98" si="50">E79+D79</f>
        <v>3600</v>
      </c>
      <c r="G79" s="29" t="str">
        <f t="shared" ref="G79:G92" si="51">IF(LEFT(D79,1)="+",LEFT(D79,1)&amp;TEXT(D79,"#"),TEXT(D79,"#"))</f>
        <v/>
      </c>
      <c r="H79" s="30">
        <v>3600</v>
      </c>
      <c r="I79" s="67">
        <f t="shared" ref="I79:I98" si="52">IF(G79="",0+H79,G79+H79)</f>
        <v>3600</v>
      </c>
      <c r="J79" s="69"/>
      <c r="K79" s="70" t="s">
        <v>207</v>
      </c>
      <c r="L79" s="25" t="s">
        <v>205</v>
      </c>
      <c r="M79" s="52"/>
      <c r="N79" s="27">
        <v>30000</v>
      </c>
      <c r="O79" s="28">
        <f t="shared" si="40"/>
        <v>30000</v>
      </c>
      <c r="P79" s="29" t="str">
        <f t="shared" ref="P79:P92" si="53">IF(LEFT(M79,1)="+",LEFT(M79,1)&amp;TEXT(M79,"#"),TEXT(M79,"#"))</f>
        <v/>
      </c>
      <c r="Q79" s="30">
        <v>28000</v>
      </c>
      <c r="R79" s="90">
        <f t="shared" si="42"/>
        <v>28000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4"/>
        <v>2000</v>
      </c>
      <c r="AE79" s="114"/>
    </row>
    <row r="80" s="4" customFormat="1" ht="11" customHeight="1" spans="1:31">
      <c r="A80" s="48"/>
      <c r="B80" s="35" t="s">
        <v>208</v>
      </c>
      <c r="C80" s="36"/>
      <c r="D80" s="37"/>
      <c r="E80" s="51">
        <f>E78+F79</f>
        <v>17800</v>
      </c>
      <c r="F80" s="39">
        <f>E80/4</f>
        <v>4450</v>
      </c>
      <c r="G80" s="73"/>
      <c r="H80" s="51">
        <f>H78+I79</f>
        <v>17800</v>
      </c>
      <c r="I80" s="39">
        <f>H80/4</f>
        <v>4450</v>
      </c>
      <c r="J80" s="69"/>
      <c r="K80" s="25" t="s">
        <v>204</v>
      </c>
      <c r="L80" s="25" t="s">
        <v>209</v>
      </c>
      <c r="M80" s="52"/>
      <c r="N80" s="27">
        <v>28800</v>
      </c>
      <c r="O80" s="28">
        <f t="shared" si="40"/>
        <v>28800</v>
      </c>
      <c r="P80" s="29"/>
      <c r="Q80" s="30">
        <v>25500</v>
      </c>
      <c r="R80" s="90">
        <f t="shared" si="42"/>
        <v>25500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4"/>
        <v>3300</v>
      </c>
      <c r="AE80" s="114"/>
    </row>
    <row r="81" s="4" customFormat="1" ht="11" customHeight="1" spans="1:31">
      <c r="A81" s="40" t="s">
        <v>210</v>
      </c>
      <c r="B81" s="122" t="s">
        <v>211</v>
      </c>
      <c r="C81" s="25" t="s">
        <v>20</v>
      </c>
      <c r="D81" s="26"/>
      <c r="E81" s="27">
        <v>9400</v>
      </c>
      <c r="F81" s="28">
        <f t="shared" si="50"/>
        <v>9400</v>
      </c>
      <c r="G81" s="29" t="str">
        <f t="shared" si="51"/>
        <v/>
      </c>
      <c r="H81" s="30">
        <v>9400</v>
      </c>
      <c r="I81" s="67">
        <f t="shared" si="52"/>
        <v>9400</v>
      </c>
      <c r="J81" s="69"/>
      <c r="K81" s="70" t="s">
        <v>207</v>
      </c>
      <c r="L81" s="25" t="s">
        <v>209</v>
      </c>
      <c r="M81" s="52"/>
      <c r="N81" s="27">
        <v>30000</v>
      </c>
      <c r="O81" s="28">
        <f t="shared" si="40"/>
        <v>30000</v>
      </c>
      <c r="P81" s="29"/>
      <c r="Q81" s="30">
        <v>30000</v>
      </c>
      <c r="R81" s="90">
        <f t="shared" si="42"/>
        <v>30000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4"/>
        <v>0</v>
      </c>
      <c r="AE81" s="114"/>
    </row>
    <row r="82" s="4" customFormat="1" ht="11" customHeight="1" spans="1:31">
      <c r="A82" s="42"/>
      <c r="B82" s="24" t="s">
        <v>212</v>
      </c>
      <c r="C82" s="25" t="s">
        <v>66</v>
      </c>
      <c r="D82" s="26"/>
      <c r="E82" s="27">
        <v>9800</v>
      </c>
      <c r="F82" s="28">
        <f t="shared" si="50"/>
        <v>9800</v>
      </c>
      <c r="G82" s="29" t="str">
        <f t="shared" si="51"/>
        <v/>
      </c>
      <c r="H82" s="30">
        <v>9800</v>
      </c>
      <c r="I82" s="67">
        <f t="shared" si="52"/>
        <v>9800</v>
      </c>
      <c r="J82" s="69"/>
      <c r="K82" s="25" t="s">
        <v>213</v>
      </c>
      <c r="L82" s="25" t="s">
        <v>75</v>
      </c>
      <c r="M82" s="52"/>
      <c r="N82" s="27">
        <v>26800</v>
      </c>
      <c r="O82" s="28">
        <f t="shared" si="40"/>
        <v>26800</v>
      </c>
      <c r="P82" s="29" t="str">
        <f t="shared" si="53"/>
        <v/>
      </c>
      <c r="Q82" s="30">
        <v>25800</v>
      </c>
      <c r="R82" s="90">
        <f t="shared" si="42"/>
        <v>25800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4"/>
        <v>1000</v>
      </c>
      <c r="AE82" s="114"/>
    </row>
    <row r="83" s="4" customFormat="1" ht="11" customHeight="1" spans="1:31">
      <c r="A83" s="42"/>
      <c r="B83" s="24" t="s">
        <v>214</v>
      </c>
      <c r="C83" s="25" t="s">
        <v>20</v>
      </c>
      <c r="D83" s="26"/>
      <c r="E83" s="27">
        <v>9200</v>
      </c>
      <c r="F83" s="28">
        <f t="shared" si="50"/>
        <v>9200</v>
      </c>
      <c r="G83" s="29" t="str">
        <f t="shared" si="51"/>
        <v/>
      </c>
      <c r="H83" s="30">
        <v>9200</v>
      </c>
      <c r="I83" s="67">
        <f t="shared" si="52"/>
        <v>9200</v>
      </c>
      <c r="J83" s="69"/>
      <c r="K83" s="25" t="s">
        <v>215</v>
      </c>
      <c r="L83" s="25" t="s">
        <v>26</v>
      </c>
      <c r="M83" s="52"/>
      <c r="N83" s="34">
        <v>1700</v>
      </c>
      <c r="O83" s="28">
        <f t="shared" si="40"/>
        <v>1700</v>
      </c>
      <c r="P83" s="29" t="str">
        <f t="shared" si="53"/>
        <v/>
      </c>
      <c r="Q83" s="34">
        <v>1700</v>
      </c>
      <c r="R83" s="90">
        <f t="shared" si="42"/>
        <v>1700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4"/>
        <v>0</v>
      </c>
      <c r="AE83" s="114"/>
    </row>
    <row r="84" s="4" customFormat="1" ht="11" customHeight="1" spans="1:31">
      <c r="A84" s="42"/>
      <c r="B84" s="24" t="s">
        <v>216</v>
      </c>
      <c r="C84" s="25" t="s">
        <v>15</v>
      </c>
      <c r="D84" s="26"/>
      <c r="E84" s="27">
        <v>9400</v>
      </c>
      <c r="F84" s="28">
        <f t="shared" si="50"/>
        <v>9400</v>
      </c>
      <c r="G84" s="29" t="str">
        <f t="shared" si="51"/>
        <v/>
      </c>
      <c r="H84" s="30">
        <v>9400</v>
      </c>
      <c r="I84" s="67">
        <f t="shared" si="52"/>
        <v>9400</v>
      </c>
      <c r="J84" s="69"/>
      <c r="K84" s="25" t="s">
        <v>217</v>
      </c>
      <c r="L84" s="25" t="s">
        <v>20</v>
      </c>
      <c r="M84" s="52"/>
      <c r="N84" s="27">
        <v>4300</v>
      </c>
      <c r="O84" s="28">
        <f t="shared" si="40"/>
        <v>4300</v>
      </c>
      <c r="P84" s="29" t="str">
        <f t="shared" si="53"/>
        <v/>
      </c>
      <c r="Q84" s="30">
        <v>4300</v>
      </c>
      <c r="R84" s="90">
        <f t="shared" si="42"/>
        <v>4300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4"/>
        <v>0</v>
      </c>
      <c r="AE84" s="114"/>
    </row>
    <row r="85" s="4" customFormat="1" ht="11" customHeight="1" spans="1:31">
      <c r="A85" s="42"/>
      <c r="B85" s="24" t="s">
        <v>218</v>
      </c>
      <c r="C85" s="25" t="s">
        <v>149</v>
      </c>
      <c r="D85" s="26"/>
      <c r="E85" s="27">
        <v>9700</v>
      </c>
      <c r="F85" s="28">
        <f t="shared" si="50"/>
        <v>9700</v>
      </c>
      <c r="G85" s="29" t="str">
        <f t="shared" si="51"/>
        <v/>
      </c>
      <c r="H85" s="30">
        <v>9700</v>
      </c>
      <c r="I85" s="67">
        <f t="shared" si="52"/>
        <v>9700</v>
      </c>
      <c r="J85" s="69"/>
      <c r="K85" s="25" t="s">
        <v>219</v>
      </c>
      <c r="L85" s="25" t="s">
        <v>26</v>
      </c>
      <c r="M85" s="52"/>
      <c r="N85" s="27">
        <v>1950</v>
      </c>
      <c r="O85" s="28">
        <f t="shared" si="40"/>
        <v>1950</v>
      </c>
      <c r="P85" s="29" t="str">
        <f t="shared" si="53"/>
        <v/>
      </c>
      <c r="Q85" s="30">
        <v>1950</v>
      </c>
      <c r="R85" s="90">
        <f t="shared" si="42"/>
        <v>1950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4"/>
        <v>0</v>
      </c>
      <c r="AE85" s="114"/>
    </row>
    <row r="86" s="4" customFormat="1" ht="11" customHeight="1" spans="1:31">
      <c r="A86" s="42"/>
      <c r="B86" s="24" t="s">
        <v>220</v>
      </c>
      <c r="C86" s="25" t="s">
        <v>22</v>
      </c>
      <c r="D86" s="26"/>
      <c r="E86" s="27">
        <v>7900</v>
      </c>
      <c r="F86" s="28">
        <f t="shared" si="50"/>
        <v>7900</v>
      </c>
      <c r="G86" s="29" t="str">
        <f t="shared" si="51"/>
        <v/>
      </c>
      <c r="H86" s="30">
        <v>7900</v>
      </c>
      <c r="I86" s="67">
        <f t="shared" si="52"/>
        <v>7900</v>
      </c>
      <c r="J86" s="69"/>
      <c r="K86" s="25" t="s">
        <v>221</v>
      </c>
      <c r="L86" s="25" t="s">
        <v>26</v>
      </c>
      <c r="M86" s="52"/>
      <c r="N86" s="27">
        <v>2250</v>
      </c>
      <c r="O86" s="28">
        <f t="shared" si="40"/>
        <v>2250</v>
      </c>
      <c r="P86" s="29" t="str">
        <f t="shared" si="53"/>
        <v/>
      </c>
      <c r="Q86" s="30">
        <v>2250</v>
      </c>
      <c r="R86" s="90">
        <f t="shared" si="42"/>
        <v>2250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4"/>
        <v>0</v>
      </c>
      <c r="AE86" s="114"/>
    </row>
    <row r="87" s="4" customFormat="1" ht="11" customHeight="1" spans="1:31">
      <c r="A87" s="42"/>
      <c r="B87" s="24" t="s">
        <v>220</v>
      </c>
      <c r="C87" s="25" t="s">
        <v>105</v>
      </c>
      <c r="D87" s="26"/>
      <c r="E87" s="27">
        <v>9600</v>
      </c>
      <c r="F87" s="28">
        <f t="shared" si="50"/>
        <v>9600</v>
      </c>
      <c r="G87" s="29" t="str">
        <f t="shared" si="51"/>
        <v/>
      </c>
      <c r="H87" s="30">
        <v>9600</v>
      </c>
      <c r="I87" s="67">
        <f t="shared" si="52"/>
        <v>9600</v>
      </c>
      <c r="J87" s="69"/>
      <c r="K87" s="33" t="s">
        <v>222</v>
      </c>
      <c r="L87" s="25" t="s">
        <v>26</v>
      </c>
      <c r="M87" s="52"/>
      <c r="N87" s="27">
        <v>1750</v>
      </c>
      <c r="O87" s="28">
        <f t="shared" si="40"/>
        <v>1750</v>
      </c>
      <c r="P87" s="29" t="str">
        <f t="shared" si="53"/>
        <v/>
      </c>
      <c r="Q87" s="30">
        <v>1750</v>
      </c>
      <c r="R87" s="90">
        <f t="shared" si="42"/>
        <v>1750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4"/>
        <v>0</v>
      </c>
      <c r="AE87" s="114"/>
    </row>
    <row r="88" s="4" customFormat="1" ht="11" customHeight="1" spans="1:31">
      <c r="A88" s="42"/>
      <c r="B88" s="24" t="s">
        <v>223</v>
      </c>
      <c r="C88" s="25" t="s">
        <v>22</v>
      </c>
      <c r="D88" s="26"/>
      <c r="E88" s="27">
        <v>8100</v>
      </c>
      <c r="F88" s="28">
        <f t="shared" si="50"/>
        <v>8100</v>
      </c>
      <c r="G88" s="29" t="str">
        <f t="shared" si="51"/>
        <v/>
      </c>
      <c r="H88" s="30">
        <v>8100</v>
      </c>
      <c r="I88" s="67">
        <f t="shared" si="52"/>
        <v>8100</v>
      </c>
      <c r="J88" s="69"/>
      <c r="K88" s="33" t="s">
        <v>224</v>
      </c>
      <c r="L88" s="25" t="s">
        <v>26</v>
      </c>
      <c r="M88" s="52"/>
      <c r="N88" s="27">
        <v>2150</v>
      </c>
      <c r="O88" s="28">
        <f t="shared" si="40"/>
        <v>2150</v>
      </c>
      <c r="P88" s="29" t="str">
        <f t="shared" si="53"/>
        <v/>
      </c>
      <c r="Q88" s="30">
        <v>2150</v>
      </c>
      <c r="R88" s="90">
        <f t="shared" si="42"/>
        <v>2150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4"/>
        <v>0</v>
      </c>
      <c r="AE88" s="114"/>
    </row>
    <row r="89" s="4" customFormat="1" ht="11" customHeight="1" spans="1:31">
      <c r="A89" s="42"/>
      <c r="B89" s="24" t="s">
        <v>225</v>
      </c>
      <c r="C89" s="25" t="s">
        <v>22</v>
      </c>
      <c r="D89" s="26"/>
      <c r="E89" s="27">
        <v>6600</v>
      </c>
      <c r="F89" s="28">
        <f t="shared" si="50"/>
        <v>6600</v>
      </c>
      <c r="G89" s="29" t="str">
        <f t="shared" si="51"/>
        <v/>
      </c>
      <c r="H89" s="30">
        <v>6600</v>
      </c>
      <c r="I89" s="67">
        <f t="shared" si="52"/>
        <v>6600</v>
      </c>
      <c r="J89" s="69"/>
      <c r="K89" s="25" t="s">
        <v>226</v>
      </c>
      <c r="L89" s="25" t="s">
        <v>26</v>
      </c>
      <c r="M89" s="52"/>
      <c r="N89" s="41">
        <v>1100</v>
      </c>
      <c r="O89" s="28">
        <f t="shared" si="40"/>
        <v>1100</v>
      </c>
      <c r="P89" s="29" t="str">
        <f t="shared" si="53"/>
        <v/>
      </c>
      <c r="Q89" s="34">
        <v>1100</v>
      </c>
      <c r="R89" s="90">
        <f t="shared" si="42"/>
        <v>1100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4"/>
        <v>0</v>
      </c>
      <c r="AE89" s="114"/>
    </row>
    <row r="90" s="4" customFormat="1" ht="11" customHeight="1" spans="1:31">
      <c r="A90" s="42"/>
      <c r="B90" s="24" t="s">
        <v>227</v>
      </c>
      <c r="C90" s="25" t="s">
        <v>22</v>
      </c>
      <c r="D90" s="26"/>
      <c r="E90" s="27">
        <v>6800</v>
      </c>
      <c r="F90" s="28">
        <f t="shared" si="50"/>
        <v>6800</v>
      </c>
      <c r="G90" s="29" t="str">
        <f t="shared" si="51"/>
        <v/>
      </c>
      <c r="H90" s="30">
        <v>6800</v>
      </c>
      <c r="I90" s="67">
        <f t="shared" si="52"/>
        <v>6800</v>
      </c>
      <c r="J90" s="69"/>
      <c r="K90" s="25" t="s">
        <v>228</v>
      </c>
      <c r="L90" s="25" t="s">
        <v>26</v>
      </c>
      <c r="M90" s="52"/>
      <c r="N90" s="41">
        <v>1100</v>
      </c>
      <c r="O90" s="28">
        <f t="shared" si="40"/>
        <v>1100</v>
      </c>
      <c r="P90" s="29" t="str">
        <f t="shared" si="53"/>
        <v/>
      </c>
      <c r="Q90" s="34">
        <v>1100</v>
      </c>
      <c r="R90" s="90">
        <f t="shared" si="42"/>
        <v>1100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4"/>
        <v>0</v>
      </c>
      <c r="AE90" s="114"/>
    </row>
    <row r="91" s="4" customFormat="1" ht="11" customHeight="1" spans="1:31">
      <c r="A91" s="42"/>
      <c r="B91" s="24" t="s">
        <v>229</v>
      </c>
      <c r="C91" s="25" t="s">
        <v>22</v>
      </c>
      <c r="D91" s="26"/>
      <c r="E91" s="27">
        <v>6900</v>
      </c>
      <c r="F91" s="28">
        <f t="shared" si="50"/>
        <v>6900</v>
      </c>
      <c r="G91" s="29" t="str">
        <f t="shared" si="51"/>
        <v/>
      </c>
      <c r="H91" s="30">
        <v>6900</v>
      </c>
      <c r="I91" s="67">
        <f t="shared" si="52"/>
        <v>6900</v>
      </c>
      <c r="J91" s="69"/>
      <c r="K91" s="125" t="s">
        <v>230</v>
      </c>
      <c r="L91" s="25" t="s">
        <v>231</v>
      </c>
      <c r="M91" s="52"/>
      <c r="N91" s="41">
        <v>2050</v>
      </c>
      <c r="O91" s="28">
        <f t="shared" si="40"/>
        <v>2050</v>
      </c>
      <c r="P91" s="29" t="str">
        <f t="shared" si="53"/>
        <v/>
      </c>
      <c r="Q91" s="30">
        <v>2050</v>
      </c>
      <c r="R91" s="90">
        <f t="shared" si="42"/>
        <v>2050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4"/>
        <v>0</v>
      </c>
      <c r="AE91" s="114"/>
    </row>
    <row r="92" s="4" customFormat="1" ht="11" customHeight="1" spans="1:31">
      <c r="A92" s="42"/>
      <c r="B92" s="122" t="s">
        <v>232</v>
      </c>
      <c r="C92" s="25" t="s">
        <v>233</v>
      </c>
      <c r="D92" s="26"/>
      <c r="E92" s="27">
        <v>7200</v>
      </c>
      <c r="F92" s="28">
        <f t="shared" si="50"/>
        <v>7200</v>
      </c>
      <c r="G92" s="29" t="str">
        <f t="shared" si="51"/>
        <v/>
      </c>
      <c r="H92" s="30">
        <v>7200</v>
      </c>
      <c r="I92" s="67">
        <f t="shared" si="52"/>
        <v>7200</v>
      </c>
      <c r="J92" s="71"/>
      <c r="K92" s="25" t="s">
        <v>234</v>
      </c>
      <c r="L92" s="25" t="s">
        <v>26</v>
      </c>
      <c r="M92" s="52"/>
      <c r="N92" s="41">
        <v>2050</v>
      </c>
      <c r="O92" s="28">
        <f t="shared" si="40"/>
        <v>2050</v>
      </c>
      <c r="P92" s="29" t="str">
        <f t="shared" si="53"/>
        <v/>
      </c>
      <c r="Q92" s="30">
        <v>2050</v>
      </c>
      <c r="R92" s="90">
        <f t="shared" si="42"/>
        <v>2050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4"/>
        <v>0</v>
      </c>
      <c r="AE92" s="114"/>
    </row>
    <row r="93" s="4" customFormat="1" ht="11" customHeight="1" spans="1:31">
      <c r="A93" s="42"/>
      <c r="B93" s="24" t="s">
        <v>229</v>
      </c>
      <c r="C93" s="25" t="s">
        <v>15</v>
      </c>
      <c r="D93" s="26"/>
      <c r="E93" s="27">
        <v>8700</v>
      </c>
      <c r="F93" s="28">
        <f t="shared" si="50"/>
        <v>8700</v>
      </c>
      <c r="G93" s="29"/>
      <c r="H93" s="30">
        <v>8700</v>
      </c>
      <c r="I93" s="67">
        <f t="shared" si="52"/>
        <v>8700</v>
      </c>
      <c r="J93" s="68" t="s">
        <v>235</v>
      </c>
      <c r="K93" s="25" t="s">
        <v>236</v>
      </c>
      <c r="L93" s="25" t="s">
        <v>22</v>
      </c>
      <c r="M93" s="52"/>
      <c r="N93" s="27">
        <v>4300</v>
      </c>
      <c r="O93" s="28">
        <f t="shared" si="40"/>
        <v>4300</v>
      </c>
      <c r="P93" s="29"/>
      <c r="Q93" s="30">
        <v>4800</v>
      </c>
      <c r="R93" s="90">
        <f t="shared" si="42"/>
        <v>4800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4"/>
        <v>-500</v>
      </c>
      <c r="AE93" s="114"/>
    </row>
    <row r="94" s="4" customFormat="1" ht="11" customHeight="1" spans="1:31">
      <c r="A94" s="42"/>
      <c r="B94" s="24" t="s">
        <v>237</v>
      </c>
      <c r="C94" s="25" t="s">
        <v>15</v>
      </c>
      <c r="D94" s="26"/>
      <c r="E94" s="27">
        <v>11200</v>
      </c>
      <c r="F94" s="28">
        <f t="shared" si="50"/>
        <v>11200</v>
      </c>
      <c r="G94" s="29" t="str">
        <f t="shared" ref="G94:G120" si="54">IF(LEFT(D94,1)="+",LEFT(D94,1)&amp;TEXT(D94,"#"),TEXT(D94,"#"))</f>
        <v/>
      </c>
      <c r="H94" s="30">
        <v>11200</v>
      </c>
      <c r="I94" s="67">
        <f t="shared" si="52"/>
        <v>11200</v>
      </c>
      <c r="J94" s="69"/>
      <c r="K94" s="25" t="s">
        <v>238</v>
      </c>
      <c r="L94" s="25" t="s">
        <v>22</v>
      </c>
      <c r="M94" s="52"/>
      <c r="N94" s="27">
        <v>4900</v>
      </c>
      <c r="O94" s="28">
        <f t="shared" si="40"/>
        <v>4900</v>
      </c>
      <c r="P94" s="29" t="str">
        <f t="shared" ref="P94:P120" si="55">IF(LEFT(M94,1)="+",LEFT(M94,1)&amp;TEXT(M94,"#"),TEXT(M94,"#"))</f>
        <v/>
      </c>
      <c r="Q94" s="27">
        <v>4900</v>
      </c>
      <c r="R94" s="90">
        <f t="shared" si="42"/>
        <v>4900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4"/>
        <v>0</v>
      </c>
      <c r="AE94" s="114"/>
    </row>
    <row r="95" s="4" customFormat="1" ht="11" customHeight="1" spans="1:31">
      <c r="A95" s="42"/>
      <c r="B95" s="32" t="s">
        <v>239</v>
      </c>
      <c r="C95" s="45" t="s">
        <v>240</v>
      </c>
      <c r="D95" s="26"/>
      <c r="E95" s="27">
        <v>8000</v>
      </c>
      <c r="F95" s="28">
        <f t="shared" si="50"/>
        <v>8000</v>
      </c>
      <c r="G95" s="29" t="str">
        <f t="shared" si="54"/>
        <v/>
      </c>
      <c r="H95" s="30">
        <v>8000</v>
      </c>
      <c r="I95" s="67">
        <f t="shared" si="52"/>
        <v>8000</v>
      </c>
      <c r="J95" s="69"/>
      <c r="K95" s="25" t="s">
        <v>241</v>
      </c>
      <c r="L95" s="25" t="s">
        <v>22</v>
      </c>
      <c r="M95" s="52"/>
      <c r="N95" s="27">
        <v>2700</v>
      </c>
      <c r="O95" s="28">
        <f t="shared" si="40"/>
        <v>2700</v>
      </c>
      <c r="P95" s="29" t="str">
        <f t="shared" si="55"/>
        <v/>
      </c>
      <c r="Q95" s="30">
        <v>2700</v>
      </c>
      <c r="R95" s="90">
        <f t="shared" si="42"/>
        <v>2700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4"/>
        <v>0</v>
      </c>
      <c r="AE95" s="114"/>
    </row>
    <row r="96" s="4" customFormat="1" ht="11" customHeight="1" spans="1:31">
      <c r="A96" s="42"/>
      <c r="B96" s="24" t="s">
        <v>242</v>
      </c>
      <c r="C96" s="25" t="s">
        <v>18</v>
      </c>
      <c r="D96" s="26"/>
      <c r="E96" s="27">
        <v>7600</v>
      </c>
      <c r="F96" s="28">
        <f t="shared" si="50"/>
        <v>7600</v>
      </c>
      <c r="G96" s="29" t="str">
        <f t="shared" si="54"/>
        <v/>
      </c>
      <c r="H96" s="30">
        <v>7600</v>
      </c>
      <c r="I96" s="67">
        <f t="shared" si="52"/>
        <v>7600</v>
      </c>
      <c r="J96" s="69"/>
      <c r="K96" s="25" t="s">
        <v>243</v>
      </c>
      <c r="L96" s="25" t="s">
        <v>22</v>
      </c>
      <c r="M96" s="52"/>
      <c r="N96" s="27">
        <v>2700</v>
      </c>
      <c r="O96" s="28">
        <f t="shared" si="40"/>
        <v>2700</v>
      </c>
      <c r="P96" s="29" t="str">
        <f t="shared" si="55"/>
        <v/>
      </c>
      <c r="Q96" s="30">
        <v>2700</v>
      </c>
      <c r="R96" s="90">
        <f t="shared" si="42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4"/>
        <v>0</v>
      </c>
      <c r="AE96" s="114"/>
    </row>
    <row r="97" s="4" customFormat="1" ht="11" customHeight="1" spans="1:31">
      <c r="A97" s="42"/>
      <c r="B97" s="24" t="s">
        <v>244</v>
      </c>
      <c r="C97" s="25" t="s">
        <v>18</v>
      </c>
      <c r="D97" s="26"/>
      <c r="E97" s="27">
        <v>8500</v>
      </c>
      <c r="F97" s="28">
        <f t="shared" si="50"/>
        <v>8500</v>
      </c>
      <c r="G97" s="29" t="str">
        <f t="shared" si="54"/>
        <v/>
      </c>
      <c r="H97" s="30">
        <v>8500</v>
      </c>
      <c r="I97" s="67">
        <f t="shared" si="52"/>
        <v>8500</v>
      </c>
      <c r="J97" s="69"/>
      <c r="K97" s="33" t="s">
        <v>245</v>
      </c>
      <c r="L97" s="33" t="s">
        <v>231</v>
      </c>
      <c r="M97" s="52"/>
      <c r="N97" s="43">
        <v>5300</v>
      </c>
      <c r="O97" s="28">
        <f t="shared" si="40"/>
        <v>5300</v>
      </c>
      <c r="P97" s="29" t="str">
        <f t="shared" si="55"/>
        <v/>
      </c>
      <c r="Q97" s="30">
        <v>5300</v>
      </c>
      <c r="R97" s="90">
        <f t="shared" si="42"/>
        <v>5300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4"/>
        <v>0</v>
      </c>
      <c r="AE97" s="114"/>
    </row>
    <row r="98" s="4" customFormat="1" ht="11" customHeight="1" spans="1:31">
      <c r="A98" s="48"/>
      <c r="B98" s="123" t="s">
        <v>246</v>
      </c>
      <c r="C98" s="25" t="s">
        <v>247</v>
      </c>
      <c r="D98" s="26"/>
      <c r="E98" s="27">
        <v>8900</v>
      </c>
      <c r="F98" s="28">
        <f t="shared" si="50"/>
        <v>8900</v>
      </c>
      <c r="G98" s="29" t="str">
        <f t="shared" si="54"/>
        <v/>
      </c>
      <c r="H98" s="30">
        <v>8900</v>
      </c>
      <c r="I98" s="67">
        <f t="shared" si="52"/>
        <v>8900</v>
      </c>
      <c r="J98" s="71"/>
      <c r="K98" s="33" t="s">
        <v>248</v>
      </c>
      <c r="L98" s="33" t="s">
        <v>26</v>
      </c>
      <c r="M98" s="52"/>
      <c r="N98" s="43">
        <v>1000</v>
      </c>
      <c r="O98" s="28">
        <f t="shared" si="40"/>
        <v>1000</v>
      </c>
      <c r="P98" s="29" t="str">
        <f t="shared" si="55"/>
        <v/>
      </c>
      <c r="Q98" s="30">
        <v>1000</v>
      </c>
      <c r="R98" s="90">
        <f t="shared" si="42"/>
        <v>1000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4"/>
        <v>0</v>
      </c>
      <c r="AE98" s="114"/>
    </row>
    <row r="99" s="4" customFormat="1" ht="11" customHeight="1" spans="1:31">
      <c r="A99" s="50"/>
      <c r="B99" s="35" t="s">
        <v>249</v>
      </c>
      <c r="C99" s="36"/>
      <c r="D99" s="37"/>
      <c r="E99" s="38">
        <f>SUM(F81:F98)</f>
        <v>153500</v>
      </c>
      <c r="F99" s="39">
        <f>E99/18</f>
        <v>8527.77777777778</v>
      </c>
      <c r="G99" s="29" t="str">
        <f t="shared" si="54"/>
        <v/>
      </c>
      <c r="H99" s="38">
        <f>SUM(I81:I98)</f>
        <v>153500</v>
      </c>
      <c r="I99" s="39">
        <f>AVERAGE(I81:I98)</f>
        <v>8527.77777777778</v>
      </c>
      <c r="J99" s="68" t="s">
        <v>250</v>
      </c>
      <c r="K99" s="25" t="s">
        <v>251</v>
      </c>
      <c r="L99" s="25" t="s">
        <v>26</v>
      </c>
      <c r="M99" s="52"/>
      <c r="N99" s="41">
        <v>2700</v>
      </c>
      <c r="O99" s="28">
        <f t="shared" si="40"/>
        <v>2700</v>
      </c>
      <c r="P99" s="29" t="str">
        <f t="shared" si="55"/>
        <v/>
      </c>
      <c r="Q99" s="30">
        <v>2700</v>
      </c>
      <c r="R99" s="90">
        <f t="shared" si="42"/>
        <v>2700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4"/>
        <v>0</v>
      </c>
      <c r="AE99" s="114"/>
    </row>
    <row r="100" s="4" customFormat="1" ht="11" customHeight="1" spans="1:31">
      <c r="A100" s="40" t="s">
        <v>252</v>
      </c>
      <c r="B100" s="24" t="s">
        <v>253</v>
      </c>
      <c r="C100" s="25" t="s">
        <v>20</v>
      </c>
      <c r="D100" s="26"/>
      <c r="E100" s="27">
        <v>10600</v>
      </c>
      <c r="F100" s="28">
        <f t="shared" ref="F100:F122" si="56">E100+D100</f>
        <v>10600</v>
      </c>
      <c r="G100" s="29" t="str">
        <f t="shared" si="54"/>
        <v/>
      </c>
      <c r="H100" s="30">
        <v>10600</v>
      </c>
      <c r="I100" s="67">
        <f t="shared" ref="I100:I122" si="57">IF(G100="",0+H100,G100+H100)</f>
        <v>10600</v>
      </c>
      <c r="J100" s="69"/>
      <c r="K100" s="25" t="s">
        <v>254</v>
      </c>
      <c r="L100" s="25" t="s">
        <v>22</v>
      </c>
      <c r="M100" s="52"/>
      <c r="N100" s="27">
        <v>600</v>
      </c>
      <c r="O100" s="28">
        <f t="shared" si="40"/>
        <v>600</v>
      </c>
      <c r="P100" s="29" t="str">
        <f t="shared" si="55"/>
        <v/>
      </c>
      <c r="Q100" s="30">
        <v>600</v>
      </c>
      <c r="R100" s="90">
        <f t="shared" si="42"/>
        <v>600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4"/>
        <v>0</v>
      </c>
      <c r="AE100" s="114"/>
    </row>
    <row r="101" s="4" customFormat="1" ht="11" customHeight="1" spans="1:31">
      <c r="A101" s="42"/>
      <c r="B101" s="124" t="s">
        <v>255</v>
      </c>
      <c r="C101" s="125" t="s">
        <v>20</v>
      </c>
      <c r="D101" s="26"/>
      <c r="E101" s="27">
        <v>11900</v>
      </c>
      <c r="F101" s="28">
        <f t="shared" si="56"/>
        <v>11900</v>
      </c>
      <c r="G101" s="29" t="str">
        <f t="shared" si="54"/>
        <v/>
      </c>
      <c r="H101" s="30">
        <v>11900</v>
      </c>
      <c r="I101" s="67">
        <f t="shared" si="57"/>
        <v>11900</v>
      </c>
      <c r="J101" s="69"/>
      <c r="K101" s="25" t="s">
        <v>256</v>
      </c>
      <c r="L101" s="25" t="s">
        <v>26</v>
      </c>
      <c r="M101" s="52"/>
      <c r="N101" s="34">
        <v>1600</v>
      </c>
      <c r="O101" s="28">
        <f t="shared" si="40"/>
        <v>1600</v>
      </c>
      <c r="P101" s="29" t="str">
        <f t="shared" si="55"/>
        <v/>
      </c>
      <c r="Q101" s="34">
        <v>1600</v>
      </c>
      <c r="R101" s="90">
        <f t="shared" si="42"/>
        <v>1600</v>
      </c>
      <c r="S101" s="105"/>
      <c r="V101" s="106"/>
      <c r="W101" s="130"/>
      <c r="X101" s="131"/>
      <c r="Y101" s="106"/>
      <c r="Z101" s="130"/>
      <c r="AA101" s="131"/>
      <c r="AC101" s="114">
        <f t="shared" ref="AC101:AC132" si="58">F101-I101</f>
        <v>0</v>
      </c>
      <c r="AD101" s="114">
        <f t="shared" ref="AD101:AD132" si="59">O101-R101</f>
        <v>0</v>
      </c>
      <c r="AE101" s="114"/>
    </row>
    <row r="102" s="4" customFormat="1" ht="11" customHeight="1" spans="1:31">
      <c r="A102" s="42"/>
      <c r="B102" s="124" t="s">
        <v>257</v>
      </c>
      <c r="C102" s="25" t="s">
        <v>258</v>
      </c>
      <c r="D102" s="26"/>
      <c r="E102" s="27">
        <v>11400</v>
      </c>
      <c r="F102" s="28">
        <f t="shared" si="56"/>
        <v>11400</v>
      </c>
      <c r="G102" s="29" t="str">
        <f t="shared" si="54"/>
        <v/>
      </c>
      <c r="H102" s="30">
        <v>11400</v>
      </c>
      <c r="I102" s="67">
        <f t="shared" si="57"/>
        <v>11400</v>
      </c>
      <c r="J102" s="69"/>
      <c r="K102" s="25" t="s">
        <v>259</v>
      </c>
      <c r="L102" s="25" t="s">
        <v>260</v>
      </c>
      <c r="M102" s="52"/>
      <c r="N102" s="27">
        <v>1600</v>
      </c>
      <c r="O102" s="28">
        <f t="shared" si="40"/>
        <v>1600</v>
      </c>
      <c r="P102" s="29" t="str">
        <f t="shared" si="55"/>
        <v/>
      </c>
      <c r="Q102" s="30">
        <v>1600</v>
      </c>
      <c r="R102" s="90">
        <f t="shared" si="42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58"/>
        <v>0</v>
      </c>
      <c r="AD102" s="114">
        <f t="shared" si="59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261</v>
      </c>
      <c r="D103" s="26"/>
      <c r="E103" s="27">
        <v>11500</v>
      </c>
      <c r="F103" s="28">
        <f t="shared" si="56"/>
        <v>11500</v>
      </c>
      <c r="G103" s="29" t="str">
        <f t="shared" si="54"/>
        <v/>
      </c>
      <c r="H103" s="30">
        <v>11500</v>
      </c>
      <c r="I103" s="67">
        <f t="shared" si="57"/>
        <v>11500</v>
      </c>
      <c r="J103" s="69"/>
      <c r="K103" s="25" t="s">
        <v>262</v>
      </c>
      <c r="L103" s="25" t="s">
        <v>260</v>
      </c>
      <c r="M103" s="52"/>
      <c r="N103" s="34">
        <v>3000</v>
      </c>
      <c r="O103" s="28">
        <f t="shared" si="40"/>
        <v>3000</v>
      </c>
      <c r="P103" s="29" t="str">
        <f t="shared" si="55"/>
        <v/>
      </c>
      <c r="Q103" s="34">
        <v>3000</v>
      </c>
      <c r="R103" s="90">
        <f t="shared" si="42"/>
        <v>3000</v>
      </c>
      <c r="S103" s="105"/>
      <c r="V103" s="106"/>
      <c r="W103" s="130"/>
      <c r="X103" s="131"/>
      <c r="Y103" s="106"/>
      <c r="Z103" s="130"/>
      <c r="AA103" s="131"/>
      <c r="AC103" s="114">
        <f t="shared" si="58"/>
        <v>0</v>
      </c>
      <c r="AD103" s="114">
        <f t="shared" si="59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261</v>
      </c>
      <c r="D104" s="26"/>
      <c r="E104" s="27">
        <v>11900</v>
      </c>
      <c r="F104" s="28">
        <f t="shared" si="56"/>
        <v>11900</v>
      </c>
      <c r="G104" s="29" t="str">
        <f t="shared" si="54"/>
        <v/>
      </c>
      <c r="H104" s="30">
        <v>11900</v>
      </c>
      <c r="I104" s="67">
        <f t="shared" si="57"/>
        <v>11900</v>
      </c>
      <c r="J104" s="69"/>
      <c r="K104" s="33" t="s">
        <v>264</v>
      </c>
      <c r="L104" s="33" t="s">
        <v>181</v>
      </c>
      <c r="M104" s="52"/>
      <c r="N104" s="34">
        <v>2500</v>
      </c>
      <c r="O104" s="28">
        <f t="shared" si="40"/>
        <v>2500</v>
      </c>
      <c r="P104" s="29" t="str">
        <f t="shared" si="55"/>
        <v/>
      </c>
      <c r="Q104" s="34">
        <v>2500</v>
      </c>
      <c r="R104" s="90">
        <f t="shared" si="42"/>
        <v>2500</v>
      </c>
      <c r="S104" s="105"/>
      <c r="V104" s="106"/>
      <c r="W104" s="130"/>
      <c r="X104" s="131"/>
      <c r="Y104" s="106"/>
      <c r="Z104" s="130"/>
      <c r="AA104" s="131"/>
      <c r="AC104" s="114">
        <f t="shared" si="58"/>
        <v>0</v>
      </c>
      <c r="AD104" s="114">
        <f t="shared" si="59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258</v>
      </c>
      <c r="D105" s="26"/>
      <c r="E105" s="27">
        <v>11800</v>
      </c>
      <c r="F105" s="28">
        <f t="shared" si="56"/>
        <v>11800</v>
      </c>
      <c r="G105" s="29" t="str">
        <f t="shared" si="54"/>
        <v/>
      </c>
      <c r="H105" s="30">
        <v>11800</v>
      </c>
      <c r="I105" s="67">
        <f t="shared" si="57"/>
        <v>11800</v>
      </c>
      <c r="J105" s="69"/>
      <c r="K105" s="25" t="s">
        <v>265</v>
      </c>
      <c r="L105" s="25" t="s">
        <v>22</v>
      </c>
      <c r="M105" s="52"/>
      <c r="N105" s="41">
        <v>2500</v>
      </c>
      <c r="O105" s="28">
        <f t="shared" si="40"/>
        <v>2500</v>
      </c>
      <c r="P105" s="29" t="str">
        <f t="shared" si="55"/>
        <v/>
      </c>
      <c r="Q105" s="30">
        <v>2500</v>
      </c>
      <c r="R105" s="90">
        <f t="shared" si="42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58"/>
        <v>0</v>
      </c>
      <c r="AD105" s="114">
        <f t="shared" si="59"/>
        <v>0</v>
      </c>
      <c r="AE105" s="114"/>
    </row>
    <row r="106" s="4" customFormat="1" ht="11" customHeight="1" spans="1:31">
      <c r="A106" s="42"/>
      <c r="B106" s="124" t="s">
        <v>266</v>
      </c>
      <c r="C106" s="25" t="s">
        <v>258</v>
      </c>
      <c r="D106" s="26"/>
      <c r="E106" s="27">
        <v>10900</v>
      </c>
      <c r="F106" s="28">
        <f t="shared" si="56"/>
        <v>10900</v>
      </c>
      <c r="G106" s="29" t="str">
        <f t="shared" si="54"/>
        <v/>
      </c>
      <c r="H106" s="30">
        <v>10900</v>
      </c>
      <c r="I106" s="67">
        <f t="shared" si="57"/>
        <v>10900</v>
      </c>
      <c r="J106" s="69"/>
      <c r="K106" s="25" t="s">
        <v>267</v>
      </c>
      <c r="L106" s="25" t="s">
        <v>20</v>
      </c>
      <c r="M106" s="52"/>
      <c r="N106" s="27">
        <v>2400</v>
      </c>
      <c r="O106" s="28">
        <f t="shared" si="40"/>
        <v>2400</v>
      </c>
      <c r="P106" s="29" t="str">
        <f t="shared" si="55"/>
        <v/>
      </c>
      <c r="Q106" s="30">
        <v>2400</v>
      </c>
      <c r="R106" s="90">
        <f t="shared" si="42"/>
        <v>2400</v>
      </c>
      <c r="S106" s="105"/>
      <c r="V106" s="106"/>
      <c r="W106" s="130"/>
      <c r="X106" s="131"/>
      <c r="Y106" s="106"/>
      <c r="Z106" s="130"/>
      <c r="AA106" s="131"/>
      <c r="AC106" s="114">
        <f t="shared" si="58"/>
        <v>0</v>
      </c>
      <c r="AD106" s="114">
        <f t="shared" si="59"/>
        <v>0</v>
      </c>
      <c r="AE106" s="114"/>
    </row>
    <row r="107" s="4" customFormat="1" ht="11" customHeight="1" spans="1:31">
      <c r="A107" s="42"/>
      <c r="B107" s="124" t="s">
        <v>268</v>
      </c>
      <c r="C107" s="25" t="s">
        <v>261</v>
      </c>
      <c r="D107" s="26"/>
      <c r="E107" s="27">
        <v>10600</v>
      </c>
      <c r="F107" s="28">
        <f t="shared" si="56"/>
        <v>10600</v>
      </c>
      <c r="G107" s="29" t="str">
        <f t="shared" si="54"/>
        <v/>
      </c>
      <c r="H107" s="30">
        <v>10600</v>
      </c>
      <c r="I107" s="67">
        <f t="shared" si="57"/>
        <v>10600</v>
      </c>
      <c r="J107" s="69"/>
      <c r="K107" s="125" t="s">
        <v>269</v>
      </c>
      <c r="L107" s="25" t="s">
        <v>231</v>
      </c>
      <c r="M107" s="52"/>
      <c r="N107" s="41">
        <v>1800</v>
      </c>
      <c r="O107" s="28">
        <f t="shared" si="40"/>
        <v>1800</v>
      </c>
      <c r="P107" s="29" t="str">
        <f t="shared" si="55"/>
        <v/>
      </c>
      <c r="Q107" s="30">
        <v>1800</v>
      </c>
      <c r="R107" s="90">
        <f t="shared" si="42"/>
        <v>1800</v>
      </c>
      <c r="S107" s="105"/>
      <c r="V107" s="106"/>
      <c r="W107" s="130"/>
      <c r="X107" s="131"/>
      <c r="Y107" s="106"/>
      <c r="Z107" s="130"/>
      <c r="AA107" s="131"/>
      <c r="AC107" s="114">
        <f t="shared" si="58"/>
        <v>0</v>
      </c>
      <c r="AD107" s="114">
        <f t="shared" si="59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258</v>
      </c>
      <c r="D108" s="26"/>
      <c r="E108" s="27">
        <v>10500</v>
      </c>
      <c r="F108" s="28">
        <f t="shared" si="56"/>
        <v>10500</v>
      </c>
      <c r="G108" s="29" t="str">
        <f t="shared" si="54"/>
        <v/>
      </c>
      <c r="H108" s="30">
        <v>10500</v>
      </c>
      <c r="I108" s="67">
        <f t="shared" si="57"/>
        <v>10500</v>
      </c>
      <c r="J108" s="69"/>
      <c r="K108" s="25" t="s">
        <v>270</v>
      </c>
      <c r="L108" s="25" t="s">
        <v>22</v>
      </c>
      <c r="M108" s="52"/>
      <c r="N108" s="34">
        <v>1600</v>
      </c>
      <c r="O108" s="28">
        <f t="shared" si="40"/>
        <v>1600</v>
      </c>
      <c r="P108" s="29" t="str">
        <f t="shared" si="55"/>
        <v/>
      </c>
      <c r="Q108" s="34">
        <v>1600</v>
      </c>
      <c r="R108" s="90">
        <f t="shared" si="42"/>
        <v>1600</v>
      </c>
      <c r="S108" s="105"/>
      <c r="V108" s="106"/>
      <c r="W108" s="130"/>
      <c r="X108" s="131"/>
      <c r="Y108" s="106"/>
      <c r="Z108" s="130"/>
      <c r="AA108" s="131"/>
      <c r="AC108" s="114">
        <f t="shared" si="58"/>
        <v>0</v>
      </c>
      <c r="AD108" s="114">
        <f t="shared" si="59"/>
        <v>0</v>
      </c>
      <c r="AE108" s="114"/>
    </row>
    <row r="109" s="4" customFormat="1" ht="11" customHeight="1" spans="1:31">
      <c r="A109" s="42"/>
      <c r="B109" s="124" t="s">
        <v>271</v>
      </c>
      <c r="C109" s="70" t="s">
        <v>272</v>
      </c>
      <c r="D109" s="26"/>
      <c r="E109" s="27">
        <v>9700</v>
      </c>
      <c r="F109" s="28">
        <f t="shared" si="56"/>
        <v>9700</v>
      </c>
      <c r="G109" s="29" t="str">
        <f t="shared" si="54"/>
        <v/>
      </c>
      <c r="H109" s="30">
        <v>9700</v>
      </c>
      <c r="I109" s="67">
        <f t="shared" si="57"/>
        <v>9700</v>
      </c>
      <c r="J109" s="69"/>
      <c r="K109" s="25" t="s">
        <v>273</v>
      </c>
      <c r="L109" s="25" t="s">
        <v>26</v>
      </c>
      <c r="M109" s="52"/>
      <c r="N109" s="27">
        <v>1100</v>
      </c>
      <c r="O109" s="28">
        <f t="shared" si="40"/>
        <v>1100</v>
      </c>
      <c r="P109" s="29" t="str">
        <f t="shared" si="55"/>
        <v/>
      </c>
      <c r="Q109" s="30">
        <v>1100</v>
      </c>
      <c r="R109" s="90">
        <f t="shared" si="42"/>
        <v>1100</v>
      </c>
      <c r="S109" s="105"/>
      <c r="V109" s="106"/>
      <c r="W109" s="130"/>
      <c r="X109" s="131"/>
      <c r="Y109" s="106"/>
      <c r="Z109" s="130"/>
      <c r="AA109" s="131"/>
      <c r="AC109" s="114">
        <f t="shared" si="58"/>
        <v>0</v>
      </c>
      <c r="AD109" s="114">
        <f t="shared" si="59"/>
        <v>0</v>
      </c>
      <c r="AE109" s="114"/>
    </row>
    <row r="110" s="4" customFormat="1" ht="11" customHeight="1" spans="1:31">
      <c r="A110" s="42"/>
      <c r="B110" s="124" t="s">
        <v>271</v>
      </c>
      <c r="C110" s="25" t="s">
        <v>274</v>
      </c>
      <c r="D110" s="26"/>
      <c r="E110" s="27">
        <v>9700</v>
      </c>
      <c r="F110" s="28">
        <f t="shared" si="56"/>
        <v>9700</v>
      </c>
      <c r="G110" s="29" t="str">
        <f t="shared" si="54"/>
        <v/>
      </c>
      <c r="H110" s="30">
        <v>9700</v>
      </c>
      <c r="I110" s="67">
        <f t="shared" si="57"/>
        <v>9700</v>
      </c>
      <c r="J110" s="69"/>
      <c r="K110" s="25" t="s">
        <v>275</v>
      </c>
      <c r="L110" s="25" t="s">
        <v>276</v>
      </c>
      <c r="M110" s="52"/>
      <c r="N110" s="34">
        <v>6200</v>
      </c>
      <c r="O110" s="28">
        <f t="shared" si="40"/>
        <v>6200</v>
      </c>
      <c r="P110" s="29" t="str">
        <f t="shared" si="55"/>
        <v/>
      </c>
      <c r="Q110" s="34">
        <v>6200</v>
      </c>
      <c r="R110" s="90">
        <f t="shared" si="42"/>
        <v>6200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8"/>
        <v>0</v>
      </c>
      <c r="AD110" s="114">
        <f t="shared" si="59"/>
        <v>0</v>
      </c>
      <c r="AE110" s="114"/>
    </row>
    <row r="111" s="4" customFormat="1" ht="11" customHeight="1" spans="1:31">
      <c r="A111" s="42"/>
      <c r="B111" s="124" t="s">
        <v>277</v>
      </c>
      <c r="C111" s="25" t="s">
        <v>149</v>
      </c>
      <c r="D111" s="26"/>
      <c r="E111" s="27">
        <v>10500</v>
      </c>
      <c r="F111" s="28">
        <f t="shared" si="56"/>
        <v>10500</v>
      </c>
      <c r="G111" s="29" t="str">
        <f t="shared" si="54"/>
        <v/>
      </c>
      <c r="H111" s="30">
        <v>10500</v>
      </c>
      <c r="I111" s="67">
        <f t="shared" si="57"/>
        <v>10500</v>
      </c>
      <c r="J111" s="69"/>
      <c r="K111" s="25" t="s">
        <v>278</v>
      </c>
      <c r="L111" s="54" t="s">
        <v>22</v>
      </c>
      <c r="M111" s="52"/>
      <c r="N111" s="27">
        <v>1500</v>
      </c>
      <c r="O111" s="28">
        <f t="shared" si="40"/>
        <v>1500</v>
      </c>
      <c r="P111" s="29" t="str">
        <f t="shared" si="55"/>
        <v/>
      </c>
      <c r="Q111" s="30">
        <v>1500</v>
      </c>
      <c r="R111" s="90">
        <f t="shared" si="42"/>
        <v>1500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8"/>
        <v>0</v>
      </c>
      <c r="AD111" s="114">
        <f t="shared" si="59"/>
        <v>0</v>
      </c>
      <c r="AE111" s="114"/>
    </row>
    <row r="112" s="4" customFormat="1" ht="11" customHeight="1" spans="1:31">
      <c r="A112" s="42"/>
      <c r="B112" s="124" t="s">
        <v>279</v>
      </c>
      <c r="C112" s="25" t="s">
        <v>20</v>
      </c>
      <c r="D112" s="26"/>
      <c r="E112" s="27">
        <v>9400</v>
      </c>
      <c r="F112" s="28">
        <f t="shared" si="56"/>
        <v>9400</v>
      </c>
      <c r="G112" s="29" t="str">
        <f t="shared" si="54"/>
        <v/>
      </c>
      <c r="H112" s="30">
        <v>9400</v>
      </c>
      <c r="I112" s="67">
        <f t="shared" si="57"/>
        <v>9400</v>
      </c>
      <c r="J112" s="69"/>
      <c r="K112" s="25" t="s">
        <v>280</v>
      </c>
      <c r="L112" s="25" t="s">
        <v>22</v>
      </c>
      <c r="M112" s="52"/>
      <c r="N112" s="27">
        <v>1400</v>
      </c>
      <c r="O112" s="28">
        <f t="shared" si="40"/>
        <v>1400</v>
      </c>
      <c r="P112" s="29" t="str">
        <f t="shared" si="55"/>
        <v/>
      </c>
      <c r="Q112" s="30">
        <v>1400</v>
      </c>
      <c r="R112" s="90">
        <f t="shared" si="42"/>
        <v>1400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8"/>
        <v>0</v>
      </c>
      <c r="AD112" s="114">
        <f t="shared" si="59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261</v>
      </c>
      <c r="D113" s="26"/>
      <c r="E113" s="27">
        <v>9500</v>
      </c>
      <c r="F113" s="28">
        <f t="shared" si="56"/>
        <v>9500</v>
      </c>
      <c r="G113" s="29" t="str">
        <f t="shared" si="54"/>
        <v/>
      </c>
      <c r="H113" s="30">
        <v>9500</v>
      </c>
      <c r="I113" s="67">
        <f t="shared" si="57"/>
        <v>9500</v>
      </c>
      <c r="J113" s="69"/>
      <c r="K113" s="25" t="s">
        <v>281</v>
      </c>
      <c r="L113" s="25"/>
      <c r="M113" s="52"/>
      <c r="N113" s="27">
        <v>500</v>
      </c>
      <c r="O113" s="28">
        <f t="shared" si="40"/>
        <v>500</v>
      </c>
      <c r="P113" s="29" t="str">
        <f t="shared" si="55"/>
        <v/>
      </c>
      <c r="Q113" s="30">
        <v>500</v>
      </c>
      <c r="R113" s="90">
        <f t="shared" si="42"/>
        <v>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8"/>
        <v>0</v>
      </c>
      <c r="AD113" s="114">
        <f t="shared" si="59"/>
        <v>0</v>
      </c>
      <c r="AE113" s="114"/>
    </row>
    <row r="114" s="4" customFormat="1" ht="11" customHeight="1" spans="1:31">
      <c r="A114" s="42"/>
      <c r="B114" s="124" t="s">
        <v>282</v>
      </c>
      <c r="C114" s="25" t="s">
        <v>20</v>
      </c>
      <c r="D114" s="26"/>
      <c r="E114" s="27">
        <v>9800</v>
      </c>
      <c r="F114" s="28">
        <f t="shared" si="56"/>
        <v>9800</v>
      </c>
      <c r="G114" s="29" t="str">
        <f t="shared" si="54"/>
        <v/>
      </c>
      <c r="H114" s="30">
        <v>9800</v>
      </c>
      <c r="I114" s="67">
        <f t="shared" si="57"/>
        <v>9800</v>
      </c>
      <c r="J114" s="69"/>
      <c r="K114" s="25" t="s">
        <v>283</v>
      </c>
      <c r="L114" s="25" t="s">
        <v>26</v>
      </c>
      <c r="M114" s="52"/>
      <c r="N114" s="34">
        <v>14000</v>
      </c>
      <c r="O114" s="28">
        <f t="shared" si="40"/>
        <v>14000</v>
      </c>
      <c r="P114" s="29" t="str">
        <f t="shared" si="55"/>
        <v/>
      </c>
      <c r="Q114" s="34">
        <v>14000</v>
      </c>
      <c r="R114" s="90">
        <f t="shared" si="42"/>
        <v>14000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8"/>
        <v>0</v>
      </c>
      <c r="AD114" s="114">
        <f t="shared" si="59"/>
        <v>0</v>
      </c>
      <c r="AE114" s="114"/>
    </row>
    <row r="115" s="4" customFormat="1" ht="11" customHeight="1" spans="1:31">
      <c r="A115" s="42"/>
      <c r="B115" s="124" t="s">
        <v>284</v>
      </c>
      <c r="C115" s="25" t="s">
        <v>15</v>
      </c>
      <c r="D115" s="26"/>
      <c r="E115" s="27">
        <v>10400</v>
      </c>
      <c r="F115" s="28">
        <f t="shared" si="56"/>
        <v>10400</v>
      </c>
      <c r="G115" s="29" t="str">
        <f t="shared" si="54"/>
        <v/>
      </c>
      <c r="H115" s="30">
        <v>10400</v>
      </c>
      <c r="I115" s="67">
        <f t="shared" si="57"/>
        <v>10400</v>
      </c>
      <c r="J115" s="69"/>
      <c r="K115" s="25" t="s">
        <v>285</v>
      </c>
      <c r="L115" s="25" t="s">
        <v>26</v>
      </c>
      <c r="M115" s="52"/>
      <c r="N115" s="34">
        <v>10500</v>
      </c>
      <c r="O115" s="28">
        <f t="shared" si="40"/>
        <v>10500</v>
      </c>
      <c r="P115" s="29" t="str">
        <f t="shared" si="55"/>
        <v/>
      </c>
      <c r="Q115" s="34">
        <v>10500</v>
      </c>
      <c r="R115" s="90">
        <f t="shared" si="42"/>
        <v>10500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8"/>
        <v>0</v>
      </c>
      <c r="AD115" s="114">
        <f t="shared" si="59"/>
        <v>0</v>
      </c>
      <c r="AE115" s="114"/>
    </row>
    <row r="116" s="4" customFormat="1" ht="11" customHeight="1" spans="1:31">
      <c r="A116" s="42"/>
      <c r="B116" s="24" t="s">
        <v>286</v>
      </c>
      <c r="C116" s="25" t="s">
        <v>66</v>
      </c>
      <c r="D116" s="26"/>
      <c r="E116" s="27">
        <v>11900</v>
      </c>
      <c r="F116" s="28">
        <f t="shared" si="56"/>
        <v>11900</v>
      </c>
      <c r="G116" s="29" t="str">
        <f t="shared" si="54"/>
        <v/>
      </c>
      <c r="H116" s="30">
        <v>11900</v>
      </c>
      <c r="I116" s="67">
        <f t="shared" si="57"/>
        <v>11900</v>
      </c>
      <c r="J116" s="69"/>
      <c r="K116" s="25" t="s">
        <v>287</v>
      </c>
      <c r="L116" s="25" t="s">
        <v>288</v>
      </c>
      <c r="M116" s="52"/>
      <c r="N116" s="27">
        <v>1400</v>
      </c>
      <c r="O116" s="28">
        <f t="shared" si="40"/>
        <v>1400</v>
      </c>
      <c r="P116" s="29" t="str">
        <f t="shared" si="55"/>
        <v/>
      </c>
      <c r="Q116" s="30">
        <v>1700</v>
      </c>
      <c r="R116" s="90">
        <f t="shared" si="42"/>
        <v>1700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8"/>
        <v>0</v>
      </c>
      <c r="AD116" s="114">
        <f t="shared" si="59"/>
        <v>-300</v>
      </c>
      <c r="AE116" s="114"/>
    </row>
    <row r="117" s="4" customFormat="1" ht="11" customHeight="1" spans="1:31">
      <c r="A117" s="42"/>
      <c r="B117" s="24" t="s">
        <v>289</v>
      </c>
      <c r="C117" s="25" t="s">
        <v>105</v>
      </c>
      <c r="D117" s="26"/>
      <c r="E117" s="27">
        <v>11800</v>
      </c>
      <c r="F117" s="28">
        <f t="shared" si="56"/>
        <v>11800</v>
      </c>
      <c r="G117" s="29" t="str">
        <f t="shared" si="54"/>
        <v/>
      </c>
      <c r="H117" s="30">
        <v>11800</v>
      </c>
      <c r="I117" s="67">
        <f t="shared" si="57"/>
        <v>11800</v>
      </c>
      <c r="J117" s="69"/>
      <c r="K117" s="25" t="s">
        <v>290</v>
      </c>
      <c r="L117" s="25" t="s">
        <v>26</v>
      </c>
      <c r="M117" s="52"/>
      <c r="N117" s="27">
        <v>1200</v>
      </c>
      <c r="O117" s="28">
        <f t="shared" si="40"/>
        <v>1200</v>
      </c>
      <c r="P117" s="29" t="str">
        <f t="shared" si="55"/>
        <v/>
      </c>
      <c r="Q117" s="30">
        <v>1200</v>
      </c>
      <c r="R117" s="90">
        <f t="shared" si="42"/>
        <v>1200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8"/>
        <v>0</v>
      </c>
      <c r="AD117" s="114">
        <f t="shared" si="59"/>
        <v>0</v>
      </c>
      <c r="AE117" s="114"/>
    </row>
    <row r="118" s="4" customFormat="1" ht="11" customHeight="1" spans="1:31">
      <c r="A118" s="42"/>
      <c r="B118" s="44" t="s">
        <v>291</v>
      </c>
      <c r="C118" s="33" t="s">
        <v>66</v>
      </c>
      <c r="D118" s="26"/>
      <c r="E118" s="27">
        <v>11800</v>
      </c>
      <c r="F118" s="28">
        <f t="shared" si="56"/>
        <v>11800</v>
      </c>
      <c r="G118" s="29" t="str">
        <f t="shared" si="54"/>
        <v/>
      </c>
      <c r="H118" s="30">
        <v>11800</v>
      </c>
      <c r="I118" s="67">
        <f t="shared" si="57"/>
        <v>11800</v>
      </c>
      <c r="J118" s="69"/>
      <c r="K118" s="25" t="s">
        <v>292</v>
      </c>
      <c r="L118" s="25" t="s">
        <v>22</v>
      </c>
      <c r="M118" s="52"/>
      <c r="N118" s="27">
        <v>1200</v>
      </c>
      <c r="O118" s="28">
        <f t="shared" si="40"/>
        <v>1200</v>
      </c>
      <c r="P118" s="29" t="str">
        <f t="shared" si="55"/>
        <v/>
      </c>
      <c r="Q118" s="30">
        <v>1600</v>
      </c>
      <c r="R118" s="90">
        <f t="shared" si="42"/>
        <v>1600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8"/>
        <v>0</v>
      </c>
      <c r="AD118" s="114">
        <f t="shared" si="59"/>
        <v>-400</v>
      </c>
      <c r="AE118" s="114"/>
    </row>
    <row r="119" s="4" customFormat="1" ht="11" customHeight="1" spans="1:31">
      <c r="A119" s="42"/>
      <c r="B119" s="44" t="s">
        <v>293</v>
      </c>
      <c r="C119" s="33" t="s">
        <v>66</v>
      </c>
      <c r="D119" s="26"/>
      <c r="E119" s="27">
        <v>11000</v>
      </c>
      <c r="F119" s="28">
        <f t="shared" si="56"/>
        <v>11000</v>
      </c>
      <c r="G119" s="29" t="str">
        <f t="shared" si="54"/>
        <v/>
      </c>
      <c r="H119" s="30">
        <v>11000</v>
      </c>
      <c r="I119" s="67">
        <f t="shared" si="57"/>
        <v>11000</v>
      </c>
      <c r="J119" s="69"/>
      <c r="K119" s="25" t="s">
        <v>294</v>
      </c>
      <c r="L119" s="25" t="s">
        <v>288</v>
      </c>
      <c r="M119" s="52"/>
      <c r="N119" s="27">
        <v>1400</v>
      </c>
      <c r="O119" s="28">
        <f t="shared" si="40"/>
        <v>1400</v>
      </c>
      <c r="P119" s="29" t="str">
        <f t="shared" si="55"/>
        <v/>
      </c>
      <c r="Q119" s="30">
        <v>1400</v>
      </c>
      <c r="R119" s="90">
        <f t="shared" si="42"/>
        <v>1400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8"/>
        <v>0</v>
      </c>
      <c r="AD119" s="114">
        <f t="shared" si="59"/>
        <v>0</v>
      </c>
      <c r="AE119" s="114"/>
    </row>
    <row r="120" s="4" customFormat="1" ht="11" customHeight="1" spans="1:31">
      <c r="A120" s="42"/>
      <c r="B120" s="44" t="s">
        <v>295</v>
      </c>
      <c r="C120" s="33" t="s">
        <v>66</v>
      </c>
      <c r="D120" s="26"/>
      <c r="E120" s="27">
        <v>10500</v>
      </c>
      <c r="F120" s="28">
        <f t="shared" si="56"/>
        <v>10500</v>
      </c>
      <c r="G120" s="29" t="str">
        <f t="shared" si="54"/>
        <v/>
      </c>
      <c r="H120" s="30">
        <v>10500</v>
      </c>
      <c r="I120" s="67">
        <f t="shared" si="57"/>
        <v>10500</v>
      </c>
      <c r="J120" s="69"/>
      <c r="K120" s="25" t="s">
        <v>296</v>
      </c>
      <c r="L120" s="25" t="s">
        <v>297</v>
      </c>
      <c r="M120" s="52"/>
      <c r="N120" s="34">
        <v>0.115</v>
      </c>
      <c r="O120" s="67">
        <f t="shared" si="40"/>
        <v>0.115</v>
      </c>
      <c r="P120" s="29" t="str">
        <f t="shared" si="55"/>
        <v/>
      </c>
      <c r="Q120" s="34">
        <v>0.115</v>
      </c>
      <c r="R120" s="90">
        <f t="shared" si="42"/>
        <v>0.115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8"/>
        <v>0</v>
      </c>
      <c r="AD120" s="114">
        <f t="shared" si="59"/>
        <v>0</v>
      </c>
      <c r="AE120" s="114"/>
    </row>
    <row r="121" s="4" customFormat="1" ht="11" customHeight="1" spans="1:31">
      <c r="A121" s="42"/>
      <c r="B121" s="44" t="s">
        <v>298</v>
      </c>
      <c r="C121" s="60" t="s">
        <v>66</v>
      </c>
      <c r="D121" s="26"/>
      <c r="E121" s="27">
        <v>9900</v>
      </c>
      <c r="F121" s="28">
        <f t="shared" si="56"/>
        <v>9900</v>
      </c>
      <c r="G121" s="29"/>
      <c r="H121" s="30">
        <v>9900</v>
      </c>
      <c r="I121" s="67">
        <f t="shared" si="57"/>
        <v>9900</v>
      </c>
      <c r="J121" s="71"/>
      <c r="K121" s="25" t="s">
        <v>299</v>
      </c>
      <c r="L121" s="25" t="s">
        <v>297</v>
      </c>
      <c r="M121" s="52"/>
      <c r="N121" s="126">
        <v>0.022</v>
      </c>
      <c r="O121" s="127">
        <f t="shared" si="40"/>
        <v>0.022</v>
      </c>
      <c r="P121" s="29"/>
      <c r="Q121" s="132">
        <v>0.022</v>
      </c>
      <c r="R121" s="133">
        <f t="shared" si="42"/>
        <v>0.022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8"/>
        <v>0</v>
      </c>
      <c r="AD121" s="114">
        <f t="shared" si="59"/>
        <v>0</v>
      </c>
      <c r="AE121" s="114"/>
    </row>
    <row r="122" s="4" customFormat="1" ht="11" customHeight="1" spans="1:31">
      <c r="A122" s="42"/>
      <c r="B122" s="44" t="s">
        <v>300</v>
      </c>
      <c r="C122" s="33" t="s">
        <v>18</v>
      </c>
      <c r="D122" s="26"/>
      <c r="E122" s="27">
        <v>9400</v>
      </c>
      <c r="F122" s="28">
        <f t="shared" si="56"/>
        <v>9400</v>
      </c>
      <c r="G122" s="29" t="str">
        <f t="shared" ref="G122:G146" si="60">IF(LEFT(D122,1)="+",LEFT(D122,1)&amp;TEXT(D122,"#"),TEXT(D122,"#"))</f>
        <v/>
      </c>
      <c r="H122" s="30">
        <v>9400</v>
      </c>
      <c r="I122" s="67">
        <f t="shared" si="57"/>
        <v>9400</v>
      </c>
      <c r="J122" s="68" t="s">
        <v>301</v>
      </c>
      <c r="K122" s="25" t="s">
        <v>302</v>
      </c>
      <c r="L122" s="25"/>
      <c r="M122" s="52"/>
      <c r="N122" s="27">
        <v>1020</v>
      </c>
      <c r="O122" s="28">
        <f t="shared" si="40"/>
        <v>1020</v>
      </c>
      <c r="P122" s="29"/>
      <c r="Q122" s="30">
        <v>1020</v>
      </c>
      <c r="R122" s="90">
        <f t="shared" si="42"/>
        <v>1020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8"/>
        <v>0</v>
      </c>
      <c r="AD122" s="114">
        <f t="shared" si="59"/>
        <v>0</v>
      </c>
      <c r="AE122" s="114"/>
    </row>
    <row r="123" s="4" customFormat="1" ht="11" customHeight="1" spans="1:31">
      <c r="A123" s="42"/>
      <c r="B123" s="35" t="s">
        <v>303</v>
      </c>
      <c r="C123" s="36"/>
      <c r="D123" s="37"/>
      <c r="E123" s="38">
        <f>SUM(F100:F122)</f>
        <v>246400</v>
      </c>
      <c r="F123" s="39">
        <f>E123/19</f>
        <v>12968.4210526316</v>
      </c>
      <c r="G123" s="73"/>
      <c r="H123" s="38">
        <f>SUM(I100:I122)</f>
        <v>246400</v>
      </c>
      <c r="I123" s="39">
        <f>H123/19</f>
        <v>12968.4210526316</v>
      </c>
      <c r="J123" s="69"/>
      <c r="K123" s="25" t="s">
        <v>304</v>
      </c>
      <c r="L123" s="25" t="s">
        <v>22</v>
      </c>
      <c r="M123" s="52"/>
      <c r="N123" s="27">
        <v>2200</v>
      </c>
      <c r="O123" s="28">
        <f t="shared" si="40"/>
        <v>2200</v>
      </c>
      <c r="P123" s="29" t="str">
        <f t="shared" ref="P123:P186" si="61">IF(LEFT(M123,1)="+",LEFT(M123,1)&amp;TEXT(M123,"#"),TEXT(M123,"#"))</f>
        <v/>
      </c>
      <c r="Q123" s="30">
        <v>2200</v>
      </c>
      <c r="R123" s="90">
        <f t="shared" si="42"/>
        <v>2200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8"/>
        <v>0</v>
      </c>
      <c r="AD123" s="114">
        <f t="shared" si="59"/>
        <v>0</v>
      </c>
      <c r="AE123" s="114"/>
    </row>
    <row r="124" s="4" customFormat="1" ht="11" customHeight="1" spans="1:31">
      <c r="A124" s="42"/>
      <c r="B124" s="124" t="s">
        <v>305</v>
      </c>
      <c r="C124" s="25" t="s">
        <v>20</v>
      </c>
      <c r="D124" s="26"/>
      <c r="E124" s="27">
        <v>8700</v>
      </c>
      <c r="F124" s="28">
        <f t="shared" ref="F124:F173" si="62">E124+D124</f>
        <v>8700</v>
      </c>
      <c r="G124" s="29" t="str">
        <f t="shared" si="60"/>
        <v/>
      </c>
      <c r="H124" s="30">
        <v>8700</v>
      </c>
      <c r="I124" s="67">
        <f t="shared" ref="I124:I173" si="63">IF(G124="",0+H124,G124+H124)</f>
        <v>8700</v>
      </c>
      <c r="J124" s="71"/>
      <c r="K124" s="25" t="s">
        <v>306</v>
      </c>
      <c r="L124" s="25" t="s">
        <v>20</v>
      </c>
      <c r="M124" s="52"/>
      <c r="N124" s="27">
        <v>2250</v>
      </c>
      <c r="O124" s="28">
        <f t="shared" si="40"/>
        <v>2250</v>
      </c>
      <c r="P124" s="29" t="str">
        <f t="shared" si="61"/>
        <v/>
      </c>
      <c r="Q124" s="30">
        <v>2250</v>
      </c>
      <c r="R124" s="90">
        <f t="shared" si="42"/>
        <v>2250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8"/>
        <v>0</v>
      </c>
      <c r="AD124" s="114">
        <f t="shared" si="59"/>
        <v>0</v>
      </c>
      <c r="AE124" s="114"/>
    </row>
    <row r="125" s="4" customFormat="1" ht="11" customHeight="1" spans="1:31">
      <c r="A125" s="42"/>
      <c r="B125" s="124" t="s">
        <v>284</v>
      </c>
      <c r="C125" s="25" t="s">
        <v>20</v>
      </c>
      <c r="D125" s="26"/>
      <c r="E125" s="27">
        <v>8600</v>
      </c>
      <c r="F125" s="28">
        <f t="shared" si="62"/>
        <v>8600</v>
      </c>
      <c r="G125" s="29" t="str">
        <f t="shared" si="60"/>
        <v/>
      </c>
      <c r="H125" s="30">
        <v>8600</v>
      </c>
      <c r="I125" s="67">
        <f t="shared" si="63"/>
        <v>8600</v>
      </c>
      <c r="J125" s="128" t="s">
        <v>307</v>
      </c>
      <c r="K125" s="24" t="s">
        <v>308</v>
      </c>
      <c r="L125" s="25" t="s">
        <v>276</v>
      </c>
      <c r="M125" s="52" t="s">
        <v>467</v>
      </c>
      <c r="N125" s="27">
        <v>4300</v>
      </c>
      <c r="O125" s="28">
        <f t="shared" si="40"/>
        <v>4100</v>
      </c>
      <c r="P125" s="29" t="str">
        <f t="shared" si="61"/>
        <v>-200</v>
      </c>
      <c r="Q125" s="30">
        <v>4300</v>
      </c>
      <c r="R125" s="90">
        <f t="shared" si="42"/>
        <v>4100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8"/>
        <v>0</v>
      </c>
      <c r="AD125" s="114">
        <f t="shared" si="59"/>
        <v>0</v>
      </c>
      <c r="AE125" s="114"/>
    </row>
    <row r="126" s="4" customFormat="1" ht="11" customHeight="1" spans="1:31">
      <c r="A126" s="42"/>
      <c r="B126" s="35" t="s">
        <v>309</v>
      </c>
      <c r="C126" s="36"/>
      <c r="D126" s="37"/>
      <c r="E126" s="38">
        <f>SUM(F124:F125)</f>
        <v>17300</v>
      </c>
      <c r="F126" s="39">
        <f>E126/2</f>
        <v>8650</v>
      </c>
      <c r="G126" s="29" t="str">
        <f t="shared" si="60"/>
        <v/>
      </c>
      <c r="H126" s="38">
        <f>SUM(I124:I125)</f>
        <v>17300</v>
      </c>
      <c r="I126" s="39">
        <f>H126/2</f>
        <v>8650</v>
      </c>
      <c r="J126" s="105"/>
      <c r="K126" s="24" t="s">
        <v>308</v>
      </c>
      <c r="L126" s="25" t="s">
        <v>105</v>
      </c>
      <c r="M126" s="52" t="s">
        <v>467</v>
      </c>
      <c r="N126" s="27">
        <v>4100</v>
      </c>
      <c r="O126" s="28">
        <f t="shared" si="40"/>
        <v>3900</v>
      </c>
      <c r="P126" s="29" t="str">
        <f t="shared" si="61"/>
        <v>-200</v>
      </c>
      <c r="Q126" s="30">
        <v>4100</v>
      </c>
      <c r="R126" s="90">
        <f t="shared" si="42"/>
        <v>3900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8"/>
        <v>0</v>
      </c>
      <c r="AD126" s="114">
        <f t="shared" si="59"/>
        <v>0</v>
      </c>
      <c r="AE126" s="114"/>
    </row>
    <row r="127" s="4" customFormat="1" ht="11" customHeight="1" spans="1:31">
      <c r="A127" s="121"/>
      <c r="B127" s="35" t="s">
        <v>310</v>
      </c>
      <c r="C127" s="36"/>
      <c r="D127" s="37"/>
      <c r="E127" s="38">
        <f>E123+E126</f>
        <v>263700</v>
      </c>
      <c r="F127" s="39">
        <f>E127/21</f>
        <v>12557.1428571429</v>
      </c>
      <c r="G127" s="29" t="str">
        <f t="shared" si="60"/>
        <v/>
      </c>
      <c r="H127" s="38">
        <f>H123+H126</f>
        <v>263700</v>
      </c>
      <c r="I127" s="39">
        <f>H127/21</f>
        <v>12557.1428571429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0"/>
        <v>3900</v>
      </c>
      <c r="P127" s="29" t="str">
        <f t="shared" si="61"/>
        <v/>
      </c>
      <c r="Q127" s="34">
        <v>3900</v>
      </c>
      <c r="R127" s="90">
        <f t="shared" si="42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8"/>
        <v>0</v>
      </c>
      <c r="AD127" s="114">
        <f t="shared" si="59"/>
        <v>0</v>
      </c>
      <c r="AE127" s="114"/>
    </row>
    <row r="128" s="4" customFormat="1" ht="11" customHeight="1" spans="1:31">
      <c r="A128" s="40" t="s">
        <v>312</v>
      </c>
      <c r="B128" s="24" t="s">
        <v>313</v>
      </c>
      <c r="C128" s="25" t="s">
        <v>314</v>
      </c>
      <c r="D128" s="26"/>
      <c r="E128" s="27">
        <v>10000</v>
      </c>
      <c r="F128" s="28">
        <f t="shared" si="62"/>
        <v>10000</v>
      </c>
      <c r="G128" s="29" t="str">
        <f t="shared" si="60"/>
        <v/>
      </c>
      <c r="H128" s="30">
        <v>10000</v>
      </c>
      <c r="I128" s="67">
        <f t="shared" si="63"/>
        <v>10000</v>
      </c>
      <c r="J128" s="105"/>
      <c r="K128" s="24" t="s">
        <v>315</v>
      </c>
      <c r="L128" s="25" t="s">
        <v>316</v>
      </c>
      <c r="M128" s="52"/>
      <c r="N128" s="27">
        <v>11800</v>
      </c>
      <c r="O128" s="28">
        <f t="shared" si="40"/>
        <v>11800</v>
      </c>
      <c r="P128" s="29" t="str">
        <f t="shared" si="61"/>
        <v/>
      </c>
      <c r="Q128" s="30">
        <v>11800</v>
      </c>
      <c r="R128" s="90">
        <f t="shared" si="42"/>
        <v>11800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8"/>
        <v>0</v>
      </c>
      <c r="AD128" s="114">
        <f t="shared" si="59"/>
        <v>0</v>
      </c>
      <c r="AE128" s="114"/>
    </row>
    <row r="129" s="4" customFormat="1" ht="11" customHeight="1" spans="1:31">
      <c r="A129" s="42"/>
      <c r="B129" s="24" t="s">
        <v>317</v>
      </c>
      <c r="C129" s="25" t="s">
        <v>314</v>
      </c>
      <c r="D129" s="26"/>
      <c r="E129" s="27">
        <v>11700</v>
      </c>
      <c r="F129" s="28">
        <f t="shared" si="62"/>
        <v>11700</v>
      </c>
      <c r="G129" s="29" t="str">
        <f t="shared" si="60"/>
        <v/>
      </c>
      <c r="H129" s="30">
        <v>11700</v>
      </c>
      <c r="I129" s="67">
        <f t="shared" si="63"/>
        <v>11700</v>
      </c>
      <c r="J129" s="105"/>
      <c r="K129" s="24" t="s">
        <v>315</v>
      </c>
      <c r="L129" s="25" t="s">
        <v>105</v>
      </c>
      <c r="M129" s="52"/>
      <c r="N129" s="27">
        <v>14200</v>
      </c>
      <c r="O129" s="28">
        <f t="shared" si="40"/>
        <v>14200</v>
      </c>
      <c r="P129" s="29" t="str">
        <f t="shared" si="61"/>
        <v/>
      </c>
      <c r="Q129" s="30">
        <v>14200</v>
      </c>
      <c r="R129" s="90">
        <f t="shared" si="42"/>
        <v>14200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8"/>
        <v>0</v>
      </c>
      <c r="AD129" s="114">
        <f t="shared" si="59"/>
        <v>0</v>
      </c>
      <c r="AE129" s="114"/>
    </row>
    <row r="130" s="4" customFormat="1" ht="11" customHeight="1" spans="1:31">
      <c r="A130" s="42"/>
      <c r="B130" s="24" t="s">
        <v>318</v>
      </c>
      <c r="C130" s="25" t="s">
        <v>314</v>
      </c>
      <c r="D130" s="26"/>
      <c r="E130" s="27">
        <v>14300</v>
      </c>
      <c r="F130" s="28">
        <f t="shared" si="62"/>
        <v>14300</v>
      </c>
      <c r="G130" s="29" t="str">
        <f t="shared" si="60"/>
        <v/>
      </c>
      <c r="H130" s="30">
        <v>14300</v>
      </c>
      <c r="I130" s="99">
        <f t="shared" si="63"/>
        <v>14300</v>
      </c>
      <c r="J130" s="105"/>
      <c r="K130" s="24" t="s">
        <v>319</v>
      </c>
      <c r="L130" s="25" t="s">
        <v>75</v>
      </c>
      <c r="M130" s="52"/>
      <c r="N130" s="27">
        <v>12600</v>
      </c>
      <c r="O130" s="28">
        <f t="shared" si="40"/>
        <v>12600</v>
      </c>
      <c r="P130" s="29" t="str">
        <f t="shared" si="61"/>
        <v/>
      </c>
      <c r="Q130" s="30">
        <v>12600</v>
      </c>
      <c r="R130" s="90">
        <f t="shared" si="42"/>
        <v>12600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8"/>
        <v>0</v>
      </c>
      <c r="AD130" s="114">
        <f t="shared" si="59"/>
        <v>0</v>
      </c>
      <c r="AE130" s="114"/>
    </row>
    <row r="131" s="4" customFormat="1" ht="11" customHeight="1" spans="1:31">
      <c r="A131" s="42"/>
      <c r="B131" s="24" t="s">
        <v>320</v>
      </c>
      <c r="C131" s="25" t="s">
        <v>314</v>
      </c>
      <c r="D131" s="26"/>
      <c r="E131" s="27">
        <v>17100</v>
      </c>
      <c r="F131" s="28">
        <f t="shared" si="62"/>
        <v>17100</v>
      </c>
      <c r="G131" s="29" t="str">
        <f t="shared" si="60"/>
        <v/>
      </c>
      <c r="H131" s="30">
        <v>17100</v>
      </c>
      <c r="I131" s="99">
        <f t="shared" si="63"/>
        <v>17100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0"/>
        <v>17200</v>
      </c>
      <c r="P131" s="29" t="str">
        <f t="shared" si="61"/>
        <v/>
      </c>
      <c r="Q131" s="30">
        <v>17200</v>
      </c>
      <c r="R131" s="90">
        <f t="shared" si="42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8"/>
        <v>0</v>
      </c>
      <c r="AD131" s="114">
        <f t="shared" si="59"/>
        <v>0</v>
      </c>
      <c r="AE131" s="114"/>
    </row>
    <row r="132" s="4" customFormat="1" ht="11" customHeight="1" spans="1:31">
      <c r="A132" s="42"/>
      <c r="B132" s="24" t="s">
        <v>323</v>
      </c>
      <c r="C132" s="25" t="s">
        <v>20</v>
      </c>
      <c r="D132" s="26"/>
      <c r="E132" s="27">
        <v>10600</v>
      </c>
      <c r="F132" s="28">
        <f t="shared" si="62"/>
        <v>10600</v>
      </c>
      <c r="G132" s="29" t="str">
        <f t="shared" si="60"/>
        <v/>
      </c>
      <c r="H132" s="30">
        <v>10600</v>
      </c>
      <c r="I132" s="99">
        <f t="shared" si="63"/>
        <v>10600</v>
      </c>
      <c r="J132" s="105"/>
      <c r="K132" s="24" t="s">
        <v>324</v>
      </c>
      <c r="L132" s="25" t="s">
        <v>325</v>
      </c>
      <c r="M132" s="52"/>
      <c r="N132" s="27">
        <v>16300</v>
      </c>
      <c r="O132" s="28">
        <f t="shared" ref="O132:O134" si="64">N132+M132</f>
        <v>16300</v>
      </c>
      <c r="P132" s="29" t="str">
        <f t="shared" si="61"/>
        <v/>
      </c>
      <c r="Q132" s="30">
        <v>16300</v>
      </c>
      <c r="R132" s="90">
        <f t="shared" ref="R132:R195" si="65">IF(P132="",0+Q132,P132+Q132)</f>
        <v>16300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8"/>
        <v>0</v>
      </c>
      <c r="AD132" s="114">
        <f t="shared" si="59"/>
        <v>0</v>
      </c>
      <c r="AE132" s="114"/>
    </row>
    <row r="133" s="4" customFormat="1" ht="11" customHeight="1" spans="1:31">
      <c r="A133" s="42"/>
      <c r="B133" s="24" t="s">
        <v>326</v>
      </c>
      <c r="C133" s="25" t="s">
        <v>314</v>
      </c>
      <c r="D133" s="26"/>
      <c r="E133" s="27">
        <v>9300</v>
      </c>
      <c r="F133" s="28">
        <f t="shared" si="62"/>
        <v>9300</v>
      </c>
      <c r="G133" s="29" t="str">
        <f t="shared" si="60"/>
        <v/>
      </c>
      <c r="H133" s="30">
        <v>9300</v>
      </c>
      <c r="I133" s="99">
        <f t="shared" si="63"/>
        <v>9300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64"/>
        <v>4000</v>
      </c>
      <c r="P133" s="29" t="str">
        <f t="shared" si="61"/>
        <v/>
      </c>
      <c r="Q133" s="30">
        <v>4000</v>
      </c>
      <c r="R133" s="90">
        <f t="shared" si="65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ref="AC133:AC164" si="66">F133-I133</f>
        <v>0</v>
      </c>
      <c r="AD133" s="114">
        <f t="shared" ref="AD133:AD164" si="67">O133-R133</f>
        <v>0</v>
      </c>
      <c r="AE133" s="114"/>
    </row>
    <row r="134" s="4" customFormat="1" ht="11" customHeight="1" spans="1:31">
      <c r="A134" s="42"/>
      <c r="B134" s="24" t="s">
        <v>328</v>
      </c>
      <c r="C134" s="25" t="s">
        <v>329</v>
      </c>
      <c r="D134" s="26"/>
      <c r="E134" s="34">
        <v>12600</v>
      </c>
      <c r="F134" s="28">
        <f t="shared" si="62"/>
        <v>12600</v>
      </c>
      <c r="G134" s="29" t="str">
        <f t="shared" si="60"/>
        <v/>
      </c>
      <c r="H134" s="34">
        <v>12600</v>
      </c>
      <c r="I134" s="99">
        <f t="shared" si="63"/>
        <v>12600</v>
      </c>
      <c r="J134" s="105"/>
      <c r="K134" s="134" t="s">
        <v>330</v>
      </c>
      <c r="L134" s="25" t="s">
        <v>20</v>
      </c>
      <c r="M134" s="52"/>
      <c r="N134" s="27">
        <v>9100</v>
      </c>
      <c r="O134" s="28">
        <f t="shared" si="64"/>
        <v>9100</v>
      </c>
      <c r="P134" s="29" t="str">
        <f t="shared" si="61"/>
        <v/>
      </c>
      <c r="Q134" s="30">
        <v>9100</v>
      </c>
      <c r="R134" s="90">
        <f t="shared" si="65"/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331</v>
      </c>
      <c r="C135" s="25" t="s">
        <v>75</v>
      </c>
      <c r="D135" s="26"/>
      <c r="E135" s="34">
        <v>10900</v>
      </c>
      <c r="F135" s="28">
        <f t="shared" si="62"/>
        <v>10900</v>
      </c>
      <c r="G135" s="29" t="str">
        <f t="shared" si="60"/>
        <v/>
      </c>
      <c r="H135" s="34">
        <v>10900</v>
      </c>
      <c r="I135" s="99">
        <f t="shared" si="63"/>
        <v>10900</v>
      </c>
      <c r="J135" s="128" t="s">
        <v>332</v>
      </c>
      <c r="K135" s="24" t="s">
        <v>333</v>
      </c>
      <c r="L135" s="25" t="s">
        <v>276</v>
      </c>
      <c r="M135" s="52"/>
      <c r="N135" s="34">
        <f>F54+1010+300+400</f>
        <v>11310</v>
      </c>
      <c r="O135" s="28">
        <f>F54+1010+300+400</f>
        <v>11310</v>
      </c>
      <c r="P135" s="29" t="str">
        <f t="shared" si="61"/>
        <v/>
      </c>
      <c r="Q135" s="34">
        <f t="shared" ref="Q135:Q146" si="68">O135</f>
        <v>11310</v>
      </c>
      <c r="R135" s="90">
        <f t="shared" si="65"/>
        <v>11310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334</v>
      </c>
      <c r="C136" s="25" t="s">
        <v>75</v>
      </c>
      <c r="D136" s="26"/>
      <c r="E136" s="27">
        <v>11400</v>
      </c>
      <c r="F136" s="28">
        <f t="shared" si="62"/>
        <v>11400</v>
      </c>
      <c r="G136" s="29" t="str">
        <f t="shared" si="60"/>
        <v/>
      </c>
      <c r="H136" s="30">
        <v>11400</v>
      </c>
      <c r="I136" s="99">
        <f t="shared" si="63"/>
        <v>11400</v>
      </c>
      <c r="J136" s="105"/>
      <c r="K136" s="24" t="s">
        <v>335</v>
      </c>
      <c r="L136" s="25" t="s">
        <v>276</v>
      </c>
      <c r="M136" s="52"/>
      <c r="N136" s="34">
        <f>F35+950+300+400</f>
        <v>37150</v>
      </c>
      <c r="O136" s="28">
        <f>F35+950+300+400</f>
        <v>37150</v>
      </c>
      <c r="P136" s="29" t="str">
        <f t="shared" si="61"/>
        <v/>
      </c>
      <c r="Q136" s="34">
        <f t="shared" si="68"/>
        <v>37150</v>
      </c>
      <c r="R136" s="90">
        <f t="shared" si="65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336</v>
      </c>
      <c r="C137" s="25" t="s">
        <v>337</v>
      </c>
      <c r="D137" s="26"/>
      <c r="E137" s="34">
        <v>12500</v>
      </c>
      <c r="F137" s="28">
        <f t="shared" si="62"/>
        <v>12500</v>
      </c>
      <c r="G137" s="29" t="str">
        <f t="shared" si="60"/>
        <v/>
      </c>
      <c r="H137" s="34">
        <v>12500</v>
      </c>
      <c r="I137" s="99">
        <f t="shared" si="63"/>
        <v>12500</v>
      </c>
      <c r="J137" s="105"/>
      <c r="K137" s="24" t="s">
        <v>338</v>
      </c>
      <c r="L137" s="54" t="s">
        <v>276</v>
      </c>
      <c r="M137" s="52"/>
      <c r="N137" s="34">
        <f>F37+950+300+400</f>
        <v>36050</v>
      </c>
      <c r="O137" s="28">
        <f>F37+950+300+400</f>
        <v>36050</v>
      </c>
      <c r="P137" s="29" t="str">
        <f t="shared" si="61"/>
        <v/>
      </c>
      <c r="Q137" s="34">
        <f t="shared" si="68"/>
        <v>36050</v>
      </c>
      <c r="R137" s="90">
        <f t="shared" si="65"/>
        <v>36050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124" t="s">
        <v>339</v>
      </c>
      <c r="C138" s="25" t="s">
        <v>337</v>
      </c>
      <c r="D138" s="26"/>
      <c r="E138" s="34">
        <v>12300</v>
      </c>
      <c r="F138" s="28">
        <f t="shared" si="62"/>
        <v>12300</v>
      </c>
      <c r="G138" s="29" t="str">
        <f t="shared" si="60"/>
        <v/>
      </c>
      <c r="H138" s="34">
        <v>12300</v>
      </c>
      <c r="I138" s="99">
        <f t="shared" si="63"/>
        <v>12300</v>
      </c>
      <c r="J138" s="105"/>
      <c r="K138" s="24" t="s">
        <v>340</v>
      </c>
      <c r="L138" s="54" t="s">
        <v>276</v>
      </c>
      <c r="M138" s="52"/>
      <c r="N138" s="34">
        <f>F109+1150+300+400</f>
        <v>11550</v>
      </c>
      <c r="O138" s="28">
        <f>F109+1150+300+400</f>
        <v>11550</v>
      </c>
      <c r="P138" s="29" t="str">
        <f t="shared" si="61"/>
        <v/>
      </c>
      <c r="Q138" s="34">
        <f t="shared" si="68"/>
        <v>11550</v>
      </c>
      <c r="R138" s="90">
        <f t="shared" si="65"/>
        <v>11550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124" t="s">
        <v>341</v>
      </c>
      <c r="C139" s="25" t="s">
        <v>22</v>
      </c>
      <c r="D139" s="26"/>
      <c r="E139" s="34">
        <v>13100</v>
      </c>
      <c r="F139" s="28">
        <f t="shared" si="62"/>
        <v>13100</v>
      </c>
      <c r="G139" s="29" t="str">
        <f t="shared" si="60"/>
        <v/>
      </c>
      <c r="H139" s="34">
        <v>13100</v>
      </c>
      <c r="I139" s="99">
        <f t="shared" si="63"/>
        <v>13100</v>
      </c>
      <c r="J139" s="105"/>
      <c r="K139" s="24" t="s">
        <v>342</v>
      </c>
      <c r="L139" s="54" t="s">
        <v>276</v>
      </c>
      <c r="M139" s="52"/>
      <c r="N139" s="34">
        <f>O31+1250+300+400</f>
        <v>26750</v>
      </c>
      <c r="O139" s="28">
        <f>O31+1250+300+400</f>
        <v>26750</v>
      </c>
      <c r="P139" s="29" t="str">
        <f t="shared" si="61"/>
        <v/>
      </c>
      <c r="Q139" s="34">
        <f t="shared" si="68"/>
        <v>26750</v>
      </c>
      <c r="R139" s="90">
        <f t="shared" si="65"/>
        <v>26750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124" t="s">
        <v>343</v>
      </c>
      <c r="C140" s="25" t="s">
        <v>22</v>
      </c>
      <c r="D140" s="26"/>
      <c r="E140" s="34">
        <v>13100</v>
      </c>
      <c r="F140" s="28">
        <f t="shared" si="62"/>
        <v>13100</v>
      </c>
      <c r="G140" s="29" t="str">
        <f t="shared" si="60"/>
        <v/>
      </c>
      <c r="H140" s="34">
        <v>13100</v>
      </c>
      <c r="I140" s="99">
        <f t="shared" si="63"/>
        <v>13100</v>
      </c>
      <c r="J140" s="105"/>
      <c r="K140" s="24" t="s">
        <v>344</v>
      </c>
      <c r="L140" s="54" t="s">
        <v>276</v>
      </c>
      <c r="M140" s="52"/>
      <c r="N140" s="34">
        <f>O63+590+300+400</f>
        <v>11490</v>
      </c>
      <c r="O140" s="28">
        <f>O63+590+300+400</f>
        <v>11490</v>
      </c>
      <c r="P140" s="29" t="str">
        <f t="shared" si="61"/>
        <v/>
      </c>
      <c r="Q140" s="34">
        <f t="shared" si="68"/>
        <v>11490</v>
      </c>
      <c r="R140" s="90">
        <f t="shared" si="65"/>
        <v>11490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345</v>
      </c>
      <c r="C141" s="25" t="s">
        <v>22</v>
      </c>
      <c r="D141" s="26"/>
      <c r="E141" s="34">
        <v>12800</v>
      </c>
      <c r="F141" s="28">
        <f t="shared" si="62"/>
        <v>12800</v>
      </c>
      <c r="G141" s="29" t="str">
        <f t="shared" si="60"/>
        <v/>
      </c>
      <c r="H141" s="34">
        <v>12800</v>
      </c>
      <c r="I141" s="99">
        <f t="shared" si="63"/>
        <v>12800</v>
      </c>
      <c r="J141" s="105"/>
      <c r="K141" s="24" t="s">
        <v>346</v>
      </c>
      <c r="L141" s="54" t="s">
        <v>276</v>
      </c>
      <c r="M141" s="52"/>
      <c r="N141" s="34">
        <f>O50+1320+300+400</f>
        <v>6420</v>
      </c>
      <c r="O141" s="28">
        <f>O50+1320+300+400</f>
        <v>6420</v>
      </c>
      <c r="P141" s="29" t="str">
        <f t="shared" si="61"/>
        <v/>
      </c>
      <c r="Q141" s="34">
        <f t="shared" si="68"/>
        <v>6420</v>
      </c>
      <c r="R141" s="90">
        <f t="shared" si="65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347</v>
      </c>
      <c r="C142" s="25" t="s">
        <v>22</v>
      </c>
      <c r="D142" s="26"/>
      <c r="E142" s="34">
        <v>13500</v>
      </c>
      <c r="F142" s="28">
        <f t="shared" si="62"/>
        <v>13500</v>
      </c>
      <c r="G142" s="29" t="str">
        <f t="shared" si="60"/>
        <v/>
      </c>
      <c r="H142" s="34">
        <v>13500</v>
      </c>
      <c r="I142" s="99">
        <f t="shared" si="63"/>
        <v>13500</v>
      </c>
      <c r="J142" s="105"/>
      <c r="K142" s="24" t="s">
        <v>348</v>
      </c>
      <c r="L142" s="54" t="s">
        <v>349</v>
      </c>
      <c r="M142" s="52"/>
      <c r="N142" s="34">
        <f>O78+960+500+400</f>
        <v>26860</v>
      </c>
      <c r="O142" s="28">
        <f>O78+960+500+400</f>
        <v>26860</v>
      </c>
      <c r="P142" s="29" t="str">
        <f t="shared" si="61"/>
        <v/>
      </c>
      <c r="Q142" s="34">
        <f t="shared" si="68"/>
        <v>26860</v>
      </c>
      <c r="R142" s="90">
        <f t="shared" si="65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350</v>
      </c>
      <c r="C143" s="25" t="s">
        <v>22</v>
      </c>
      <c r="D143" s="26"/>
      <c r="E143" s="34">
        <v>13500</v>
      </c>
      <c r="F143" s="28">
        <f t="shared" si="62"/>
        <v>13500</v>
      </c>
      <c r="G143" s="29" t="str">
        <f t="shared" si="60"/>
        <v/>
      </c>
      <c r="H143" s="34">
        <v>13500</v>
      </c>
      <c r="I143" s="99">
        <f t="shared" si="63"/>
        <v>13500</v>
      </c>
      <c r="J143" s="105"/>
      <c r="K143" s="24" t="s">
        <v>216</v>
      </c>
      <c r="L143" s="146" t="s">
        <v>276</v>
      </c>
      <c r="M143" s="52"/>
      <c r="N143" s="34">
        <f>F86+1740+300+400</f>
        <v>10340</v>
      </c>
      <c r="O143" s="28">
        <f>F86+1740+300+400</f>
        <v>10340</v>
      </c>
      <c r="P143" s="29" t="str">
        <f t="shared" si="61"/>
        <v/>
      </c>
      <c r="Q143" s="34">
        <f t="shared" si="68"/>
        <v>10340</v>
      </c>
      <c r="R143" s="90">
        <f t="shared" si="65"/>
        <v>10340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351</v>
      </c>
      <c r="C144" s="25" t="s">
        <v>22</v>
      </c>
      <c r="D144" s="26"/>
      <c r="E144" s="34">
        <v>13500</v>
      </c>
      <c r="F144" s="28">
        <f t="shared" si="62"/>
        <v>13500</v>
      </c>
      <c r="G144" s="29" t="str">
        <f t="shared" si="60"/>
        <v/>
      </c>
      <c r="H144" s="34">
        <v>13500</v>
      </c>
      <c r="I144" s="99">
        <f t="shared" si="63"/>
        <v>13500</v>
      </c>
      <c r="J144" s="105"/>
      <c r="K144" s="24" t="s">
        <v>40</v>
      </c>
      <c r="L144" s="54" t="s">
        <v>276</v>
      </c>
      <c r="M144" s="52"/>
      <c r="N144" s="34">
        <f>F13+1890+300+400</f>
        <v>4590</v>
      </c>
      <c r="O144" s="28">
        <f>F13+1890+300+400</f>
        <v>4590</v>
      </c>
      <c r="P144" s="29" t="str">
        <f t="shared" si="61"/>
        <v/>
      </c>
      <c r="Q144" s="34">
        <f t="shared" si="68"/>
        <v>4590</v>
      </c>
      <c r="R144" s="90">
        <f t="shared" si="65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124" t="s">
        <v>352</v>
      </c>
      <c r="C145" s="125" t="s">
        <v>20</v>
      </c>
      <c r="D145" s="26"/>
      <c r="E145" s="27">
        <v>10500</v>
      </c>
      <c r="F145" s="28">
        <f t="shared" si="62"/>
        <v>10500</v>
      </c>
      <c r="G145" s="29" t="str">
        <f t="shared" si="60"/>
        <v/>
      </c>
      <c r="H145" s="30">
        <v>10500</v>
      </c>
      <c r="I145" s="99">
        <f t="shared" si="63"/>
        <v>10500</v>
      </c>
      <c r="J145" s="105"/>
      <c r="K145" s="24" t="s">
        <v>353</v>
      </c>
      <c r="L145" s="54" t="s">
        <v>354</v>
      </c>
      <c r="M145" s="52"/>
      <c r="N145" s="34">
        <f>F178+7790+300+400</f>
        <v>10890</v>
      </c>
      <c r="O145" s="28">
        <f>O150+7790+300+400</f>
        <v>16690</v>
      </c>
      <c r="P145" s="29" t="str">
        <f t="shared" si="61"/>
        <v/>
      </c>
      <c r="Q145" s="34">
        <f t="shared" si="68"/>
        <v>16690</v>
      </c>
      <c r="R145" s="90">
        <f t="shared" si="65"/>
        <v>16690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355</v>
      </c>
      <c r="C146" s="25" t="s">
        <v>20</v>
      </c>
      <c r="D146" s="26"/>
      <c r="E146" s="27">
        <v>10300</v>
      </c>
      <c r="F146" s="28">
        <f t="shared" si="62"/>
        <v>10300</v>
      </c>
      <c r="G146" s="29" t="str">
        <f t="shared" si="60"/>
        <v/>
      </c>
      <c r="H146" s="30">
        <v>10300</v>
      </c>
      <c r="I146" s="99">
        <f t="shared" si="63"/>
        <v>10300</v>
      </c>
      <c r="J146" s="105"/>
      <c r="K146" s="24" t="s">
        <v>237</v>
      </c>
      <c r="L146" s="54" t="s">
        <v>276</v>
      </c>
      <c r="M146" s="52"/>
      <c r="N146" s="34">
        <f>F92+1570+400+300</f>
        <v>9470</v>
      </c>
      <c r="O146" s="28">
        <f>F92+1570+400+300</f>
        <v>9470</v>
      </c>
      <c r="P146" s="29" t="str">
        <f t="shared" si="61"/>
        <v/>
      </c>
      <c r="Q146" s="34">
        <f t="shared" si="68"/>
        <v>9470</v>
      </c>
      <c r="R146" s="90">
        <f t="shared" si="65"/>
        <v>9470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356</v>
      </c>
      <c r="C147" s="25" t="s">
        <v>20</v>
      </c>
      <c r="D147" s="26"/>
      <c r="E147" s="27">
        <v>10300</v>
      </c>
      <c r="F147" s="28">
        <f t="shared" si="62"/>
        <v>10300</v>
      </c>
      <c r="G147" s="29"/>
      <c r="H147" s="30">
        <v>10300</v>
      </c>
      <c r="I147" s="99">
        <f t="shared" si="63"/>
        <v>10300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1"/>
        <v/>
      </c>
      <c r="Q147" s="30">
        <v>7000</v>
      </c>
      <c r="R147" s="90">
        <f t="shared" si="65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359</v>
      </c>
      <c r="C148" s="25" t="s">
        <v>20</v>
      </c>
      <c r="D148" s="26"/>
      <c r="E148" s="27">
        <v>10300</v>
      </c>
      <c r="F148" s="28">
        <f t="shared" si="62"/>
        <v>10300</v>
      </c>
      <c r="G148" s="29"/>
      <c r="H148" s="30">
        <v>10300</v>
      </c>
      <c r="I148" s="99">
        <f t="shared" si="63"/>
        <v>10300</v>
      </c>
      <c r="J148" s="105"/>
      <c r="K148" s="122" t="s">
        <v>360</v>
      </c>
      <c r="L148" s="25" t="s">
        <v>22</v>
      </c>
      <c r="M148" s="26"/>
      <c r="N148" s="27">
        <v>6700</v>
      </c>
      <c r="O148" s="28">
        <f t="shared" si="69"/>
        <v>6700</v>
      </c>
      <c r="P148" s="29" t="str">
        <f t="shared" si="61"/>
        <v/>
      </c>
      <c r="Q148" s="30">
        <v>6700</v>
      </c>
      <c r="R148" s="90">
        <f t="shared" si="65"/>
        <v>6700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361</v>
      </c>
      <c r="C149" s="25" t="s">
        <v>20</v>
      </c>
      <c r="D149" s="26"/>
      <c r="E149" s="34">
        <v>20600</v>
      </c>
      <c r="F149" s="28">
        <f t="shared" si="62"/>
        <v>20600</v>
      </c>
      <c r="G149" s="29" t="str">
        <f t="shared" ref="G149:G154" si="70">IF(LEFT(D149,1)="+",LEFT(D149,1)&amp;TEXT(D149,"#"),TEXT(D149,"#"))</f>
        <v/>
      </c>
      <c r="H149" s="34">
        <v>20600</v>
      </c>
      <c r="I149" s="99">
        <f t="shared" si="63"/>
        <v>20600</v>
      </c>
      <c r="J149" s="105"/>
      <c r="K149" s="147" t="s">
        <v>362</v>
      </c>
      <c r="L149" s="75" t="s">
        <v>22</v>
      </c>
      <c r="M149" s="57"/>
      <c r="N149" s="27">
        <v>9300</v>
      </c>
      <c r="O149" s="28">
        <f t="shared" si="69"/>
        <v>9300</v>
      </c>
      <c r="P149" s="77" t="str">
        <f t="shared" si="61"/>
        <v/>
      </c>
      <c r="Q149" s="30">
        <v>9300</v>
      </c>
      <c r="R149" s="90">
        <f t="shared" si="65"/>
        <v>9300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363</v>
      </c>
      <c r="C150" s="25" t="s">
        <v>20</v>
      </c>
      <c r="D150" s="26"/>
      <c r="E150" s="34">
        <v>19500</v>
      </c>
      <c r="F150" s="28">
        <f t="shared" si="62"/>
        <v>19500</v>
      </c>
      <c r="G150" s="29" t="str">
        <f t="shared" si="70"/>
        <v/>
      </c>
      <c r="H150" s="34">
        <v>19500</v>
      </c>
      <c r="I150" s="99">
        <f t="shared" si="63"/>
        <v>19500</v>
      </c>
      <c r="J150" s="105"/>
      <c r="K150" s="147" t="s">
        <v>364</v>
      </c>
      <c r="L150" s="75" t="s">
        <v>22</v>
      </c>
      <c r="M150" s="57"/>
      <c r="N150" s="27">
        <v>8200</v>
      </c>
      <c r="O150" s="28">
        <f t="shared" si="69"/>
        <v>8200</v>
      </c>
      <c r="P150" s="77" t="str">
        <f t="shared" si="61"/>
        <v/>
      </c>
      <c r="Q150" s="30">
        <v>8200</v>
      </c>
      <c r="R150" s="90">
        <f t="shared" si="65"/>
        <v>8200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24" t="s">
        <v>365</v>
      </c>
      <c r="C151" s="25" t="s">
        <v>20</v>
      </c>
      <c r="D151" s="26"/>
      <c r="E151" s="34">
        <v>19500</v>
      </c>
      <c r="F151" s="28">
        <f t="shared" si="62"/>
        <v>19500</v>
      </c>
      <c r="G151" s="29" t="str">
        <f t="shared" si="70"/>
        <v/>
      </c>
      <c r="H151" s="34">
        <v>19500</v>
      </c>
      <c r="I151" s="99">
        <f t="shared" si="63"/>
        <v>19500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1"/>
        <v/>
      </c>
      <c r="Q151" s="34">
        <v>7200</v>
      </c>
      <c r="R151" s="90">
        <f t="shared" si="65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24" t="s">
        <v>367</v>
      </c>
      <c r="C152" s="25" t="s">
        <v>20</v>
      </c>
      <c r="D152" s="26"/>
      <c r="E152" s="27">
        <v>11400</v>
      </c>
      <c r="F152" s="28">
        <f t="shared" si="62"/>
        <v>11400</v>
      </c>
      <c r="G152" s="29" t="str">
        <f t="shared" si="70"/>
        <v/>
      </c>
      <c r="H152" s="30">
        <v>11400</v>
      </c>
      <c r="I152" s="99">
        <f t="shared" si="63"/>
        <v>11400</v>
      </c>
      <c r="J152" s="105"/>
      <c r="K152" s="147" t="s">
        <v>368</v>
      </c>
      <c r="L152" s="75" t="s">
        <v>22</v>
      </c>
      <c r="M152" s="57"/>
      <c r="N152" s="27">
        <v>3200</v>
      </c>
      <c r="O152" s="28">
        <f t="shared" si="69"/>
        <v>3200</v>
      </c>
      <c r="P152" s="77" t="str">
        <f t="shared" si="61"/>
        <v/>
      </c>
      <c r="Q152" s="30">
        <v>3200</v>
      </c>
      <c r="R152" s="90">
        <f t="shared" si="65"/>
        <v>3200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24" t="s">
        <v>369</v>
      </c>
      <c r="C153" s="25" t="s">
        <v>370</v>
      </c>
      <c r="D153" s="26"/>
      <c r="E153" s="27">
        <v>9500</v>
      </c>
      <c r="F153" s="28">
        <f t="shared" si="62"/>
        <v>9500</v>
      </c>
      <c r="G153" s="29" t="str">
        <f t="shared" si="70"/>
        <v/>
      </c>
      <c r="H153" s="30">
        <v>9500</v>
      </c>
      <c r="I153" s="99">
        <f t="shared" si="63"/>
        <v>9500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1"/>
        <v/>
      </c>
      <c r="Q153" s="34">
        <v>5000</v>
      </c>
      <c r="R153" s="90">
        <f t="shared" si="65"/>
        <v>5000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372</v>
      </c>
      <c r="C154" s="25" t="s">
        <v>370</v>
      </c>
      <c r="D154" s="26"/>
      <c r="E154" s="27">
        <v>10500</v>
      </c>
      <c r="F154" s="28">
        <f t="shared" si="62"/>
        <v>10500</v>
      </c>
      <c r="G154" s="29" t="str">
        <f t="shared" si="70"/>
        <v/>
      </c>
      <c r="H154" s="30">
        <v>10500</v>
      </c>
      <c r="I154" s="99">
        <f t="shared" si="63"/>
        <v>10500</v>
      </c>
      <c r="J154" s="105"/>
      <c r="K154" s="147" t="s">
        <v>373</v>
      </c>
      <c r="L154" s="75" t="s">
        <v>22</v>
      </c>
      <c r="M154" s="57"/>
      <c r="N154" s="27">
        <v>3550</v>
      </c>
      <c r="O154" s="28">
        <f t="shared" si="69"/>
        <v>3550</v>
      </c>
      <c r="P154" s="77" t="str">
        <f t="shared" si="61"/>
        <v/>
      </c>
      <c r="Q154" s="30">
        <v>3550</v>
      </c>
      <c r="R154" s="90">
        <f t="shared" si="65"/>
        <v>3550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374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3"/>
        <v>10400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69"/>
        <v>5000</v>
      </c>
      <c r="P155" s="77" t="str">
        <f t="shared" si="61"/>
        <v/>
      </c>
      <c r="Q155" s="30">
        <v>5000</v>
      </c>
      <c r="R155" s="90">
        <f t="shared" si="65"/>
        <v>5000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376</v>
      </c>
      <c r="D156" s="26"/>
      <c r="E156" s="27">
        <v>10400</v>
      </c>
      <c r="F156" s="28">
        <f t="shared" si="62"/>
        <v>10400</v>
      </c>
      <c r="G156" s="29"/>
      <c r="H156" s="30">
        <v>10400</v>
      </c>
      <c r="I156" s="99">
        <f t="shared" si="63"/>
        <v>10400</v>
      </c>
      <c r="J156" s="105"/>
      <c r="K156" s="148" t="s">
        <v>377</v>
      </c>
      <c r="L156" s="75" t="s">
        <v>22</v>
      </c>
      <c r="M156" s="57"/>
      <c r="N156" s="27">
        <v>6300</v>
      </c>
      <c r="O156" s="28">
        <f t="shared" si="69"/>
        <v>6300</v>
      </c>
      <c r="P156" s="77" t="str">
        <f t="shared" si="61"/>
        <v/>
      </c>
      <c r="Q156" s="30">
        <v>6300</v>
      </c>
      <c r="R156" s="90">
        <f t="shared" si="65"/>
        <v>6300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378</v>
      </c>
      <c r="C157" s="25" t="s">
        <v>376</v>
      </c>
      <c r="D157" s="26"/>
      <c r="E157" s="27">
        <v>10400</v>
      </c>
      <c r="F157" s="28">
        <f t="shared" si="62"/>
        <v>10400</v>
      </c>
      <c r="G157" s="29"/>
      <c r="H157" s="30">
        <v>10400</v>
      </c>
      <c r="I157" s="99">
        <f t="shared" si="63"/>
        <v>10400</v>
      </c>
      <c r="J157" s="105"/>
      <c r="K157" s="147" t="s">
        <v>379</v>
      </c>
      <c r="L157" s="75" t="s">
        <v>22</v>
      </c>
      <c r="M157" s="57"/>
      <c r="N157" s="27">
        <v>3600</v>
      </c>
      <c r="O157" s="28">
        <f t="shared" si="69"/>
        <v>3600</v>
      </c>
      <c r="P157" s="77" t="str">
        <f t="shared" si="61"/>
        <v/>
      </c>
      <c r="Q157" s="30">
        <v>3600</v>
      </c>
      <c r="R157" s="90">
        <f t="shared" si="65"/>
        <v>3600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370</v>
      </c>
      <c r="D158" s="26"/>
      <c r="E158" s="27">
        <v>10400</v>
      </c>
      <c r="F158" s="28">
        <f t="shared" si="62"/>
        <v>10400</v>
      </c>
      <c r="G158" s="29"/>
      <c r="H158" s="30">
        <v>10400</v>
      </c>
      <c r="I158" s="99">
        <f t="shared" si="63"/>
        <v>10400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1"/>
        <v/>
      </c>
      <c r="Q158" s="30">
        <v>4700</v>
      </c>
      <c r="R158" s="90">
        <f t="shared" si="65"/>
        <v>4700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381</v>
      </c>
      <c r="C159" s="25" t="s">
        <v>370</v>
      </c>
      <c r="D159" s="26"/>
      <c r="E159" s="27">
        <v>10600</v>
      </c>
      <c r="F159" s="28">
        <f t="shared" si="62"/>
        <v>10600</v>
      </c>
      <c r="G159" s="29"/>
      <c r="H159" s="30">
        <v>10600</v>
      </c>
      <c r="I159" s="99">
        <f t="shared" si="63"/>
        <v>10600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69"/>
        <v>6000</v>
      </c>
      <c r="P159" s="77" t="str">
        <f t="shared" si="61"/>
        <v/>
      </c>
      <c r="Q159" s="30">
        <v>6000</v>
      </c>
      <c r="R159" s="90">
        <f t="shared" si="65"/>
        <v>6000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134" t="s">
        <v>383</v>
      </c>
      <c r="C160" s="25" t="s">
        <v>20</v>
      </c>
      <c r="D160" s="26"/>
      <c r="E160" s="27">
        <v>13500</v>
      </c>
      <c r="F160" s="28">
        <f t="shared" si="62"/>
        <v>13500</v>
      </c>
      <c r="G160" s="29" t="str">
        <f t="shared" ref="G160:G162" si="71">IF(LEFT(D160,1)="+",LEFT(D160,1)&amp;TEXT(D160,"#"),TEXT(D160,"#"))</f>
        <v/>
      </c>
      <c r="H160" s="30">
        <v>13500</v>
      </c>
      <c r="I160" s="99">
        <f t="shared" si="63"/>
        <v>13500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69"/>
        <v>2700</v>
      </c>
      <c r="P160" s="77" t="str">
        <f t="shared" si="61"/>
        <v/>
      </c>
      <c r="Q160" s="30">
        <v>2700</v>
      </c>
      <c r="R160" s="90">
        <f t="shared" si="65"/>
        <v>2700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134" t="s">
        <v>385</v>
      </c>
      <c r="C161" s="25" t="s">
        <v>20</v>
      </c>
      <c r="D161" s="26"/>
      <c r="E161" s="27">
        <v>13100</v>
      </c>
      <c r="F161" s="28">
        <f t="shared" si="62"/>
        <v>13100</v>
      </c>
      <c r="G161" s="29" t="str">
        <f t="shared" si="71"/>
        <v/>
      </c>
      <c r="H161" s="30">
        <v>13100</v>
      </c>
      <c r="I161" s="99">
        <f t="shared" si="63"/>
        <v>13100</v>
      </c>
      <c r="J161" s="105"/>
      <c r="K161" s="147" t="s">
        <v>386</v>
      </c>
      <c r="L161" s="75" t="s">
        <v>22</v>
      </c>
      <c r="M161" s="57"/>
      <c r="N161" s="27">
        <v>2200</v>
      </c>
      <c r="O161" s="28">
        <f t="shared" si="69"/>
        <v>2200</v>
      </c>
      <c r="P161" s="77" t="str">
        <f t="shared" si="61"/>
        <v/>
      </c>
      <c r="Q161" s="30">
        <v>2200</v>
      </c>
      <c r="R161" s="90">
        <f t="shared" si="65"/>
        <v>2200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134" t="s">
        <v>387</v>
      </c>
      <c r="C162" s="25" t="s">
        <v>20</v>
      </c>
      <c r="D162" s="26"/>
      <c r="E162" s="27">
        <v>12200</v>
      </c>
      <c r="F162" s="28">
        <f t="shared" si="62"/>
        <v>12200</v>
      </c>
      <c r="G162" s="29" t="str">
        <f t="shared" si="71"/>
        <v/>
      </c>
      <c r="H162" s="30">
        <v>12200</v>
      </c>
      <c r="I162" s="99">
        <f t="shared" si="63"/>
        <v>12200</v>
      </c>
      <c r="J162" s="105"/>
      <c r="K162" s="147" t="s">
        <v>388</v>
      </c>
      <c r="L162" s="75" t="s">
        <v>22</v>
      </c>
      <c r="M162" s="57"/>
      <c r="N162" s="27">
        <v>2200</v>
      </c>
      <c r="O162" s="28">
        <f t="shared" si="69"/>
        <v>2200</v>
      </c>
      <c r="P162" s="77" t="str">
        <f t="shared" si="61"/>
        <v/>
      </c>
      <c r="Q162" s="30">
        <v>2200</v>
      </c>
      <c r="R162" s="90">
        <f t="shared" si="65"/>
        <v>2200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32" t="s">
        <v>389</v>
      </c>
      <c r="C163" s="33" t="s">
        <v>18</v>
      </c>
      <c r="D163" s="26"/>
      <c r="E163" s="27">
        <v>10300</v>
      </c>
      <c r="F163" s="28">
        <f t="shared" si="62"/>
        <v>10300</v>
      </c>
      <c r="G163" s="29"/>
      <c r="H163" s="30">
        <v>10300</v>
      </c>
      <c r="I163" s="99">
        <f t="shared" si="63"/>
        <v>10300</v>
      </c>
      <c r="J163" s="105"/>
      <c r="K163" s="147" t="s">
        <v>390</v>
      </c>
      <c r="L163" s="75" t="s">
        <v>22</v>
      </c>
      <c r="M163" s="57"/>
      <c r="N163" s="27">
        <v>9400</v>
      </c>
      <c r="O163" s="28">
        <f t="shared" si="69"/>
        <v>9400</v>
      </c>
      <c r="P163" s="77" t="str">
        <f t="shared" si="61"/>
        <v/>
      </c>
      <c r="Q163" s="30">
        <v>9400</v>
      </c>
      <c r="R163" s="90">
        <f t="shared" si="65"/>
        <v>9400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391</v>
      </c>
      <c r="C164" s="33" t="s">
        <v>392</v>
      </c>
      <c r="D164" s="26"/>
      <c r="E164" s="27">
        <v>13000</v>
      </c>
      <c r="F164" s="28">
        <f t="shared" si="62"/>
        <v>13000</v>
      </c>
      <c r="G164" s="29" t="str">
        <f t="shared" ref="G164:G173" si="72">IF(LEFT(D164,1)="+",LEFT(D164,1)&amp;TEXT(D164,"#"),TEXT(D164,"#"))</f>
        <v/>
      </c>
      <c r="H164" s="30">
        <v>13000</v>
      </c>
      <c r="I164" s="99">
        <f t="shared" si="63"/>
        <v>13000</v>
      </c>
      <c r="J164" s="105"/>
      <c r="K164" s="147" t="s">
        <v>393</v>
      </c>
      <c r="L164" s="75" t="s">
        <v>329</v>
      </c>
      <c r="M164" s="57"/>
      <c r="N164" s="27">
        <v>10500</v>
      </c>
      <c r="O164" s="28">
        <f t="shared" si="69"/>
        <v>10500</v>
      </c>
      <c r="P164" s="77" t="str">
        <f t="shared" si="61"/>
        <v/>
      </c>
      <c r="Q164" s="30">
        <v>10500</v>
      </c>
      <c r="R164" s="90">
        <f t="shared" si="65"/>
        <v>10500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394</v>
      </c>
      <c r="C165" s="33" t="s">
        <v>105</v>
      </c>
      <c r="D165" s="26"/>
      <c r="E165" s="34">
        <v>13500</v>
      </c>
      <c r="F165" s="28">
        <f t="shared" si="62"/>
        <v>13500</v>
      </c>
      <c r="G165" s="29"/>
      <c r="H165" s="34">
        <v>13500</v>
      </c>
      <c r="I165" s="99">
        <f t="shared" si="63"/>
        <v>13500</v>
      </c>
      <c r="J165" s="105"/>
      <c r="K165" s="147" t="s">
        <v>395</v>
      </c>
      <c r="L165" s="75" t="s">
        <v>75</v>
      </c>
      <c r="M165" s="57"/>
      <c r="N165" s="27">
        <v>11400</v>
      </c>
      <c r="O165" s="28">
        <f t="shared" si="69"/>
        <v>11400</v>
      </c>
      <c r="P165" s="77" t="str">
        <f t="shared" si="61"/>
        <v/>
      </c>
      <c r="Q165" s="30">
        <v>11400</v>
      </c>
      <c r="R165" s="90">
        <f t="shared" si="65"/>
        <v>11400</v>
      </c>
      <c r="S165" s="3"/>
      <c r="V165" s="9"/>
      <c r="W165" s="6"/>
      <c r="X165" s="8"/>
      <c r="Y165" s="9"/>
      <c r="Z165" s="6"/>
      <c r="AA165" s="8"/>
      <c r="AC165" s="114">
        <f t="shared" ref="AC165:AC200" si="73">F165-I165</f>
        <v>0</v>
      </c>
      <c r="AD165" s="114">
        <f t="shared" ref="AD165:AD200" si="74">O165-R165</f>
        <v>0</v>
      </c>
      <c r="AE165" s="11"/>
    </row>
    <row r="166" s="1" customFormat="1" ht="11" customHeight="1" spans="1:31">
      <c r="A166" s="42"/>
      <c r="B166" s="44" t="s">
        <v>396</v>
      </c>
      <c r="C166" s="33" t="s">
        <v>105</v>
      </c>
      <c r="D166" s="26"/>
      <c r="E166" s="34">
        <v>13200</v>
      </c>
      <c r="F166" s="28">
        <f t="shared" si="62"/>
        <v>13200</v>
      </c>
      <c r="G166" s="29" t="str">
        <f t="shared" si="72"/>
        <v/>
      </c>
      <c r="H166" s="34">
        <v>13200</v>
      </c>
      <c r="I166" s="99">
        <f t="shared" si="63"/>
        <v>13200</v>
      </c>
      <c r="J166" s="105"/>
      <c r="K166" s="134" t="s">
        <v>397</v>
      </c>
      <c r="L166" s="25" t="s">
        <v>398</v>
      </c>
      <c r="M166" s="52"/>
      <c r="N166" s="27">
        <v>11300</v>
      </c>
      <c r="O166" s="28">
        <f t="shared" si="69"/>
        <v>11300</v>
      </c>
      <c r="P166" s="29" t="str">
        <f t="shared" si="61"/>
        <v/>
      </c>
      <c r="Q166" s="30">
        <v>11300</v>
      </c>
      <c r="R166" s="90">
        <f t="shared" si="65"/>
        <v>11300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4"/>
        <v>0</v>
      </c>
      <c r="AE166" s="11"/>
    </row>
    <row r="167" s="1" customFormat="1" ht="11" customHeight="1" spans="1:31">
      <c r="A167" s="42"/>
      <c r="B167" s="44" t="s">
        <v>399</v>
      </c>
      <c r="C167" s="33" t="s">
        <v>181</v>
      </c>
      <c r="D167" s="26"/>
      <c r="E167" s="34">
        <v>13200</v>
      </c>
      <c r="F167" s="28">
        <f t="shared" si="62"/>
        <v>13200</v>
      </c>
      <c r="G167" s="29" t="str">
        <f t="shared" si="72"/>
        <v/>
      </c>
      <c r="H167" s="34">
        <v>13200</v>
      </c>
      <c r="I167" s="99">
        <f t="shared" si="63"/>
        <v>13200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69"/>
        <v>4050</v>
      </c>
      <c r="P167" s="77" t="str">
        <f t="shared" si="61"/>
        <v/>
      </c>
      <c r="Q167" s="30">
        <v>4050</v>
      </c>
      <c r="R167" s="90">
        <f t="shared" si="65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4"/>
        <v>0</v>
      </c>
      <c r="AE167" s="11"/>
    </row>
    <row r="168" s="1" customFormat="1" ht="11" customHeight="1" spans="1:31">
      <c r="A168" s="42"/>
      <c r="B168" s="44" t="s">
        <v>401</v>
      </c>
      <c r="C168" s="33" t="s">
        <v>66</v>
      </c>
      <c r="D168" s="26"/>
      <c r="E168" s="27">
        <v>10600</v>
      </c>
      <c r="F168" s="28">
        <f t="shared" si="62"/>
        <v>10600</v>
      </c>
      <c r="G168" s="29" t="str">
        <f t="shared" si="72"/>
        <v/>
      </c>
      <c r="H168" s="30">
        <v>10600</v>
      </c>
      <c r="I168" s="99">
        <f t="shared" si="63"/>
        <v>10600</v>
      </c>
      <c r="J168" s="105"/>
      <c r="K168" s="151" t="s">
        <v>402</v>
      </c>
      <c r="L168" s="75" t="s">
        <v>22</v>
      </c>
      <c r="M168" s="26"/>
      <c r="N168" s="27">
        <v>10160</v>
      </c>
      <c r="O168" s="28">
        <f t="shared" si="69"/>
        <v>10160</v>
      </c>
      <c r="P168" s="77" t="str">
        <f t="shared" si="61"/>
        <v/>
      </c>
      <c r="Q168" s="30">
        <v>10160</v>
      </c>
      <c r="R168" s="90">
        <f t="shared" si="65"/>
        <v>10160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4"/>
        <v>0</v>
      </c>
      <c r="AE168" s="11"/>
    </row>
    <row r="169" s="1" customFormat="1" ht="11" customHeight="1" spans="1:31">
      <c r="A169" s="42"/>
      <c r="B169" s="44" t="s">
        <v>403</v>
      </c>
      <c r="C169" s="33" t="s">
        <v>66</v>
      </c>
      <c r="D169" s="26"/>
      <c r="E169" s="27">
        <v>10600</v>
      </c>
      <c r="F169" s="28">
        <f t="shared" si="62"/>
        <v>10600</v>
      </c>
      <c r="G169" s="29" t="str">
        <f t="shared" si="72"/>
        <v/>
      </c>
      <c r="H169" s="30">
        <v>10600</v>
      </c>
      <c r="I169" s="67">
        <f t="shared" si="63"/>
        <v>10600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69"/>
        <v>3600</v>
      </c>
      <c r="P169" s="153" t="str">
        <f t="shared" si="61"/>
        <v/>
      </c>
      <c r="Q169" s="156">
        <v>3600</v>
      </c>
      <c r="R169" s="90">
        <f t="shared" si="65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4"/>
        <v>0</v>
      </c>
      <c r="AE169" s="11"/>
    </row>
    <row r="170" s="1" customFormat="1" ht="11" customHeight="1" spans="1:31">
      <c r="A170" s="42"/>
      <c r="B170" s="44" t="s">
        <v>405</v>
      </c>
      <c r="C170" s="33" t="s">
        <v>66</v>
      </c>
      <c r="D170" s="26"/>
      <c r="E170" s="27">
        <v>10600</v>
      </c>
      <c r="F170" s="28">
        <f t="shared" si="62"/>
        <v>10600</v>
      </c>
      <c r="G170" s="29" t="str">
        <f t="shared" si="72"/>
        <v/>
      </c>
      <c r="H170" s="30">
        <v>10600</v>
      </c>
      <c r="I170" s="67">
        <f t="shared" si="63"/>
        <v>10600</v>
      </c>
      <c r="J170" s="105"/>
      <c r="K170" s="44" t="s">
        <v>406</v>
      </c>
      <c r="L170" s="44" t="s">
        <v>20</v>
      </c>
      <c r="M170" s="26"/>
      <c r="N170" s="27">
        <v>2500</v>
      </c>
      <c r="O170" s="152">
        <f t="shared" si="69"/>
        <v>2500</v>
      </c>
      <c r="P170" s="153" t="str">
        <f t="shared" si="61"/>
        <v/>
      </c>
      <c r="Q170" s="156">
        <v>2500</v>
      </c>
      <c r="R170" s="90">
        <f t="shared" si="65"/>
        <v>2500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4"/>
        <v>0</v>
      </c>
      <c r="AE170" s="11"/>
    </row>
    <row r="171" s="1" customFormat="1" ht="11" customHeight="1" spans="1:31">
      <c r="A171" s="42"/>
      <c r="B171" s="44" t="s">
        <v>407</v>
      </c>
      <c r="C171" s="33" t="s">
        <v>66</v>
      </c>
      <c r="D171" s="26"/>
      <c r="E171" s="27">
        <v>10700</v>
      </c>
      <c r="F171" s="28">
        <f t="shared" si="62"/>
        <v>10700</v>
      </c>
      <c r="G171" s="29" t="str">
        <f t="shared" si="72"/>
        <v/>
      </c>
      <c r="H171" s="30">
        <v>10700</v>
      </c>
      <c r="I171" s="99">
        <f t="shared" si="63"/>
        <v>10700</v>
      </c>
      <c r="J171" s="105"/>
      <c r="K171" s="44" t="s">
        <v>408</v>
      </c>
      <c r="L171" s="44" t="s">
        <v>22</v>
      </c>
      <c r="M171" s="26"/>
      <c r="N171" s="27">
        <v>1500</v>
      </c>
      <c r="O171" s="152">
        <f t="shared" si="69"/>
        <v>1500</v>
      </c>
      <c r="P171" s="153" t="str">
        <f t="shared" si="61"/>
        <v/>
      </c>
      <c r="Q171" s="156">
        <v>1500</v>
      </c>
      <c r="R171" s="90">
        <f t="shared" si="65"/>
        <v>1500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4"/>
        <v>0</v>
      </c>
      <c r="AE171" s="11"/>
    </row>
    <row r="172" s="1" customFormat="1" ht="11" customHeight="1" spans="1:31">
      <c r="A172" s="42"/>
      <c r="B172" s="44" t="s">
        <v>409</v>
      </c>
      <c r="C172" s="33" t="s">
        <v>66</v>
      </c>
      <c r="D172" s="26"/>
      <c r="E172" s="27">
        <v>11200</v>
      </c>
      <c r="F172" s="28">
        <f t="shared" si="62"/>
        <v>11200</v>
      </c>
      <c r="G172" s="29" t="str">
        <f t="shared" si="72"/>
        <v/>
      </c>
      <c r="H172" s="30">
        <v>11200</v>
      </c>
      <c r="I172" s="99">
        <f t="shared" si="63"/>
        <v>11200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1"/>
        <v/>
      </c>
      <c r="Q172" s="27">
        <v>47200</v>
      </c>
      <c r="R172" s="90">
        <f t="shared" si="65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4"/>
        <v>0</v>
      </c>
      <c r="AE172" s="11"/>
    </row>
    <row r="173" s="1" customFormat="1" ht="11" customHeight="1" spans="1:31">
      <c r="A173" s="42"/>
      <c r="B173" s="44" t="s">
        <v>413</v>
      </c>
      <c r="C173" s="135" t="s">
        <v>414</v>
      </c>
      <c r="D173" s="26"/>
      <c r="E173" s="27">
        <v>10600</v>
      </c>
      <c r="F173" s="28">
        <f t="shared" si="62"/>
        <v>10600</v>
      </c>
      <c r="G173" s="29" t="str">
        <f t="shared" si="72"/>
        <v/>
      </c>
      <c r="H173" s="30">
        <v>10600</v>
      </c>
      <c r="I173" s="99">
        <f t="shared" si="63"/>
        <v>10600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1"/>
        <v/>
      </c>
      <c r="Q173" s="27">
        <v>16200</v>
      </c>
      <c r="R173" s="90">
        <f t="shared" si="65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4"/>
        <v>0</v>
      </c>
      <c r="AE173" s="11"/>
    </row>
    <row r="174" s="1" customFormat="1" ht="11" customHeight="1" spans="1:31">
      <c r="A174" s="121"/>
      <c r="B174" s="136" t="s">
        <v>416</v>
      </c>
      <c r="C174" s="36"/>
      <c r="D174" s="37"/>
      <c r="E174" s="38">
        <f>SUM(F128:F173)</f>
        <v>563100</v>
      </c>
      <c r="F174" s="39">
        <f>E174/46</f>
        <v>12241.3043478261</v>
      </c>
      <c r="G174" s="73"/>
      <c r="H174" s="38">
        <f>SUM(I128:I173)</f>
        <v>563100</v>
      </c>
      <c r="I174" s="149">
        <f>H174/46</f>
        <v>12241.3043478261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1"/>
        <v/>
      </c>
      <c r="Q174" s="27">
        <v>14400</v>
      </c>
      <c r="R174" s="90">
        <f t="shared" si="65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4"/>
        <v>0</v>
      </c>
      <c r="AE174" s="11"/>
    </row>
    <row r="175" s="1" customFormat="1" ht="11" customHeight="1" spans="1:31">
      <c r="A175" s="137" t="s">
        <v>419</v>
      </c>
      <c r="B175" s="24" t="s">
        <v>420</v>
      </c>
      <c r="C175" s="25" t="s">
        <v>15</v>
      </c>
      <c r="D175" s="26"/>
      <c r="E175" s="34">
        <v>4100</v>
      </c>
      <c r="F175" s="28">
        <f t="shared" ref="F175:F189" si="75">E175+D175</f>
        <v>4100</v>
      </c>
      <c r="G175" s="29" t="str">
        <f t="shared" ref="G175:G193" si="76">IF(LEFT(D175,1)="+",LEFT(D175,1)&amp;TEXT(D175,"#"),TEXT(D175,"#"))</f>
        <v/>
      </c>
      <c r="H175" s="34">
        <v>4100</v>
      </c>
      <c r="I175" s="99">
        <f t="shared" ref="I175:I189" si="77">IF(G175="",0+H175,G175+H175)</f>
        <v>4100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1"/>
        <v/>
      </c>
      <c r="Q175" s="27">
        <v>15300</v>
      </c>
      <c r="R175" s="90">
        <f t="shared" si="65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4"/>
        <v>0</v>
      </c>
      <c r="AE175" s="11"/>
    </row>
    <row r="176" s="1" customFormat="1" ht="11" customHeight="1" spans="1:31">
      <c r="A176" s="138"/>
      <c r="B176" s="24" t="s">
        <v>422</v>
      </c>
      <c r="C176" s="25" t="s">
        <v>22</v>
      </c>
      <c r="D176" s="26"/>
      <c r="E176" s="27">
        <v>2600</v>
      </c>
      <c r="F176" s="28">
        <f t="shared" si="75"/>
        <v>2600</v>
      </c>
      <c r="G176" s="29" t="str">
        <f t="shared" si="76"/>
        <v/>
      </c>
      <c r="H176" s="30">
        <v>2600</v>
      </c>
      <c r="I176" s="99">
        <f t="shared" si="77"/>
        <v>2600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1"/>
        <v/>
      </c>
      <c r="Q176" s="27">
        <v>17200</v>
      </c>
      <c r="R176" s="90">
        <f t="shared" si="65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4"/>
        <v>0</v>
      </c>
      <c r="AE176" s="11"/>
    </row>
    <row r="177" s="1" customFormat="1" ht="11" customHeight="1" spans="1:31">
      <c r="A177" s="138"/>
      <c r="B177" s="118" t="s">
        <v>425</v>
      </c>
      <c r="C177" s="25" t="s">
        <v>22</v>
      </c>
      <c r="D177" s="26"/>
      <c r="E177" s="34">
        <v>3400</v>
      </c>
      <c r="F177" s="28">
        <f t="shared" si="75"/>
        <v>3400</v>
      </c>
      <c r="G177" s="29" t="str">
        <f t="shared" si="76"/>
        <v/>
      </c>
      <c r="H177" s="34">
        <v>3400</v>
      </c>
      <c r="I177" s="99">
        <f t="shared" si="77"/>
        <v>3400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1"/>
        <v/>
      </c>
      <c r="Q177" s="27">
        <v>43800</v>
      </c>
      <c r="R177" s="90">
        <f t="shared" si="65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4"/>
        <v>0</v>
      </c>
      <c r="AE177" s="11"/>
    </row>
    <row r="178" s="1" customFormat="1" ht="11" customHeight="1" spans="1:31">
      <c r="A178" s="138"/>
      <c r="B178" s="32" t="s">
        <v>428</v>
      </c>
      <c r="C178" s="33" t="s">
        <v>231</v>
      </c>
      <c r="D178" s="26"/>
      <c r="E178" s="27">
        <v>2400</v>
      </c>
      <c r="F178" s="28">
        <f t="shared" si="75"/>
        <v>2400</v>
      </c>
      <c r="G178" s="29" t="str">
        <f t="shared" si="76"/>
        <v/>
      </c>
      <c r="H178" s="30">
        <v>2400</v>
      </c>
      <c r="I178" s="99">
        <f t="shared" si="77"/>
        <v>2400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1"/>
        <v/>
      </c>
      <c r="Q178" s="27">
        <v>13100</v>
      </c>
      <c r="R178" s="90">
        <f t="shared" si="65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4"/>
        <v>0</v>
      </c>
      <c r="AE178" s="11"/>
    </row>
    <row r="179" s="1" customFormat="1" ht="11" customHeight="1" spans="1:31">
      <c r="A179" s="138"/>
      <c r="B179" s="24" t="s">
        <v>430</v>
      </c>
      <c r="C179" s="25" t="s">
        <v>22</v>
      </c>
      <c r="D179" s="26"/>
      <c r="E179" s="27">
        <v>2700</v>
      </c>
      <c r="F179" s="28">
        <f t="shared" si="75"/>
        <v>2700</v>
      </c>
      <c r="G179" s="29" t="str">
        <f t="shared" si="76"/>
        <v/>
      </c>
      <c r="H179" s="30">
        <v>2700</v>
      </c>
      <c r="I179" s="99">
        <f t="shared" si="77"/>
        <v>2700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1"/>
        <v/>
      </c>
      <c r="Q179" s="27">
        <v>35500</v>
      </c>
      <c r="R179" s="90">
        <f t="shared" si="65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4"/>
        <v>0</v>
      </c>
      <c r="AE179" s="11"/>
    </row>
    <row r="180" s="1" customFormat="1" ht="11" customHeight="1" spans="1:31">
      <c r="A180" s="138"/>
      <c r="B180" s="24" t="s">
        <v>432</v>
      </c>
      <c r="C180" s="25" t="s">
        <v>22</v>
      </c>
      <c r="D180" s="26"/>
      <c r="E180" s="27">
        <v>3100</v>
      </c>
      <c r="F180" s="28">
        <f t="shared" si="75"/>
        <v>3100</v>
      </c>
      <c r="G180" s="29" t="str">
        <f t="shared" si="76"/>
        <v/>
      </c>
      <c r="H180" s="30">
        <v>3100</v>
      </c>
      <c r="I180" s="99">
        <f t="shared" si="77"/>
        <v>3100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1"/>
        <v/>
      </c>
      <c r="Q180" s="27">
        <v>36500</v>
      </c>
      <c r="R180" s="90">
        <f t="shared" si="65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4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105</v>
      </c>
      <c r="D181" s="26"/>
      <c r="E181" s="27">
        <v>5500</v>
      </c>
      <c r="F181" s="28">
        <f t="shared" si="75"/>
        <v>5500</v>
      </c>
      <c r="G181" s="29" t="str">
        <f t="shared" si="76"/>
        <v/>
      </c>
      <c r="H181" s="30">
        <v>5500</v>
      </c>
      <c r="I181" s="99">
        <f t="shared" si="77"/>
        <v>5500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1"/>
        <v/>
      </c>
      <c r="Q181" s="27">
        <v>8900</v>
      </c>
      <c r="R181" s="90">
        <f t="shared" si="65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4"/>
        <v>0</v>
      </c>
      <c r="AE181" s="11"/>
    </row>
    <row r="182" s="1" customFormat="1" ht="11" customHeight="1" spans="1:31">
      <c r="A182" s="138"/>
      <c r="B182" s="24" t="s">
        <v>435</v>
      </c>
      <c r="C182" s="25" t="s">
        <v>22</v>
      </c>
      <c r="D182" s="26"/>
      <c r="E182" s="27">
        <v>2900</v>
      </c>
      <c r="F182" s="28">
        <f t="shared" si="75"/>
        <v>2900</v>
      </c>
      <c r="G182" s="29" t="str">
        <f t="shared" si="76"/>
        <v/>
      </c>
      <c r="H182" s="30">
        <v>2900</v>
      </c>
      <c r="I182" s="99">
        <f t="shared" si="77"/>
        <v>2900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1"/>
        <v/>
      </c>
      <c r="Q182" s="27">
        <v>15500</v>
      </c>
      <c r="R182" s="90">
        <f t="shared" si="65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4"/>
        <v>0</v>
      </c>
      <c r="AE182" s="11"/>
    </row>
    <row r="183" s="1" customFormat="1" ht="11" customHeight="1" spans="1:31">
      <c r="A183" s="138"/>
      <c r="B183" s="24" t="s">
        <v>437</v>
      </c>
      <c r="C183" s="25" t="s">
        <v>22</v>
      </c>
      <c r="D183" s="26"/>
      <c r="E183" s="27">
        <v>4430</v>
      </c>
      <c r="F183" s="28">
        <f t="shared" si="75"/>
        <v>4430</v>
      </c>
      <c r="G183" s="29" t="str">
        <f t="shared" si="76"/>
        <v/>
      </c>
      <c r="H183" s="30">
        <v>4430</v>
      </c>
      <c r="I183" s="99">
        <f t="shared" si="77"/>
        <v>4430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1"/>
        <v/>
      </c>
      <c r="Q183" s="27">
        <v>17300</v>
      </c>
      <c r="R183" s="90">
        <f t="shared" si="65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4"/>
        <v>0</v>
      </c>
      <c r="AE183" s="11"/>
    </row>
    <row r="184" s="1" customFormat="1" ht="11" customHeight="1" spans="1:31">
      <c r="A184" s="138"/>
      <c r="B184" s="32" t="s">
        <v>439</v>
      </c>
      <c r="C184" s="33" t="s">
        <v>22</v>
      </c>
      <c r="D184" s="26"/>
      <c r="E184" s="27">
        <v>3100</v>
      </c>
      <c r="F184" s="28">
        <f t="shared" si="75"/>
        <v>3100</v>
      </c>
      <c r="G184" s="29" t="str">
        <f t="shared" si="76"/>
        <v/>
      </c>
      <c r="H184" s="30">
        <v>3100</v>
      </c>
      <c r="I184" s="99">
        <f t="shared" si="77"/>
        <v>3100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1"/>
        <v/>
      </c>
      <c r="Q184" s="27">
        <v>45500</v>
      </c>
      <c r="R184" s="90">
        <f t="shared" si="65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4"/>
        <v>0</v>
      </c>
      <c r="AE184" s="11"/>
    </row>
    <row r="185" s="1" customFormat="1" ht="11" customHeight="1" spans="1:31">
      <c r="A185" s="138"/>
      <c r="B185" s="32" t="s">
        <v>441</v>
      </c>
      <c r="C185" s="139" t="s">
        <v>29</v>
      </c>
      <c r="D185" s="26"/>
      <c r="E185" s="27">
        <v>3500</v>
      </c>
      <c r="F185" s="28">
        <f t="shared" si="75"/>
        <v>3500</v>
      </c>
      <c r="G185" s="29" t="str">
        <f t="shared" si="76"/>
        <v/>
      </c>
      <c r="H185" s="30">
        <v>3500</v>
      </c>
      <c r="I185" s="99">
        <f t="shared" si="77"/>
        <v>3500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1"/>
        <v/>
      </c>
      <c r="Q185" s="27">
        <v>14500</v>
      </c>
      <c r="R185" s="90">
        <f t="shared" si="65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4"/>
        <v>0</v>
      </c>
      <c r="AE185" s="11"/>
    </row>
    <row r="186" s="1" customFormat="1" ht="11" customHeight="1" spans="1:31">
      <c r="A186" s="138"/>
      <c r="B186" s="24" t="s">
        <v>443</v>
      </c>
      <c r="C186" s="25" t="s">
        <v>22</v>
      </c>
      <c r="D186" s="26"/>
      <c r="E186" s="27">
        <v>2800</v>
      </c>
      <c r="F186" s="28">
        <f t="shared" si="75"/>
        <v>2800</v>
      </c>
      <c r="G186" s="29" t="str">
        <f t="shared" si="76"/>
        <v/>
      </c>
      <c r="H186" s="30">
        <v>2800</v>
      </c>
      <c r="I186" s="99">
        <f t="shared" si="77"/>
        <v>2800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1"/>
        <v/>
      </c>
      <c r="Q186" s="27">
        <v>12700</v>
      </c>
      <c r="R186" s="90">
        <f t="shared" si="65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4"/>
        <v>0</v>
      </c>
      <c r="AE186" s="11"/>
    </row>
    <row r="187" s="1" customFormat="1" ht="11" customHeight="1" spans="1:31">
      <c r="A187" s="138"/>
      <c r="B187" s="24" t="s">
        <v>445</v>
      </c>
      <c r="C187" s="25" t="s">
        <v>22</v>
      </c>
      <c r="D187" s="26"/>
      <c r="E187" s="27">
        <v>4280</v>
      </c>
      <c r="F187" s="28">
        <f t="shared" si="75"/>
        <v>4280</v>
      </c>
      <c r="G187" s="29" t="str">
        <f t="shared" si="76"/>
        <v/>
      </c>
      <c r="H187" s="30">
        <v>4280</v>
      </c>
      <c r="I187" s="99">
        <f t="shared" si="77"/>
        <v>4280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ref="P187:P197" si="78">IF(LEFT(M187,1)="+",LEFT(M187,1)&amp;TEXT(M187,"#"),TEXT(M187,"#"))</f>
        <v/>
      </c>
      <c r="Q187" s="27">
        <v>11400</v>
      </c>
      <c r="R187" s="90">
        <f t="shared" si="65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4"/>
        <v>0</v>
      </c>
      <c r="AE187" s="11"/>
    </row>
    <row r="188" s="1" customFormat="1" ht="11" customHeight="1" spans="1:31">
      <c r="A188" s="138"/>
      <c r="B188" s="24" t="s">
        <v>447</v>
      </c>
      <c r="C188" s="25" t="s">
        <v>448</v>
      </c>
      <c r="D188" s="26"/>
      <c r="E188" s="27">
        <v>3200</v>
      </c>
      <c r="F188" s="28">
        <f t="shared" si="75"/>
        <v>3200</v>
      </c>
      <c r="G188" s="29" t="str">
        <f t="shared" si="76"/>
        <v/>
      </c>
      <c r="H188" s="30">
        <v>3200</v>
      </c>
      <c r="I188" s="99">
        <f t="shared" si="77"/>
        <v>3200</v>
      </c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si="78"/>
        <v/>
      </c>
      <c r="Q188" s="27">
        <v>13600</v>
      </c>
      <c r="R188" s="90">
        <f t="shared" si="65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4"/>
        <v>0</v>
      </c>
      <c r="AE188" s="11"/>
    </row>
    <row r="189" s="1" customFormat="1" ht="11" customHeight="1" spans="1:31">
      <c r="A189" s="138"/>
      <c r="B189" s="24" t="s">
        <v>450</v>
      </c>
      <c r="C189" s="25" t="s">
        <v>22</v>
      </c>
      <c r="D189" s="26"/>
      <c r="E189" s="27">
        <v>3200</v>
      </c>
      <c r="F189" s="28">
        <f t="shared" si="75"/>
        <v>3200</v>
      </c>
      <c r="G189" s="29" t="str">
        <f t="shared" si="76"/>
        <v/>
      </c>
      <c r="H189" s="30">
        <v>3200</v>
      </c>
      <c r="I189" s="99">
        <f t="shared" si="77"/>
        <v>3200</v>
      </c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8"/>
        <v/>
      </c>
      <c r="Q189" s="27">
        <v>15500</v>
      </c>
      <c r="R189" s="90">
        <f t="shared" si="65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4"/>
        <v>0</v>
      </c>
      <c r="AE189" s="11"/>
    </row>
    <row r="190" s="1" customFormat="1" ht="11" customHeight="1" spans="1:31">
      <c r="A190" s="138"/>
      <c r="B190" s="36" t="s">
        <v>452</v>
      </c>
      <c r="C190" s="36"/>
      <c r="D190" s="37"/>
      <c r="E190" s="38">
        <f>SUM(F175:F189)</f>
        <v>51210</v>
      </c>
      <c r="F190" s="39">
        <f>E190/15</f>
        <v>3414</v>
      </c>
      <c r="G190" s="29" t="str">
        <f t="shared" si="76"/>
        <v/>
      </c>
      <c r="H190" s="38">
        <f>SUM(I175:I189)</f>
        <v>51210</v>
      </c>
      <c r="I190" s="39">
        <f>H190/15</f>
        <v>3414</v>
      </c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8"/>
        <v/>
      </c>
      <c r="Q190" s="30">
        <v>15600</v>
      </c>
      <c r="R190" s="90">
        <f t="shared" si="65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4"/>
        <v>0</v>
      </c>
      <c r="AE190" s="11"/>
    </row>
    <row r="191" s="1" customFormat="1" ht="11" customHeight="1" spans="1:31">
      <c r="A191" s="138"/>
      <c r="B191" s="54" t="s">
        <v>454</v>
      </c>
      <c r="C191" s="25" t="s">
        <v>22</v>
      </c>
      <c r="D191" s="26"/>
      <c r="E191" s="27">
        <v>2600</v>
      </c>
      <c r="F191" s="28">
        <f t="shared" ref="F191:F193" si="79">E191+D191</f>
        <v>2600</v>
      </c>
      <c r="G191" s="29" t="str">
        <f t="shared" si="76"/>
        <v/>
      </c>
      <c r="H191" s="30">
        <v>2600</v>
      </c>
      <c r="I191" s="67">
        <f t="shared" ref="I191:I193" si="80">IF(G191="",0+H191,G191+H191)</f>
        <v>2600</v>
      </c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8"/>
        <v/>
      </c>
      <c r="Q191" s="30">
        <v>14500</v>
      </c>
      <c r="R191" s="90">
        <f t="shared" si="65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4"/>
        <v>0</v>
      </c>
      <c r="AE191" s="11"/>
    </row>
    <row r="192" s="1" customFormat="1" ht="11" customHeight="1" spans="1:31">
      <c r="A192" s="138"/>
      <c r="B192" s="33" t="s">
        <v>456</v>
      </c>
      <c r="C192" s="33" t="s">
        <v>231</v>
      </c>
      <c r="D192" s="26"/>
      <c r="E192" s="27">
        <v>2700</v>
      </c>
      <c r="F192" s="28">
        <f t="shared" si="79"/>
        <v>2700</v>
      </c>
      <c r="G192" s="29" t="str">
        <f t="shared" si="76"/>
        <v/>
      </c>
      <c r="H192" s="30">
        <v>2700</v>
      </c>
      <c r="I192" s="67">
        <f t="shared" si="80"/>
        <v>2700</v>
      </c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8"/>
        <v/>
      </c>
      <c r="Q192" s="30">
        <v>12700</v>
      </c>
      <c r="R192" s="90">
        <f t="shared" si="65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4"/>
        <v>0</v>
      </c>
      <c r="AE192" s="11"/>
    </row>
    <row r="193" s="1" customFormat="1" ht="11" customHeight="1" spans="1:31">
      <c r="A193" s="138"/>
      <c r="B193" s="33" t="s">
        <v>458</v>
      </c>
      <c r="C193" s="33" t="s">
        <v>22</v>
      </c>
      <c r="D193" s="26"/>
      <c r="E193" s="27">
        <v>3200</v>
      </c>
      <c r="F193" s="28">
        <f t="shared" si="79"/>
        <v>3200</v>
      </c>
      <c r="G193" s="29" t="str">
        <f t="shared" si="76"/>
        <v/>
      </c>
      <c r="H193" s="30">
        <v>3200</v>
      </c>
      <c r="I193" s="67">
        <f t="shared" si="80"/>
        <v>3200</v>
      </c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8"/>
        <v/>
      </c>
      <c r="Q193" s="30">
        <v>11000</v>
      </c>
      <c r="R193" s="90">
        <f t="shared" si="65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4"/>
        <v>0</v>
      </c>
      <c r="AE193" s="11"/>
    </row>
    <row r="194" s="1" customFormat="1" ht="11" customHeight="1" spans="1:31">
      <c r="A194" s="138"/>
      <c r="B194" s="36" t="s">
        <v>460</v>
      </c>
      <c r="C194" s="36"/>
      <c r="D194" s="37"/>
      <c r="E194" s="38">
        <f>E190+F191+F192+F193</f>
        <v>59710</v>
      </c>
      <c r="F194" s="39">
        <f>E194/18</f>
        <v>3317.22222222222</v>
      </c>
      <c r="G194" s="73"/>
      <c r="H194" s="38">
        <f>H190+I191+I192+I193</f>
        <v>59710</v>
      </c>
      <c r="I194" s="39">
        <f>H194/18</f>
        <v>3317.22222222222</v>
      </c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8"/>
        <v/>
      </c>
      <c r="Q194" s="30">
        <v>44000</v>
      </c>
      <c r="R194" s="90">
        <f t="shared" si="65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4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8"/>
        <v/>
      </c>
      <c r="Q195" s="34">
        <v>14700</v>
      </c>
      <c r="R195" s="90">
        <f t="shared" si="65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4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8"/>
        <v/>
      </c>
      <c r="Q196" s="30">
        <v>20700</v>
      </c>
      <c r="R196" s="90">
        <f>IF(P196="",0+Q196,P196+Q196)</f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4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8"/>
        <v/>
      </c>
      <c r="Q197" s="161">
        <v>34200</v>
      </c>
      <c r="R197" s="116">
        <f>IF(P197="",0+Q197,P197+Q197)</f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4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186"/>
      <c r="K198" s="168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4">
        <f t="shared" si="73"/>
        <v>0</v>
      </c>
      <c r="AD198" s="114">
        <f t="shared" si="74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73"/>
        <v>0</v>
      </c>
      <c r="AD199" s="114">
        <f t="shared" si="74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73"/>
        <v>0</v>
      </c>
      <c r="AD200" s="114">
        <f t="shared" si="74"/>
        <v>0</v>
      </c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1"/>
      <c r="C218" s="1"/>
      <c r="D218" s="5"/>
      <c r="E218" s="6"/>
      <c r="F218" s="7"/>
      <c r="G218" s="5"/>
      <c r="H218" s="6"/>
      <c r="I218" s="8"/>
      <c r="J218" s="3"/>
      <c r="K218" s="1"/>
      <c r="L218" s="1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8"/>
    <mergeCell ref="A9:A23"/>
    <mergeCell ref="A25:A80"/>
    <mergeCell ref="A81:A98"/>
    <mergeCell ref="A100:A126"/>
    <mergeCell ref="A128:A173"/>
    <mergeCell ref="A175:A194"/>
    <mergeCell ref="J2:J3"/>
    <mergeCell ref="J4:J25"/>
    <mergeCell ref="J27:J48"/>
    <mergeCell ref="J50:J72"/>
    <mergeCell ref="J73:J92"/>
    <mergeCell ref="J93:J98"/>
    <mergeCell ref="J99:J121"/>
    <mergeCell ref="J122:J124"/>
    <mergeCell ref="J125:J134"/>
    <mergeCell ref="J135:J146"/>
    <mergeCell ref="J147:J171"/>
    <mergeCell ref="J172:J197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493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0" si="9">F4-I4</f>
        <v>0</v>
      </c>
      <c r="AD4" s="114">
        <f t="shared" ref="AD4:AD13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 t="s">
        <v>473</v>
      </c>
      <c r="W5" s="30">
        <v>34700</v>
      </c>
      <c r="X5" s="67">
        <f t="shared" si="6"/>
        <v>34100</v>
      </c>
      <c r="Y5" s="29" t="str">
        <f t="shared" si="7"/>
        <v>-600</v>
      </c>
      <c r="Z5" s="30">
        <v>34700</v>
      </c>
      <c r="AA5" s="90">
        <f t="shared" si="8"/>
        <v>34100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21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 t="s">
        <v>473</v>
      </c>
      <c r="W6" s="30">
        <v>34900</v>
      </c>
      <c r="X6" s="67">
        <f t="shared" si="6"/>
        <v>34300</v>
      </c>
      <c r="Y6" s="29" t="str">
        <f t="shared" si="7"/>
        <v>-600</v>
      </c>
      <c r="Z6" s="30">
        <v>34900</v>
      </c>
      <c r="AA6" s="90">
        <f t="shared" si="8"/>
        <v>34300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33100</v>
      </c>
      <c r="X8" s="67">
        <f t="shared" si="6"/>
        <v>33100</v>
      </c>
      <c r="Y8" s="77" t="str">
        <f t="shared" si="7"/>
        <v/>
      </c>
      <c r="Z8" s="30">
        <v>33100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 t="s">
        <v>473</v>
      </c>
      <c r="W9" s="4">
        <v>35300</v>
      </c>
      <c r="X9" s="67">
        <f t="shared" si="6"/>
        <v>34700</v>
      </c>
      <c r="Y9" s="77" t="str">
        <f t="shared" si="7"/>
        <v>-600</v>
      </c>
      <c r="Z9" s="90">
        <v>35300</v>
      </c>
      <c r="AA9" s="90">
        <f t="shared" si="8"/>
        <v>34700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 t="s">
        <v>113</v>
      </c>
      <c r="W13" s="30">
        <v>9000</v>
      </c>
      <c r="X13" s="67">
        <f t="shared" si="6"/>
        <v>8600</v>
      </c>
      <c r="Y13" s="29" t="str">
        <f t="shared" si="7"/>
        <v>-400</v>
      </c>
      <c r="Z13" s="30">
        <v>9000</v>
      </c>
      <c r="AA13" s="90">
        <f t="shared" si="8"/>
        <v>8600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ref="AD14:AD77" si="14">O13-R13</f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5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11400</v>
      </c>
      <c r="X15" s="67">
        <f t="shared" si="6"/>
        <v>11400</v>
      </c>
      <c r="Y15" s="29" t="str">
        <f t="shared" si="7"/>
        <v/>
      </c>
      <c r="Z15" s="30">
        <v>11400</v>
      </c>
      <c r="AA15" s="90">
        <f t="shared" si="8"/>
        <v>11400</v>
      </c>
      <c r="AC15" s="114">
        <f t="shared" si="9"/>
        <v>0</v>
      </c>
      <c r="AD15" s="114">
        <f t="shared" si="14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5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4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4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33" t="s">
        <v>70</v>
      </c>
      <c r="L18" s="33" t="s">
        <v>56</v>
      </c>
      <c r="M18" s="52"/>
      <c r="N18" s="27">
        <v>3200</v>
      </c>
      <c r="O18" s="28">
        <f t="shared" si="3"/>
        <v>3200</v>
      </c>
      <c r="P18" s="29" t="str">
        <f t="shared" si="15"/>
        <v/>
      </c>
      <c r="Q18" s="30">
        <v>3200</v>
      </c>
      <c r="R18" s="90">
        <f t="shared" si="5"/>
        <v>3200</v>
      </c>
      <c r="S18" s="50"/>
      <c r="T18" s="97" t="s">
        <v>71</v>
      </c>
      <c r="U18" s="97" t="s">
        <v>20</v>
      </c>
      <c r="V18" s="52" t="s">
        <v>467</v>
      </c>
      <c r="W18" s="30">
        <v>10000</v>
      </c>
      <c r="X18" s="67">
        <f t="shared" si="6"/>
        <v>9800</v>
      </c>
      <c r="Y18" s="29" t="str">
        <f t="shared" si="7"/>
        <v>-200</v>
      </c>
      <c r="Z18" s="30">
        <v>10000</v>
      </c>
      <c r="AA18" s="90">
        <f t="shared" si="8"/>
        <v>9800</v>
      </c>
      <c r="AC18" s="114">
        <f t="shared" si="9"/>
        <v>0</v>
      </c>
      <c r="AD18" s="114">
        <f t="shared" si="14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60" t="s">
        <v>70</v>
      </c>
      <c r="L19" s="33" t="s">
        <v>18</v>
      </c>
      <c r="M19" s="52"/>
      <c r="N19" s="27">
        <v>3800</v>
      </c>
      <c r="O19" s="28">
        <f t="shared" si="3"/>
        <v>3800</v>
      </c>
      <c r="P19" s="29" t="str">
        <f t="shared" si="15"/>
        <v/>
      </c>
      <c r="Q19" s="30">
        <v>3800</v>
      </c>
      <c r="R19" s="99">
        <f t="shared" si="5"/>
        <v>3800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4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4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6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4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6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4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6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4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6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4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6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4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78"/>
      <c r="K26" s="36" t="s">
        <v>94</v>
      </c>
      <c r="L26" s="36"/>
      <c r="M26" s="72"/>
      <c r="N26" s="38">
        <f>SUM(O6:O25)</f>
        <v>92270</v>
      </c>
      <c r="O26" s="39">
        <f>N26/22</f>
        <v>4194.09090909091</v>
      </c>
      <c r="P26" s="73"/>
      <c r="Q26" s="38">
        <f>SUM(R6:R25)</f>
        <v>92270</v>
      </c>
      <c r="R26" s="108">
        <f>Q26/22</f>
        <v>4194.09090909091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4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9">N27+M27</f>
        <v>25400</v>
      </c>
      <c r="P27" s="29" t="str">
        <f t="shared" ref="P27:P44" si="20">IF(LEFT(M27,1)="+",LEFT(M27,1)&amp;TEXT(M27,"#"),TEXT(M27,"#"))</f>
        <v/>
      </c>
      <c r="Q27" s="30">
        <v>25400</v>
      </c>
      <c r="R27" s="90">
        <f t="shared" ref="R27:R44" si="21">IF(P27="",0+Q27,P27+Q27)</f>
        <v>25400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4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9"/>
        <v>25200</v>
      </c>
      <c r="P28" s="29" t="str">
        <f t="shared" si="20"/>
        <v/>
      </c>
      <c r="Q28" s="30">
        <v>25200</v>
      </c>
      <c r="R28" s="90">
        <f t="shared" si="21"/>
        <v>25200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4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101</v>
      </c>
      <c r="L29" s="25" t="s">
        <v>15</v>
      </c>
      <c r="M29" s="52"/>
      <c r="N29" s="27">
        <v>25200</v>
      </c>
      <c r="O29" s="28">
        <f t="shared" si="19"/>
        <v>25200</v>
      </c>
      <c r="P29" s="29" t="str">
        <f t="shared" si="20"/>
        <v/>
      </c>
      <c r="Q29" s="30">
        <v>25200</v>
      </c>
      <c r="R29" s="90">
        <f t="shared" si="21"/>
        <v>25200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4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103</v>
      </c>
      <c r="L30" s="25" t="s">
        <v>20</v>
      </c>
      <c r="M30" s="52"/>
      <c r="N30" s="27">
        <v>25000</v>
      </c>
      <c r="O30" s="28">
        <f t="shared" si="19"/>
        <v>25000</v>
      </c>
      <c r="P30" s="29" t="str">
        <f t="shared" si="20"/>
        <v/>
      </c>
      <c r="Q30" s="30">
        <v>25000</v>
      </c>
      <c r="R30" s="90">
        <f t="shared" si="21"/>
        <v>25000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4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106</v>
      </c>
      <c r="L31" s="25" t="s">
        <v>107</v>
      </c>
      <c r="M31" s="52" t="s">
        <v>467</v>
      </c>
      <c r="N31" s="27">
        <v>25000</v>
      </c>
      <c r="O31" s="28">
        <f t="shared" si="19"/>
        <v>24800</v>
      </c>
      <c r="P31" s="29" t="str">
        <f t="shared" si="20"/>
        <v>-200</v>
      </c>
      <c r="Q31" s="30">
        <v>25000</v>
      </c>
      <c r="R31" s="90">
        <f t="shared" si="21"/>
        <v>24800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4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7"/>
        <v>21500</v>
      </c>
      <c r="G32" s="29" t="str">
        <f t="shared" si="1"/>
        <v/>
      </c>
      <c r="H32" s="30">
        <v>21500</v>
      </c>
      <c r="I32" s="67">
        <f t="shared" si="18"/>
        <v>21500</v>
      </c>
      <c r="J32" s="69"/>
      <c r="K32" s="25" t="s">
        <v>106</v>
      </c>
      <c r="L32" s="25" t="s">
        <v>20</v>
      </c>
      <c r="M32" s="52" t="s">
        <v>113</v>
      </c>
      <c r="N32" s="27">
        <v>24700</v>
      </c>
      <c r="O32" s="28">
        <f t="shared" si="19"/>
        <v>24300</v>
      </c>
      <c r="P32" s="29" t="str">
        <f t="shared" si="20"/>
        <v>-400</v>
      </c>
      <c r="Q32" s="30">
        <v>24700</v>
      </c>
      <c r="R32" s="90">
        <f t="shared" si="21"/>
        <v>24300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4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110</v>
      </c>
      <c r="L33" s="25" t="s">
        <v>20</v>
      </c>
      <c r="M33" s="52" t="s">
        <v>113</v>
      </c>
      <c r="N33" s="27">
        <v>25000</v>
      </c>
      <c r="O33" s="28">
        <f t="shared" si="19"/>
        <v>24600</v>
      </c>
      <c r="P33" s="29" t="str">
        <f t="shared" si="20"/>
        <v>-400</v>
      </c>
      <c r="Q33" s="30">
        <v>25000</v>
      </c>
      <c r="R33" s="90">
        <f t="shared" si="21"/>
        <v>24600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4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9"/>
        <v>22000</v>
      </c>
      <c r="P34" s="29" t="str">
        <f t="shared" si="20"/>
        <v/>
      </c>
      <c r="Q34" s="30">
        <v>22000</v>
      </c>
      <c r="R34" s="90">
        <f t="shared" si="21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4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9"/>
        <v>22000</v>
      </c>
      <c r="P35" s="29" t="str">
        <f t="shared" si="20"/>
        <v/>
      </c>
      <c r="Q35" s="30">
        <v>22000</v>
      </c>
      <c r="R35" s="90">
        <f t="shared" si="21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4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9"/>
        <v>33000</v>
      </c>
      <c r="P36" s="77" t="str">
        <f t="shared" si="20"/>
        <v/>
      </c>
      <c r="Q36" s="30">
        <v>33000</v>
      </c>
      <c r="R36" s="90">
        <f t="shared" si="21"/>
        <v>33000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4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 t="s">
        <v>473</v>
      </c>
      <c r="E37" s="41">
        <v>34700</v>
      </c>
      <c r="F37" s="28">
        <f t="shared" si="22"/>
        <v>34100</v>
      </c>
      <c r="G37" s="29" t="str">
        <f t="shared" si="1"/>
        <v>-600</v>
      </c>
      <c r="H37" s="30">
        <v>34700</v>
      </c>
      <c r="I37" s="67">
        <f t="shared" si="23"/>
        <v>34100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9"/>
        <v>32800</v>
      </c>
      <c r="P37" s="77" t="str">
        <f t="shared" si="20"/>
        <v/>
      </c>
      <c r="Q37" s="30">
        <v>32800</v>
      </c>
      <c r="R37" s="90">
        <f t="shared" si="21"/>
        <v>32800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4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 t="s">
        <v>473</v>
      </c>
      <c r="E38" s="41">
        <v>35000</v>
      </c>
      <c r="F38" s="28">
        <f t="shared" si="22"/>
        <v>34400</v>
      </c>
      <c r="G38" s="29" t="str">
        <f t="shared" si="1"/>
        <v>-600</v>
      </c>
      <c r="H38" s="30">
        <v>35000</v>
      </c>
      <c r="I38" s="67">
        <f t="shared" si="23"/>
        <v>34400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9"/>
        <v>32800</v>
      </c>
      <c r="P38" s="77" t="str">
        <f t="shared" si="20"/>
        <v/>
      </c>
      <c r="Q38" s="30">
        <v>32800</v>
      </c>
      <c r="R38" s="90">
        <f t="shared" si="21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4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32900</v>
      </c>
      <c r="F39" s="28">
        <f t="shared" si="22"/>
        <v>32900</v>
      </c>
      <c r="G39" s="29" t="str">
        <f t="shared" si="1"/>
        <v/>
      </c>
      <c r="H39" s="30">
        <v>32900</v>
      </c>
      <c r="I39" s="67">
        <f t="shared" si="23"/>
        <v>32900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9"/>
        <v>19700</v>
      </c>
      <c r="P39" s="77" t="str">
        <f t="shared" si="20"/>
        <v/>
      </c>
      <c r="Q39" s="30">
        <v>19700</v>
      </c>
      <c r="R39" s="90">
        <f t="shared" si="21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4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33100</v>
      </c>
      <c r="F40" s="28">
        <f t="shared" si="22"/>
        <v>33100</v>
      </c>
      <c r="G40" s="29" t="str">
        <f t="shared" si="1"/>
        <v/>
      </c>
      <c r="H40" s="30">
        <v>33100</v>
      </c>
      <c r="I40" s="67">
        <f t="shared" si="23"/>
        <v>33100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9"/>
        <v>25300</v>
      </c>
      <c r="P40" s="77" t="str">
        <f t="shared" si="20"/>
        <v/>
      </c>
      <c r="Q40" s="30">
        <v>25300</v>
      </c>
      <c r="R40" s="90">
        <f t="shared" si="21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4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32100</v>
      </c>
      <c r="F41" s="28">
        <f t="shared" si="22"/>
        <v>32100</v>
      </c>
      <c r="G41" s="29" t="str">
        <f t="shared" si="1"/>
        <v/>
      </c>
      <c r="H41" s="30">
        <v>32100</v>
      </c>
      <c r="I41" s="67">
        <f t="shared" si="23"/>
        <v>32100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4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 t="s">
        <v>473</v>
      </c>
      <c r="E42" s="41">
        <v>34800</v>
      </c>
      <c r="F42" s="28">
        <f t="shared" si="22"/>
        <v>34200</v>
      </c>
      <c r="G42" s="29" t="str">
        <f t="shared" si="1"/>
        <v>-600</v>
      </c>
      <c r="H42" s="30">
        <v>34800</v>
      </c>
      <c r="I42" s="67">
        <f t="shared" si="23"/>
        <v>34200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9"/>
        <v>26720</v>
      </c>
      <c r="P42" s="77" t="str">
        <f t="shared" si="20"/>
        <v/>
      </c>
      <c r="Q42" s="30">
        <v>26720</v>
      </c>
      <c r="R42" s="90">
        <f t="shared" si="21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4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 t="s">
        <v>473</v>
      </c>
      <c r="E43" s="41">
        <v>35000</v>
      </c>
      <c r="F43" s="28">
        <f t="shared" si="22"/>
        <v>34400</v>
      </c>
      <c r="G43" s="29" t="str">
        <f t="shared" si="1"/>
        <v>-600</v>
      </c>
      <c r="H43" s="30">
        <v>35000</v>
      </c>
      <c r="I43" s="67">
        <f t="shared" si="23"/>
        <v>34400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4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9"/>
        <v>25700</v>
      </c>
      <c r="P44" s="29" t="str">
        <f t="shared" si="20"/>
        <v/>
      </c>
      <c r="Q44" s="30">
        <v>25700</v>
      </c>
      <c r="R44" s="90">
        <f t="shared" si="21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4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33600</v>
      </c>
      <c r="F45" s="28">
        <f t="shared" si="22"/>
        <v>33600</v>
      </c>
      <c r="G45" s="29" t="str">
        <f t="shared" si="1"/>
        <v/>
      </c>
      <c r="H45" s="30">
        <v>33600</v>
      </c>
      <c r="I45" s="67">
        <f t="shared" si="23"/>
        <v>33600</v>
      </c>
      <c r="J45" s="69"/>
      <c r="K45" s="36" t="s">
        <v>136</v>
      </c>
      <c r="L45" s="36"/>
      <c r="M45" s="72"/>
      <c r="N45" s="38">
        <f>SUM(O27:O44)</f>
        <v>467040</v>
      </c>
      <c r="O45" s="39">
        <f>N45/18</f>
        <v>25946.6666666667</v>
      </c>
      <c r="P45" s="73"/>
      <c r="Q45" s="38">
        <f>SUM(R27:R44)</f>
        <v>467040</v>
      </c>
      <c r="R45" s="108">
        <f>Q45/18</f>
        <v>25946.6666666667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4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374700</v>
      </c>
      <c r="F46" s="39">
        <f>E46/11</f>
        <v>34063.6363636364</v>
      </c>
      <c r="G46" s="29" t="str">
        <f t="shared" si="1"/>
        <v/>
      </c>
      <c r="H46" s="51">
        <f>SUM(I35:I45)</f>
        <v>374700</v>
      </c>
      <c r="I46" s="39">
        <f>H46/11</f>
        <v>34063.6363636364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4">N46+M46</f>
        <v>21900</v>
      </c>
      <c r="P46" s="29" t="str">
        <f t="shared" ref="P46:P48" si="25">IF(LEFT(M46,1)="+",LEFT(M46,1)&amp;TEXT(M46,"#"),TEXT(M46,"#"))</f>
        <v/>
      </c>
      <c r="Q46" s="30">
        <v>21900</v>
      </c>
      <c r="R46" s="90">
        <f t="shared" ref="R46:R48" si="26">IF(P46="",0+Q46,P46+Q46)</f>
        <v>21900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4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7">E47+D47</f>
        <v>21000</v>
      </c>
      <c r="G47" s="29" t="str">
        <f t="shared" si="1"/>
        <v/>
      </c>
      <c r="H47" s="30">
        <v>21000</v>
      </c>
      <c r="I47" s="67">
        <f t="shared" ref="I47:I51" si="28">IF(G47="",0+H47,G47+H47)</f>
        <v>21000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4"/>
        <v>21300</v>
      </c>
      <c r="P47" s="29" t="str">
        <f t="shared" si="25"/>
        <v/>
      </c>
      <c r="Q47" s="34">
        <v>21300</v>
      </c>
      <c r="R47" s="90">
        <f t="shared" si="26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4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7"/>
        <v>24600</v>
      </c>
      <c r="G48" s="29" t="str">
        <f t="shared" si="1"/>
        <v/>
      </c>
      <c r="H48" s="30">
        <v>24600</v>
      </c>
      <c r="I48" s="67">
        <f t="shared" si="28"/>
        <v>24600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4"/>
        <v>24200</v>
      </c>
      <c r="P48" s="29" t="str">
        <f t="shared" si="25"/>
        <v/>
      </c>
      <c r="Q48" s="30">
        <v>24200</v>
      </c>
      <c r="R48" s="90">
        <f t="shared" si="26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4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7"/>
        <v>24700</v>
      </c>
      <c r="G49" s="29" t="str">
        <f t="shared" si="1"/>
        <v/>
      </c>
      <c r="H49" s="30">
        <v>24700</v>
      </c>
      <c r="I49" s="67">
        <f t="shared" si="28"/>
        <v>24700</v>
      </c>
      <c r="J49" s="78"/>
      <c r="K49" s="36" t="s">
        <v>145</v>
      </c>
      <c r="L49" s="36"/>
      <c r="M49" s="72"/>
      <c r="N49" s="38">
        <f>N45+O46+O47</f>
        <v>510240</v>
      </c>
      <c r="O49" s="39">
        <f>N49/21</f>
        <v>24297.1428571429</v>
      </c>
      <c r="P49" s="73"/>
      <c r="Q49" s="38">
        <f>Q45+R46+R47</f>
        <v>510240</v>
      </c>
      <c r="R49" s="108">
        <f>Q49/21</f>
        <v>24297.1428571429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4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10700</v>
      </c>
      <c r="F50" s="28">
        <f t="shared" si="27"/>
        <v>10700</v>
      </c>
      <c r="G50" s="29" t="str">
        <f t="shared" si="1"/>
        <v/>
      </c>
      <c r="H50" s="30">
        <v>10700</v>
      </c>
      <c r="I50" s="67">
        <f t="shared" si="28"/>
        <v>10700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29">N50+M50</f>
        <v>4400</v>
      </c>
      <c r="P50" s="29" t="str">
        <f t="shared" ref="P50:P53" si="30">IF(LEFT(M50,1)="+",LEFT(M50,1)&amp;TEXT(M50,"#"),TEXT(M50,"#"))</f>
        <v/>
      </c>
      <c r="Q50" s="30">
        <v>4400</v>
      </c>
      <c r="R50" s="90">
        <f t="shared" ref="R50:R53" si="31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4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7"/>
        <v>26100</v>
      </c>
      <c r="G51" s="29" t="str">
        <f t="shared" si="1"/>
        <v/>
      </c>
      <c r="H51" s="30">
        <v>26100</v>
      </c>
      <c r="I51" s="67">
        <f t="shared" si="28"/>
        <v>26100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29"/>
        <v>4200</v>
      </c>
      <c r="P51" s="29" t="str">
        <f t="shared" si="30"/>
        <v/>
      </c>
      <c r="Q51" s="30">
        <v>4200</v>
      </c>
      <c r="R51" s="90">
        <f t="shared" si="31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4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107100</v>
      </c>
      <c r="F52" s="39">
        <f>E52/5</f>
        <v>21420</v>
      </c>
      <c r="G52" s="29" t="str">
        <f t="shared" si="1"/>
        <v/>
      </c>
      <c r="H52" s="51">
        <f>SUM(I47:I51)</f>
        <v>107100</v>
      </c>
      <c r="I52" s="39">
        <f>H52/5</f>
        <v>21420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29"/>
        <v>4500</v>
      </c>
      <c r="P52" s="29" t="str">
        <f t="shared" si="30"/>
        <v/>
      </c>
      <c r="Q52" s="30">
        <v>4500</v>
      </c>
      <c r="R52" s="90">
        <f t="shared" si="31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4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481800</v>
      </c>
      <c r="F53" s="39">
        <f>E53/16</f>
        <v>30112.5</v>
      </c>
      <c r="G53" s="29" t="str">
        <f t="shared" si="1"/>
        <v/>
      </c>
      <c r="H53" s="51">
        <f>H46+H52</f>
        <v>481800</v>
      </c>
      <c r="I53" s="39">
        <f>H53/16</f>
        <v>30112.5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29"/>
        <v>4300</v>
      </c>
      <c r="P53" s="29" t="str">
        <f t="shared" si="30"/>
        <v/>
      </c>
      <c r="Q53" s="30">
        <v>4300</v>
      </c>
      <c r="R53" s="90">
        <f t="shared" si="31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4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2">E54+D54</f>
        <v>9400</v>
      </c>
      <c r="G54" s="29" t="str">
        <f t="shared" si="1"/>
        <v/>
      </c>
      <c r="H54" s="30">
        <v>9400</v>
      </c>
      <c r="I54" s="67">
        <f t="shared" ref="I54:I69" si="33">IF(G54="",0+H54,G54+H54)</f>
        <v>9400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4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2"/>
        <v>9600</v>
      </c>
      <c r="G55" s="29" t="str">
        <f t="shared" si="1"/>
        <v/>
      </c>
      <c r="H55" s="30">
        <v>9600</v>
      </c>
      <c r="I55" s="67">
        <f t="shared" si="33"/>
        <v>9600</v>
      </c>
      <c r="J55" s="69"/>
      <c r="K55" s="25" t="s">
        <v>158</v>
      </c>
      <c r="L55" s="25" t="s">
        <v>149</v>
      </c>
      <c r="M55" s="52"/>
      <c r="N55" s="27">
        <v>2400</v>
      </c>
      <c r="O55" s="28">
        <f t="shared" ref="O55:O58" si="34">N55+M55</f>
        <v>2400</v>
      </c>
      <c r="P55" s="29" t="str">
        <f t="shared" ref="P55:P58" si="35">IF(LEFT(M55,1)="+",LEFT(M55,1)&amp;TEXT(M55,"#"),TEXT(M55,"#"))</f>
        <v/>
      </c>
      <c r="Q55" s="30">
        <v>2400</v>
      </c>
      <c r="R55" s="90">
        <f t="shared" ref="R55:R58" si="36">IF(P55="",0+Q55,P55+Q55)</f>
        <v>2400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4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9800</v>
      </c>
      <c r="F56" s="28">
        <f t="shared" si="32"/>
        <v>9800</v>
      </c>
      <c r="G56" s="29" t="str">
        <f t="shared" si="1"/>
        <v/>
      </c>
      <c r="H56" s="30">
        <v>9800</v>
      </c>
      <c r="I56" s="67">
        <f t="shared" si="33"/>
        <v>9800</v>
      </c>
      <c r="J56" s="69"/>
      <c r="K56" s="33" t="s">
        <v>159</v>
      </c>
      <c r="L56" s="33" t="s">
        <v>153</v>
      </c>
      <c r="M56" s="52"/>
      <c r="N56" s="27">
        <v>2800</v>
      </c>
      <c r="O56" s="28">
        <f t="shared" si="34"/>
        <v>2800</v>
      </c>
      <c r="P56" s="29" t="str">
        <f t="shared" si="35"/>
        <v/>
      </c>
      <c r="Q56" s="30">
        <v>2800</v>
      </c>
      <c r="R56" s="90">
        <f t="shared" si="36"/>
        <v>2800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4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9600</v>
      </c>
      <c r="F57" s="28">
        <f t="shared" si="32"/>
        <v>9600</v>
      </c>
      <c r="G57" s="29" t="str">
        <f t="shared" si="1"/>
        <v/>
      </c>
      <c r="H57" s="30">
        <v>9600</v>
      </c>
      <c r="I57" s="67">
        <f t="shared" si="33"/>
        <v>9600</v>
      </c>
      <c r="J57" s="69"/>
      <c r="K57" s="33" t="s">
        <v>159</v>
      </c>
      <c r="L57" s="33" t="s">
        <v>18</v>
      </c>
      <c r="M57" s="52"/>
      <c r="N57" s="27">
        <v>2600</v>
      </c>
      <c r="O57" s="28">
        <f t="shared" si="34"/>
        <v>2600</v>
      </c>
      <c r="P57" s="29" t="str">
        <f t="shared" si="35"/>
        <v/>
      </c>
      <c r="Q57" s="30">
        <v>2600</v>
      </c>
      <c r="R57" s="90">
        <f t="shared" si="36"/>
        <v>2600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4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10100</v>
      </c>
      <c r="F58" s="28">
        <f t="shared" si="32"/>
        <v>10100</v>
      </c>
      <c r="G58" s="29" t="str">
        <f t="shared" si="1"/>
        <v/>
      </c>
      <c r="H58" s="27">
        <v>10100</v>
      </c>
      <c r="I58" s="67">
        <f t="shared" si="33"/>
        <v>10100</v>
      </c>
      <c r="J58" s="69"/>
      <c r="K58" s="33" t="s">
        <v>159</v>
      </c>
      <c r="L58" s="33" t="s">
        <v>231</v>
      </c>
      <c r="M58" s="52"/>
      <c r="N58" s="27">
        <v>2500</v>
      </c>
      <c r="O58" s="28">
        <f t="shared" si="34"/>
        <v>2500</v>
      </c>
      <c r="P58" s="29" t="str">
        <f t="shared" si="35"/>
        <v/>
      </c>
      <c r="Q58" s="30">
        <v>2500</v>
      </c>
      <c r="R58" s="90">
        <f t="shared" si="36"/>
        <v>2500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4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10300</v>
      </c>
      <c r="F59" s="28">
        <f t="shared" si="32"/>
        <v>10300</v>
      </c>
      <c r="G59" s="29" t="str">
        <f t="shared" si="1"/>
        <v/>
      </c>
      <c r="H59" s="27">
        <v>10300</v>
      </c>
      <c r="I59" s="67">
        <f t="shared" si="33"/>
        <v>10300</v>
      </c>
      <c r="J59" s="69"/>
      <c r="K59" s="36" t="s">
        <v>161</v>
      </c>
      <c r="L59" s="36"/>
      <c r="M59" s="72"/>
      <c r="N59" s="38">
        <f>SUM(O55:O58)</f>
        <v>10300</v>
      </c>
      <c r="O59" s="39">
        <f>N59/4</f>
        <v>2575</v>
      </c>
      <c r="P59" s="73"/>
      <c r="Q59" s="38">
        <f>SUM(R55:R58)</f>
        <v>10300</v>
      </c>
      <c r="R59" s="108">
        <f>Q59/4</f>
        <v>2575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4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2"/>
        <v>11200</v>
      </c>
      <c r="G60" s="29" t="str">
        <f t="shared" si="1"/>
        <v/>
      </c>
      <c r="H60" s="30">
        <v>11200</v>
      </c>
      <c r="I60" s="67">
        <f t="shared" si="33"/>
        <v>11200</v>
      </c>
      <c r="J60" s="69"/>
      <c r="K60" s="25" t="s">
        <v>163</v>
      </c>
      <c r="L60" s="25" t="s">
        <v>22</v>
      </c>
      <c r="M60" s="52"/>
      <c r="N60" s="27">
        <v>1800</v>
      </c>
      <c r="O60" s="28">
        <f t="shared" ref="O60:O62" si="37">N60+M60</f>
        <v>1800</v>
      </c>
      <c r="P60" s="29" t="str">
        <f t="shared" ref="P60:P62" si="38">IF(LEFT(M60,1)="+",LEFT(M60,1)&amp;TEXT(M60,"#"),TEXT(M60,"#"))</f>
        <v/>
      </c>
      <c r="Q60" s="30">
        <v>1800</v>
      </c>
      <c r="R60" s="90">
        <f t="shared" ref="R60:R62" si="39">IF(P60="",0+Q60,P60+Q60)</f>
        <v>1800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4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2"/>
        <v>11000</v>
      </c>
      <c r="G61" s="29" t="str">
        <f t="shared" si="1"/>
        <v/>
      </c>
      <c r="H61" s="30">
        <v>11000</v>
      </c>
      <c r="I61" s="67">
        <f t="shared" si="33"/>
        <v>11000</v>
      </c>
      <c r="J61" s="69"/>
      <c r="K61" s="25" t="s">
        <v>164</v>
      </c>
      <c r="L61" s="25" t="s">
        <v>22</v>
      </c>
      <c r="M61" s="52"/>
      <c r="N61" s="27">
        <v>1250</v>
      </c>
      <c r="O61" s="28">
        <f t="shared" si="37"/>
        <v>1250</v>
      </c>
      <c r="P61" s="29" t="str">
        <f t="shared" si="38"/>
        <v/>
      </c>
      <c r="Q61" s="30">
        <v>1250</v>
      </c>
      <c r="R61" s="90">
        <f t="shared" si="39"/>
        <v>1250</v>
      </c>
      <c r="S61" s="105"/>
      <c r="V61" s="106"/>
      <c r="X61" s="107"/>
      <c r="Y61" s="106"/>
      <c r="AA61" s="107"/>
      <c r="AC61" s="114">
        <f>F63-I63</f>
        <v>0</v>
      </c>
      <c r="AD61" s="114">
        <f t="shared" si="14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2"/>
        <v>10700</v>
      </c>
      <c r="G62" s="29" t="str">
        <f t="shared" si="1"/>
        <v/>
      </c>
      <c r="H62" s="30">
        <v>10700</v>
      </c>
      <c r="I62" s="67">
        <f t="shared" si="33"/>
        <v>10700</v>
      </c>
      <c r="J62" s="69"/>
      <c r="K62" s="33" t="s">
        <v>166</v>
      </c>
      <c r="L62" s="33" t="s">
        <v>167</v>
      </c>
      <c r="M62" s="52"/>
      <c r="N62" s="27">
        <v>1900</v>
      </c>
      <c r="O62" s="28">
        <f t="shared" si="37"/>
        <v>1900</v>
      </c>
      <c r="P62" s="29" t="str">
        <f t="shared" si="38"/>
        <v/>
      </c>
      <c r="Q62" s="30">
        <v>1900</v>
      </c>
      <c r="R62" s="90">
        <f t="shared" si="39"/>
        <v>1900</v>
      </c>
      <c r="S62" s="105"/>
      <c r="V62" s="106"/>
      <c r="X62" s="107"/>
      <c r="Y62" s="106"/>
      <c r="AA62" s="107"/>
      <c r="AC62" s="114">
        <f>F64-I64</f>
        <v>0</v>
      </c>
      <c r="AD62" s="114">
        <f t="shared" si="14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2"/>
        <v>10900</v>
      </c>
      <c r="G63" s="29" t="str">
        <f t="shared" si="1"/>
        <v/>
      </c>
      <c r="H63" s="30">
        <v>10900</v>
      </c>
      <c r="I63" s="67">
        <f t="shared" si="33"/>
        <v>10900</v>
      </c>
      <c r="J63" s="69"/>
      <c r="K63" s="36" t="s">
        <v>168</v>
      </c>
      <c r="L63" s="36"/>
      <c r="M63" s="72"/>
      <c r="N63" s="38">
        <f>N59+O60+O62</f>
        <v>14000</v>
      </c>
      <c r="O63" s="39">
        <f>N63/7</f>
        <v>2000</v>
      </c>
      <c r="P63" s="73"/>
      <c r="Q63" s="38">
        <f>Q59+R60+R62</f>
        <v>14000</v>
      </c>
      <c r="R63" s="108">
        <f>Q63/7</f>
        <v>2000</v>
      </c>
      <c r="S63" s="105"/>
      <c r="V63" s="106"/>
      <c r="X63" s="107"/>
      <c r="Y63" s="106"/>
      <c r="AA63" s="107"/>
      <c r="AC63" s="114">
        <f t="shared" ref="AC63:AC73" si="40">F66-I66</f>
        <v>0</v>
      </c>
      <c r="AD63" s="114">
        <f t="shared" si="14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2"/>
        <v>13900</v>
      </c>
      <c r="G64" s="29" t="str">
        <f t="shared" si="1"/>
        <v/>
      </c>
      <c r="H64" s="30">
        <v>13900</v>
      </c>
      <c r="I64" s="67">
        <f t="shared" si="33"/>
        <v>13900</v>
      </c>
      <c r="J64" s="69"/>
      <c r="K64" s="25" t="s">
        <v>170</v>
      </c>
      <c r="L64" s="25" t="s">
        <v>171</v>
      </c>
      <c r="M64" s="52" t="s">
        <v>467</v>
      </c>
      <c r="N64" s="27">
        <v>10400</v>
      </c>
      <c r="O64" s="28">
        <f t="shared" ref="O64:O67" si="41">N64+M64</f>
        <v>10200</v>
      </c>
      <c r="P64" s="29" t="str">
        <f t="shared" ref="P64:P67" si="42">IF(LEFT(M64,1)="+",LEFT(M64,1)&amp;TEXT(M64,"#"),TEXT(M64,"#"))</f>
        <v>-200</v>
      </c>
      <c r="Q64" s="30">
        <v>10400</v>
      </c>
      <c r="R64" s="90">
        <f t="shared" ref="R64:R67" si="43">IF(P64="",0+Q64,P64+Q64)</f>
        <v>10200</v>
      </c>
      <c r="S64" s="105"/>
      <c r="V64" s="106"/>
      <c r="X64" s="107"/>
      <c r="Y64" s="106"/>
      <c r="AA64" s="107"/>
      <c r="AC64" s="114">
        <f t="shared" si="40"/>
        <v>0</v>
      </c>
      <c r="AD64" s="114">
        <f t="shared" si="14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2"/>
        <v>9400</v>
      </c>
      <c r="G65" s="29" t="str">
        <f t="shared" si="1"/>
        <v/>
      </c>
      <c r="H65" s="30">
        <v>9400</v>
      </c>
      <c r="I65" s="67">
        <f t="shared" si="33"/>
        <v>9400</v>
      </c>
      <c r="J65" s="69"/>
      <c r="K65" s="25" t="s">
        <v>170</v>
      </c>
      <c r="L65" s="25" t="s">
        <v>20</v>
      </c>
      <c r="M65" s="52"/>
      <c r="N65" s="27">
        <v>10200</v>
      </c>
      <c r="O65" s="28">
        <f t="shared" si="41"/>
        <v>10200</v>
      </c>
      <c r="P65" s="29" t="str">
        <f t="shared" si="42"/>
        <v/>
      </c>
      <c r="Q65" s="30">
        <v>10200</v>
      </c>
      <c r="R65" s="90">
        <f t="shared" si="43"/>
        <v>10200</v>
      </c>
      <c r="S65" s="105"/>
      <c r="V65" s="106"/>
      <c r="X65" s="107"/>
      <c r="Y65" s="106"/>
      <c r="AA65" s="107"/>
      <c r="AC65" s="114">
        <f t="shared" si="40"/>
        <v>0</v>
      </c>
      <c r="AD65" s="114">
        <f t="shared" si="14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2"/>
        <v>9400</v>
      </c>
      <c r="G66" s="29" t="str">
        <f t="shared" si="1"/>
        <v/>
      </c>
      <c r="H66" s="30">
        <v>9400</v>
      </c>
      <c r="I66" s="67">
        <f t="shared" si="33"/>
        <v>9400</v>
      </c>
      <c r="J66" s="69"/>
      <c r="K66" s="25" t="s">
        <v>174</v>
      </c>
      <c r="L66" s="25" t="s">
        <v>15</v>
      </c>
      <c r="M66" s="52"/>
      <c r="N66" s="27">
        <v>8500</v>
      </c>
      <c r="O66" s="28">
        <f t="shared" si="41"/>
        <v>8500</v>
      </c>
      <c r="P66" s="29" t="str">
        <f t="shared" si="42"/>
        <v/>
      </c>
      <c r="Q66" s="30">
        <v>8500</v>
      </c>
      <c r="R66" s="90">
        <f t="shared" si="43"/>
        <v>8500</v>
      </c>
      <c r="S66" s="105"/>
      <c r="V66" s="106"/>
      <c r="X66" s="107"/>
      <c r="Y66" s="106"/>
      <c r="AA66" s="107"/>
      <c r="AC66" s="114">
        <f t="shared" si="40"/>
        <v>0</v>
      </c>
      <c r="AD66" s="114">
        <f t="shared" si="14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11200</v>
      </c>
      <c r="F67" s="28">
        <f t="shared" si="32"/>
        <v>11200</v>
      </c>
      <c r="G67" s="29" t="str">
        <f t="shared" si="1"/>
        <v/>
      </c>
      <c r="H67" s="27">
        <v>11200</v>
      </c>
      <c r="I67" s="67">
        <f t="shared" si="33"/>
        <v>11200</v>
      </c>
      <c r="J67" s="69"/>
      <c r="K67" s="33" t="s">
        <v>176</v>
      </c>
      <c r="L67" s="45" t="s">
        <v>177</v>
      </c>
      <c r="M67" s="52" t="s">
        <v>467</v>
      </c>
      <c r="N67" s="27">
        <v>10600</v>
      </c>
      <c r="O67" s="28">
        <f t="shared" si="41"/>
        <v>10400</v>
      </c>
      <c r="P67" s="29" t="str">
        <f t="shared" si="42"/>
        <v>-200</v>
      </c>
      <c r="Q67" s="30">
        <v>10600</v>
      </c>
      <c r="R67" s="90">
        <f t="shared" si="43"/>
        <v>10400</v>
      </c>
      <c r="S67" s="105"/>
      <c r="V67" s="106"/>
      <c r="X67" s="107"/>
      <c r="Y67" s="106"/>
      <c r="AA67" s="107"/>
      <c r="AC67" s="114">
        <f t="shared" si="40"/>
        <v>0</v>
      </c>
      <c r="AD67" s="114">
        <f t="shared" si="14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2"/>
        <v>12100</v>
      </c>
      <c r="G68" s="29" t="str">
        <f t="shared" ref="G68:G73" si="44">IF(LEFT(D68,1)="+",LEFT(D68,1)&amp;TEXT(D68,"#"),TEXT(D68,"#"))</f>
        <v/>
      </c>
      <c r="H68" s="30">
        <v>12100</v>
      </c>
      <c r="I68" s="67">
        <f t="shared" si="33"/>
        <v>12100</v>
      </c>
      <c r="J68" s="69"/>
      <c r="K68" s="36" t="s">
        <v>179</v>
      </c>
      <c r="L68" s="36"/>
      <c r="M68" s="72"/>
      <c r="N68" s="38">
        <f>SUM(O64:O67)</f>
        <v>39300</v>
      </c>
      <c r="O68" s="39">
        <f>N68/4</f>
        <v>9825</v>
      </c>
      <c r="P68" s="73"/>
      <c r="Q68" s="38">
        <f>SUM(R64:R67)</f>
        <v>39300</v>
      </c>
      <c r="R68" s="108">
        <f>Q68/4</f>
        <v>9825</v>
      </c>
      <c r="S68" s="105"/>
      <c r="V68" s="106"/>
      <c r="X68" s="107"/>
      <c r="Y68" s="106"/>
      <c r="AA68" s="107"/>
      <c r="AC68" s="114">
        <f t="shared" si="40"/>
        <v>0</v>
      </c>
      <c r="AD68" s="114">
        <f t="shared" si="14"/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2"/>
        <v>11800</v>
      </c>
      <c r="G69" s="29" t="str">
        <f t="shared" si="44"/>
        <v/>
      </c>
      <c r="H69" s="30">
        <v>11800</v>
      </c>
      <c r="I69" s="67">
        <f t="shared" si="33"/>
        <v>11800</v>
      </c>
      <c r="J69" s="69"/>
      <c r="K69" s="25" t="s">
        <v>182</v>
      </c>
      <c r="L69" s="25" t="s">
        <v>22</v>
      </c>
      <c r="M69" s="52"/>
      <c r="N69" s="27">
        <v>3000</v>
      </c>
      <c r="O69" s="28">
        <f t="shared" ref="O69:O132" si="45">N69+M69</f>
        <v>3000</v>
      </c>
      <c r="P69" s="29" t="str">
        <f t="shared" ref="P69:P78" si="46">IF(LEFT(M69,1)="+",LEFT(M69,1)&amp;TEXT(M69,"#"),TEXT(M69,"#"))</f>
        <v/>
      </c>
      <c r="Q69" s="30">
        <v>3000</v>
      </c>
      <c r="R69" s="90">
        <f t="shared" ref="R69:R132" si="47">IF(P69="",0+Q69,P69+Q69)</f>
        <v>3000</v>
      </c>
      <c r="S69" s="105"/>
      <c r="V69" s="106"/>
      <c r="X69" s="107"/>
      <c r="Y69" s="106"/>
      <c r="AA69" s="107"/>
      <c r="AC69" s="114">
        <f t="shared" si="40"/>
        <v>0</v>
      </c>
      <c r="AD69" s="114">
        <f t="shared" si="1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170400</v>
      </c>
      <c r="F70" s="39">
        <f>E70/16</f>
        <v>10650</v>
      </c>
      <c r="G70" s="29" t="str">
        <f t="shared" si="44"/>
        <v/>
      </c>
      <c r="H70" s="51">
        <f>SUM(I54:I69)</f>
        <v>170400</v>
      </c>
      <c r="I70" s="39">
        <f>H70/16</f>
        <v>10650</v>
      </c>
      <c r="J70" s="69"/>
      <c r="K70" s="25" t="s">
        <v>184</v>
      </c>
      <c r="L70" s="25" t="s">
        <v>22</v>
      </c>
      <c r="M70" s="52"/>
      <c r="N70" s="27">
        <v>3600</v>
      </c>
      <c r="O70" s="28">
        <f t="shared" si="45"/>
        <v>3600</v>
      </c>
      <c r="P70" s="29" t="str">
        <f t="shared" si="46"/>
        <v/>
      </c>
      <c r="Q70" s="30">
        <v>3600</v>
      </c>
      <c r="R70" s="90">
        <f t="shared" si="47"/>
        <v>3600</v>
      </c>
      <c r="S70" s="105"/>
      <c r="V70" s="106"/>
      <c r="X70" s="107"/>
      <c r="Y70" s="106"/>
      <c r="AA70" s="107"/>
      <c r="AC70" s="114">
        <f t="shared" si="40"/>
        <v>0</v>
      </c>
      <c r="AD70" s="114">
        <f t="shared" si="1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8">E71+D71</f>
        <v>6700</v>
      </c>
      <c r="G71" s="29" t="str">
        <f t="shared" si="44"/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186</v>
      </c>
      <c r="L71" s="25" t="s">
        <v>20</v>
      </c>
      <c r="M71" s="52"/>
      <c r="N71" s="27">
        <v>3900</v>
      </c>
      <c r="O71" s="28">
        <f t="shared" si="45"/>
        <v>3900</v>
      </c>
      <c r="P71" s="29" t="str">
        <f t="shared" si="46"/>
        <v/>
      </c>
      <c r="Q71" s="30">
        <v>3900</v>
      </c>
      <c r="R71" s="90">
        <f t="shared" si="47"/>
        <v>3900</v>
      </c>
      <c r="S71" s="105"/>
      <c r="V71" s="106"/>
      <c r="X71" s="107"/>
      <c r="Y71" s="106"/>
      <c r="AA71" s="107"/>
      <c r="AC71" s="114">
        <f t="shared" si="40"/>
        <v>0</v>
      </c>
      <c r="AD71" s="114">
        <f t="shared" si="1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8"/>
        <v>7000</v>
      </c>
      <c r="G72" s="29" t="str">
        <f t="shared" si="44"/>
        <v/>
      </c>
      <c r="H72" s="30">
        <v>7000</v>
      </c>
      <c r="I72" s="67">
        <f t="shared" si="49"/>
        <v>7000</v>
      </c>
      <c r="J72" s="69"/>
      <c r="K72" s="25" t="s">
        <v>188</v>
      </c>
      <c r="L72" s="25" t="s">
        <v>26</v>
      </c>
      <c r="M72" s="52"/>
      <c r="N72" s="27">
        <v>3200</v>
      </c>
      <c r="O72" s="28">
        <f t="shared" si="45"/>
        <v>3200</v>
      </c>
      <c r="P72" s="29" t="str">
        <f t="shared" si="46"/>
        <v/>
      </c>
      <c r="Q72" s="30">
        <v>3200</v>
      </c>
      <c r="R72" s="90">
        <f t="shared" si="47"/>
        <v>3200</v>
      </c>
      <c r="S72" s="105"/>
      <c r="V72" s="106"/>
      <c r="X72" s="107"/>
      <c r="Y72" s="106"/>
      <c r="AA72" s="107"/>
      <c r="AC72" s="114">
        <f t="shared" si="40"/>
        <v>0</v>
      </c>
      <c r="AD72" s="114">
        <f t="shared" si="1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6600</v>
      </c>
      <c r="F73" s="28">
        <f t="shared" si="48"/>
        <v>6600</v>
      </c>
      <c r="G73" s="29" t="str">
        <f t="shared" si="44"/>
        <v/>
      </c>
      <c r="H73" s="30">
        <v>6600</v>
      </c>
      <c r="I73" s="67">
        <f t="shared" si="49"/>
        <v>6600</v>
      </c>
      <c r="J73" s="71"/>
      <c r="K73" s="97" t="s">
        <v>190</v>
      </c>
      <c r="L73" s="53" t="s">
        <v>22</v>
      </c>
      <c r="M73" s="52"/>
      <c r="N73" s="27">
        <v>3500</v>
      </c>
      <c r="O73" s="28">
        <f t="shared" si="45"/>
        <v>3500</v>
      </c>
      <c r="P73" s="29" t="str">
        <f t="shared" si="46"/>
        <v/>
      </c>
      <c r="Q73" s="30">
        <v>3500</v>
      </c>
      <c r="R73" s="90">
        <f t="shared" si="47"/>
        <v>3500</v>
      </c>
      <c r="S73" s="105"/>
      <c r="V73" s="106"/>
      <c r="X73" s="107"/>
      <c r="Y73" s="106"/>
      <c r="AA73" s="107"/>
      <c r="AC73" s="114">
        <f t="shared" si="40"/>
        <v>0</v>
      </c>
      <c r="AD73" s="114">
        <f t="shared" si="1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20300</v>
      </c>
      <c r="F74" s="39">
        <f>E74/3</f>
        <v>6766.66666666667</v>
      </c>
      <c r="G74" s="73"/>
      <c r="H74" s="51">
        <f>SUM(I71:I73)</f>
        <v>20300</v>
      </c>
      <c r="I74" s="39">
        <f>H74/3</f>
        <v>6766.66666666667</v>
      </c>
      <c r="J74" s="68" t="s">
        <v>192</v>
      </c>
      <c r="K74" s="25" t="s">
        <v>193</v>
      </c>
      <c r="L74" s="25" t="s">
        <v>22</v>
      </c>
      <c r="M74" s="52"/>
      <c r="N74" s="27">
        <v>12800</v>
      </c>
      <c r="O74" s="28">
        <f t="shared" si="45"/>
        <v>12800</v>
      </c>
      <c r="P74" s="29" t="str">
        <f t="shared" si="46"/>
        <v/>
      </c>
      <c r="Q74" s="30">
        <v>12800</v>
      </c>
      <c r="R74" s="90">
        <f t="shared" si="47"/>
        <v>12800</v>
      </c>
      <c r="S74" s="105"/>
      <c r="V74" s="106"/>
      <c r="X74" s="107"/>
      <c r="Y74" s="106"/>
      <c r="AA74" s="107"/>
      <c r="AC74" s="114">
        <f t="shared" ref="AC74:AC99" si="50">F78-I78</f>
        <v>0</v>
      </c>
      <c r="AD74" s="114">
        <f t="shared" si="1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190700</v>
      </c>
      <c r="F75" s="39">
        <f>E75/15</f>
        <v>12713.3333333333</v>
      </c>
      <c r="G75" s="73"/>
      <c r="H75" s="51">
        <f>H70+H74</f>
        <v>190700</v>
      </c>
      <c r="I75" s="39">
        <f>H75/15</f>
        <v>12713.3333333333</v>
      </c>
      <c r="J75" s="69"/>
      <c r="K75" s="25" t="s">
        <v>195</v>
      </c>
      <c r="L75" s="25" t="s">
        <v>20</v>
      </c>
      <c r="M75" s="52"/>
      <c r="N75" s="27">
        <v>8500</v>
      </c>
      <c r="O75" s="28">
        <f t="shared" si="45"/>
        <v>8500</v>
      </c>
      <c r="P75" s="29" t="str">
        <f t="shared" si="46"/>
        <v/>
      </c>
      <c r="Q75" s="30">
        <v>8500</v>
      </c>
      <c r="R75" s="90">
        <f t="shared" si="47"/>
        <v>8500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1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197</v>
      </c>
      <c r="L76" s="25" t="s">
        <v>20</v>
      </c>
      <c r="M76" s="52"/>
      <c r="N76" s="27">
        <v>2100</v>
      </c>
      <c r="O76" s="28">
        <f t="shared" si="45"/>
        <v>2100</v>
      </c>
      <c r="P76" s="29" t="str">
        <f t="shared" si="46"/>
        <v/>
      </c>
      <c r="Q76" s="30">
        <v>2100</v>
      </c>
      <c r="R76" s="90">
        <f t="shared" si="47"/>
        <v>2100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1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199</v>
      </c>
      <c r="L77" s="25" t="s">
        <v>200</v>
      </c>
      <c r="M77" s="52"/>
      <c r="N77" s="27">
        <v>9500</v>
      </c>
      <c r="O77" s="28">
        <f t="shared" si="45"/>
        <v>9500</v>
      </c>
      <c r="P77" s="29" t="str">
        <f t="shared" si="46"/>
        <v/>
      </c>
      <c r="Q77" s="30">
        <v>9500</v>
      </c>
      <c r="R77" s="90">
        <f t="shared" si="47"/>
        <v>9500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1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202</v>
      </c>
      <c r="L78" s="25" t="s">
        <v>200</v>
      </c>
      <c r="M78" s="52"/>
      <c r="N78" s="27">
        <v>12500</v>
      </c>
      <c r="O78" s="28">
        <f t="shared" si="45"/>
        <v>12500</v>
      </c>
      <c r="P78" s="29" t="str">
        <f t="shared" si="46"/>
        <v/>
      </c>
      <c r="Q78" s="30">
        <v>12500</v>
      </c>
      <c r="R78" s="90">
        <f t="shared" si="47"/>
        <v>12500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ref="AD78:AD127" si="54">O77-R77</f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348</v>
      </c>
      <c r="L79" s="25" t="s">
        <v>205</v>
      </c>
      <c r="M79" s="52"/>
      <c r="N79" s="27">
        <v>25000</v>
      </c>
      <c r="O79" s="28">
        <f t="shared" si="45"/>
        <v>25000</v>
      </c>
      <c r="P79" s="29"/>
      <c r="Q79" s="30">
        <v>20000</v>
      </c>
      <c r="R79" s="90">
        <f t="shared" si="47"/>
        <v>20000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54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5">E80+D80</f>
        <v>3600</v>
      </c>
      <c r="G80" s="29" t="str">
        <f t="shared" ref="G80:G93" si="56">IF(LEFT(D80,1)="+",LEFT(D80,1)&amp;TEXT(D80,"#"),TEXT(D80,"#"))</f>
        <v/>
      </c>
      <c r="H80" s="30">
        <v>3600</v>
      </c>
      <c r="I80" s="67">
        <f t="shared" ref="I80:I99" si="57">IF(G80="",0+H80,G80+H80)</f>
        <v>3600</v>
      </c>
      <c r="J80" s="69"/>
      <c r="K80" s="70" t="s">
        <v>207</v>
      </c>
      <c r="L80" s="25" t="s">
        <v>205</v>
      </c>
      <c r="M80" s="52"/>
      <c r="N80" s="27">
        <v>30000</v>
      </c>
      <c r="O80" s="28">
        <f t="shared" si="45"/>
        <v>30000</v>
      </c>
      <c r="P80" s="29" t="str">
        <f t="shared" ref="P80:P93" si="58">IF(LEFT(M80,1)="+",LEFT(M80,1)&amp;TEXT(M80,"#"),TEXT(M80,"#"))</f>
        <v/>
      </c>
      <c r="Q80" s="30">
        <v>28000</v>
      </c>
      <c r="R80" s="90">
        <f t="shared" si="47"/>
        <v>28000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54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25" t="s">
        <v>348</v>
      </c>
      <c r="L81" s="25" t="s">
        <v>209</v>
      </c>
      <c r="M81" s="52"/>
      <c r="N81" s="27">
        <v>28800</v>
      </c>
      <c r="O81" s="28">
        <f t="shared" si="45"/>
        <v>28800</v>
      </c>
      <c r="P81" s="29"/>
      <c r="Q81" s="30">
        <v>25500</v>
      </c>
      <c r="R81" s="90">
        <f t="shared" si="47"/>
        <v>25500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54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5"/>
        <v>9400</v>
      </c>
      <c r="G82" s="29" t="str">
        <f t="shared" si="56"/>
        <v/>
      </c>
      <c r="H82" s="30">
        <v>9400</v>
      </c>
      <c r="I82" s="67">
        <f t="shared" si="57"/>
        <v>9400</v>
      </c>
      <c r="J82" s="69"/>
      <c r="K82" s="70" t="s">
        <v>207</v>
      </c>
      <c r="L82" s="25" t="s">
        <v>209</v>
      </c>
      <c r="M82" s="52"/>
      <c r="N82" s="27">
        <v>30000</v>
      </c>
      <c r="O82" s="28">
        <f t="shared" si="45"/>
        <v>30000</v>
      </c>
      <c r="P82" s="29"/>
      <c r="Q82" s="30">
        <v>30000</v>
      </c>
      <c r="R82" s="90">
        <f t="shared" si="47"/>
        <v>30000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54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5"/>
        <v>9800</v>
      </c>
      <c r="G83" s="29" t="str">
        <f t="shared" si="56"/>
        <v/>
      </c>
      <c r="H83" s="30">
        <v>9800</v>
      </c>
      <c r="I83" s="67">
        <f t="shared" si="57"/>
        <v>9800</v>
      </c>
      <c r="J83" s="69"/>
      <c r="K83" s="25" t="s">
        <v>213</v>
      </c>
      <c r="L83" s="25" t="s">
        <v>75</v>
      </c>
      <c r="M83" s="52"/>
      <c r="N83" s="27">
        <v>26800</v>
      </c>
      <c r="O83" s="28">
        <f t="shared" si="45"/>
        <v>26800</v>
      </c>
      <c r="P83" s="29" t="str">
        <f t="shared" si="58"/>
        <v/>
      </c>
      <c r="Q83" s="30">
        <v>25800</v>
      </c>
      <c r="R83" s="90">
        <f t="shared" si="47"/>
        <v>25800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54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5"/>
        <v>9200</v>
      </c>
      <c r="G84" s="29" t="str">
        <f t="shared" si="56"/>
        <v/>
      </c>
      <c r="H84" s="30">
        <v>9200</v>
      </c>
      <c r="I84" s="67">
        <f t="shared" si="57"/>
        <v>9200</v>
      </c>
      <c r="J84" s="69"/>
      <c r="K84" s="25" t="s">
        <v>215</v>
      </c>
      <c r="L84" s="25" t="s">
        <v>26</v>
      </c>
      <c r="M84" s="52"/>
      <c r="N84" s="34">
        <v>1700</v>
      </c>
      <c r="O84" s="28">
        <f t="shared" si="45"/>
        <v>1700</v>
      </c>
      <c r="P84" s="29" t="str">
        <f t="shared" si="58"/>
        <v/>
      </c>
      <c r="Q84" s="34">
        <v>1700</v>
      </c>
      <c r="R84" s="90">
        <f t="shared" si="47"/>
        <v>1700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54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5"/>
        <v>9400</v>
      </c>
      <c r="G85" s="29" t="str">
        <f t="shared" si="56"/>
        <v/>
      </c>
      <c r="H85" s="30">
        <v>9400</v>
      </c>
      <c r="I85" s="67">
        <f t="shared" si="57"/>
        <v>9400</v>
      </c>
      <c r="J85" s="69"/>
      <c r="K85" s="25" t="s">
        <v>217</v>
      </c>
      <c r="L85" s="25" t="s">
        <v>20</v>
      </c>
      <c r="M85" s="52"/>
      <c r="N85" s="27">
        <v>4300</v>
      </c>
      <c r="O85" s="28">
        <f t="shared" si="45"/>
        <v>4300</v>
      </c>
      <c r="P85" s="29" t="str">
        <f t="shared" si="58"/>
        <v/>
      </c>
      <c r="Q85" s="30">
        <v>4300</v>
      </c>
      <c r="R85" s="90">
        <f t="shared" si="47"/>
        <v>4300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54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5"/>
        <v>9700</v>
      </c>
      <c r="G86" s="29" t="str">
        <f t="shared" si="56"/>
        <v/>
      </c>
      <c r="H86" s="30">
        <v>9700</v>
      </c>
      <c r="I86" s="67">
        <f t="shared" si="57"/>
        <v>9700</v>
      </c>
      <c r="J86" s="69"/>
      <c r="K86" s="25" t="s">
        <v>219</v>
      </c>
      <c r="L86" s="25" t="s">
        <v>26</v>
      </c>
      <c r="M86" s="52"/>
      <c r="N86" s="27">
        <v>1950</v>
      </c>
      <c r="O86" s="28">
        <f t="shared" si="45"/>
        <v>1950</v>
      </c>
      <c r="P86" s="29" t="str">
        <f t="shared" si="58"/>
        <v/>
      </c>
      <c r="Q86" s="30">
        <v>1950</v>
      </c>
      <c r="R86" s="90">
        <f t="shared" si="47"/>
        <v>1950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54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7900</v>
      </c>
      <c r="F87" s="28">
        <f t="shared" si="55"/>
        <v>7900</v>
      </c>
      <c r="G87" s="29" t="str">
        <f t="shared" si="56"/>
        <v/>
      </c>
      <c r="H87" s="30">
        <v>7900</v>
      </c>
      <c r="I87" s="67">
        <f t="shared" si="57"/>
        <v>7900</v>
      </c>
      <c r="J87" s="69"/>
      <c r="K87" s="25" t="s">
        <v>221</v>
      </c>
      <c r="L87" s="25" t="s">
        <v>26</v>
      </c>
      <c r="M87" s="52"/>
      <c r="N87" s="27">
        <v>2250</v>
      </c>
      <c r="O87" s="28">
        <f t="shared" si="45"/>
        <v>2250</v>
      </c>
      <c r="P87" s="29" t="str">
        <f t="shared" si="58"/>
        <v/>
      </c>
      <c r="Q87" s="30">
        <v>2250</v>
      </c>
      <c r="R87" s="90">
        <f t="shared" si="47"/>
        <v>2250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54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5"/>
        <v>9600</v>
      </c>
      <c r="G88" s="29" t="str">
        <f t="shared" si="56"/>
        <v/>
      </c>
      <c r="H88" s="30">
        <v>9600</v>
      </c>
      <c r="I88" s="67">
        <f t="shared" si="57"/>
        <v>9600</v>
      </c>
      <c r="J88" s="69"/>
      <c r="K88" s="33" t="s">
        <v>222</v>
      </c>
      <c r="L88" s="25" t="s">
        <v>26</v>
      </c>
      <c r="M88" s="52"/>
      <c r="N88" s="27">
        <v>1750</v>
      </c>
      <c r="O88" s="28">
        <f t="shared" si="45"/>
        <v>1750</v>
      </c>
      <c r="P88" s="29" t="str">
        <f t="shared" si="58"/>
        <v/>
      </c>
      <c r="Q88" s="30">
        <v>1750</v>
      </c>
      <c r="R88" s="90">
        <f t="shared" si="47"/>
        <v>1750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54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8100</v>
      </c>
      <c r="F89" s="28">
        <f t="shared" si="55"/>
        <v>8100</v>
      </c>
      <c r="G89" s="29" t="str">
        <f t="shared" si="56"/>
        <v/>
      </c>
      <c r="H89" s="30">
        <v>8100</v>
      </c>
      <c r="I89" s="67">
        <f t="shared" si="57"/>
        <v>8100</v>
      </c>
      <c r="J89" s="69"/>
      <c r="K89" s="33" t="s">
        <v>224</v>
      </c>
      <c r="L89" s="25" t="s">
        <v>26</v>
      </c>
      <c r="M89" s="52"/>
      <c r="N89" s="27">
        <v>2150</v>
      </c>
      <c r="O89" s="28">
        <f t="shared" si="45"/>
        <v>2150</v>
      </c>
      <c r="P89" s="29" t="str">
        <f t="shared" si="58"/>
        <v/>
      </c>
      <c r="Q89" s="30">
        <v>2150</v>
      </c>
      <c r="R89" s="90">
        <f t="shared" si="47"/>
        <v>2150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54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6600</v>
      </c>
      <c r="F90" s="28">
        <f t="shared" si="55"/>
        <v>6600</v>
      </c>
      <c r="G90" s="29" t="str">
        <f t="shared" si="56"/>
        <v/>
      </c>
      <c r="H90" s="30">
        <v>6600</v>
      </c>
      <c r="I90" s="67">
        <f t="shared" si="57"/>
        <v>6600</v>
      </c>
      <c r="J90" s="69"/>
      <c r="K90" s="25" t="s">
        <v>226</v>
      </c>
      <c r="L90" s="25" t="s">
        <v>26</v>
      </c>
      <c r="M90" s="52"/>
      <c r="N90" s="41">
        <v>1100</v>
      </c>
      <c r="O90" s="28">
        <f t="shared" si="45"/>
        <v>1100</v>
      </c>
      <c r="P90" s="29" t="str">
        <f t="shared" si="58"/>
        <v/>
      </c>
      <c r="Q90" s="34">
        <v>1100</v>
      </c>
      <c r="R90" s="90">
        <f t="shared" si="47"/>
        <v>1100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54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5"/>
        <v>6800</v>
      </c>
      <c r="G91" s="29" t="str">
        <f t="shared" si="56"/>
        <v/>
      </c>
      <c r="H91" s="30">
        <v>6800</v>
      </c>
      <c r="I91" s="67">
        <f t="shared" si="57"/>
        <v>6800</v>
      </c>
      <c r="J91" s="69"/>
      <c r="K91" s="25" t="s">
        <v>228</v>
      </c>
      <c r="L91" s="25" t="s">
        <v>26</v>
      </c>
      <c r="M91" s="52"/>
      <c r="N91" s="41">
        <v>1100</v>
      </c>
      <c r="O91" s="28">
        <f t="shared" si="45"/>
        <v>1100</v>
      </c>
      <c r="P91" s="29" t="str">
        <f t="shared" si="58"/>
        <v/>
      </c>
      <c r="Q91" s="34">
        <v>1100</v>
      </c>
      <c r="R91" s="90">
        <f t="shared" si="47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54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5"/>
        <v>6900</v>
      </c>
      <c r="G92" s="29" t="str">
        <f t="shared" si="56"/>
        <v/>
      </c>
      <c r="H92" s="30">
        <v>6900</v>
      </c>
      <c r="I92" s="67">
        <f t="shared" si="57"/>
        <v>6900</v>
      </c>
      <c r="J92" s="69"/>
      <c r="K92" s="125" t="s">
        <v>230</v>
      </c>
      <c r="L92" s="25" t="s">
        <v>231</v>
      </c>
      <c r="M92" s="52"/>
      <c r="N92" s="41">
        <v>2050</v>
      </c>
      <c r="O92" s="28">
        <f t="shared" si="45"/>
        <v>2050</v>
      </c>
      <c r="P92" s="29" t="str">
        <f t="shared" si="58"/>
        <v/>
      </c>
      <c r="Q92" s="30">
        <v>2050</v>
      </c>
      <c r="R92" s="90">
        <f t="shared" si="47"/>
        <v>2050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54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5"/>
        <v>7200</v>
      </c>
      <c r="G93" s="29" t="str">
        <f t="shared" si="56"/>
        <v/>
      </c>
      <c r="H93" s="30">
        <v>7200</v>
      </c>
      <c r="I93" s="67">
        <f t="shared" si="57"/>
        <v>7200</v>
      </c>
      <c r="J93" s="71"/>
      <c r="K93" s="25" t="s">
        <v>234</v>
      </c>
      <c r="L93" s="25" t="s">
        <v>26</v>
      </c>
      <c r="M93" s="52"/>
      <c r="N93" s="41">
        <v>2050</v>
      </c>
      <c r="O93" s="28">
        <f t="shared" si="45"/>
        <v>2050</v>
      </c>
      <c r="P93" s="29" t="str">
        <f t="shared" si="58"/>
        <v/>
      </c>
      <c r="Q93" s="30">
        <v>2050</v>
      </c>
      <c r="R93" s="90">
        <f t="shared" si="47"/>
        <v>2050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54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5"/>
        <v>8700</v>
      </c>
      <c r="G94" s="29"/>
      <c r="H94" s="30">
        <v>8700</v>
      </c>
      <c r="I94" s="67">
        <f t="shared" si="57"/>
        <v>8700</v>
      </c>
      <c r="J94" s="68" t="s">
        <v>235</v>
      </c>
      <c r="K94" s="25" t="s">
        <v>236</v>
      </c>
      <c r="L94" s="25" t="s">
        <v>22</v>
      </c>
      <c r="M94" s="52"/>
      <c r="N94" s="27">
        <v>4300</v>
      </c>
      <c r="O94" s="28">
        <f t="shared" si="45"/>
        <v>4300</v>
      </c>
      <c r="P94" s="29"/>
      <c r="Q94" s="30">
        <v>4800</v>
      </c>
      <c r="R94" s="90">
        <f t="shared" si="47"/>
        <v>4800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54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5"/>
        <v>11200</v>
      </c>
      <c r="G95" s="29" t="str">
        <f t="shared" ref="G95:G121" si="59">IF(LEFT(D95,1)="+",LEFT(D95,1)&amp;TEXT(D95,"#"),TEXT(D95,"#"))</f>
        <v/>
      </c>
      <c r="H95" s="30">
        <v>11200</v>
      </c>
      <c r="I95" s="67">
        <f t="shared" si="57"/>
        <v>11200</v>
      </c>
      <c r="J95" s="69"/>
      <c r="K95" s="25" t="s">
        <v>238</v>
      </c>
      <c r="L95" s="25" t="s">
        <v>22</v>
      </c>
      <c r="M95" s="52"/>
      <c r="N95" s="27">
        <v>4900</v>
      </c>
      <c r="O95" s="28">
        <f t="shared" si="45"/>
        <v>4900</v>
      </c>
      <c r="P95" s="29" t="str">
        <f t="shared" ref="P95:P121" si="60">IF(LEFT(M95,1)="+",LEFT(M95,1)&amp;TEXT(M95,"#"),TEXT(M95,"#"))</f>
        <v/>
      </c>
      <c r="Q95" s="27">
        <v>4900</v>
      </c>
      <c r="R95" s="90">
        <f t="shared" si="47"/>
        <v>4900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54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8000</v>
      </c>
      <c r="F96" s="28">
        <f t="shared" si="55"/>
        <v>8000</v>
      </c>
      <c r="G96" s="29" t="str">
        <f t="shared" si="59"/>
        <v/>
      </c>
      <c r="H96" s="30">
        <v>8000</v>
      </c>
      <c r="I96" s="67">
        <f t="shared" si="57"/>
        <v>8000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5"/>
        <v>2700</v>
      </c>
      <c r="P96" s="29" t="str">
        <f t="shared" si="60"/>
        <v/>
      </c>
      <c r="Q96" s="30">
        <v>2700</v>
      </c>
      <c r="R96" s="90">
        <f t="shared" si="47"/>
        <v>2700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54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5"/>
        <v>7600</v>
      </c>
      <c r="G97" s="29" t="str">
        <f t="shared" si="59"/>
        <v/>
      </c>
      <c r="H97" s="30">
        <v>7600</v>
      </c>
      <c r="I97" s="67">
        <f t="shared" si="57"/>
        <v>7600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5"/>
        <v>2700</v>
      </c>
      <c r="P97" s="29" t="str">
        <f t="shared" si="60"/>
        <v/>
      </c>
      <c r="Q97" s="30">
        <v>2700</v>
      </c>
      <c r="R97" s="90">
        <f t="shared" si="47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54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5"/>
        <v>8500</v>
      </c>
      <c r="G98" s="29" t="str">
        <f t="shared" si="59"/>
        <v/>
      </c>
      <c r="H98" s="30">
        <v>8500</v>
      </c>
      <c r="I98" s="67">
        <f t="shared" si="57"/>
        <v>8500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5"/>
        <v>5300</v>
      </c>
      <c r="P98" s="29" t="str">
        <f t="shared" si="60"/>
        <v/>
      </c>
      <c r="Q98" s="30">
        <v>5300</v>
      </c>
      <c r="R98" s="90">
        <f t="shared" si="47"/>
        <v>5300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54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5"/>
        <v>8900</v>
      </c>
      <c r="G99" s="29" t="str">
        <f t="shared" si="59"/>
        <v/>
      </c>
      <c r="H99" s="30">
        <v>8900</v>
      </c>
      <c r="I99" s="67">
        <f t="shared" si="57"/>
        <v>8900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5"/>
        <v>1000</v>
      </c>
      <c r="P99" s="29" t="str">
        <f t="shared" si="60"/>
        <v/>
      </c>
      <c r="Q99" s="30">
        <v>1000</v>
      </c>
      <c r="R99" s="90">
        <f t="shared" si="47"/>
        <v>1000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54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153500</v>
      </c>
      <c r="F100" s="39">
        <f>E100/18</f>
        <v>8527.77777777778</v>
      </c>
      <c r="G100" s="29" t="str">
        <f t="shared" si="59"/>
        <v/>
      </c>
      <c r="H100" s="38">
        <f>SUM(I82:I99)</f>
        <v>153500</v>
      </c>
      <c r="I100" s="39">
        <f>AVERAGE(I82:I99)</f>
        <v>8527.77777777778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5"/>
        <v>2700</v>
      </c>
      <c r="P100" s="29" t="str">
        <f t="shared" si="60"/>
        <v/>
      </c>
      <c r="Q100" s="30">
        <v>2700</v>
      </c>
      <c r="R100" s="90">
        <f t="shared" si="47"/>
        <v>2700</v>
      </c>
      <c r="S100" s="105"/>
      <c r="V100" s="106"/>
      <c r="W100" s="130"/>
      <c r="X100" s="131"/>
      <c r="Y100" s="106"/>
      <c r="Z100" s="130"/>
      <c r="AA100" s="131"/>
      <c r="AC100" s="114">
        <f>F106-I106</f>
        <v>0</v>
      </c>
      <c r="AD100" s="114">
        <f t="shared" si="54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10600</v>
      </c>
      <c r="F101" s="28">
        <f t="shared" ref="F101:F123" si="61">E101+D101</f>
        <v>10600</v>
      </c>
      <c r="G101" s="29" t="str">
        <f t="shared" si="59"/>
        <v/>
      </c>
      <c r="H101" s="30">
        <v>10600</v>
      </c>
      <c r="I101" s="67">
        <f t="shared" ref="I101:I123" si="62">IF(G101="",0+H101,G101+H101)</f>
        <v>10600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5"/>
        <v>600</v>
      </c>
      <c r="P101" s="29" t="str">
        <f t="shared" si="60"/>
        <v/>
      </c>
      <c r="Q101" s="30">
        <v>600</v>
      </c>
      <c r="R101" s="90">
        <f t="shared" si="47"/>
        <v>600</v>
      </c>
      <c r="S101" s="105"/>
      <c r="V101" s="106"/>
      <c r="W101" s="130"/>
      <c r="X101" s="131"/>
      <c r="Y101" s="106"/>
      <c r="Z101" s="130"/>
      <c r="AA101" s="131"/>
      <c r="AC101" s="114">
        <f>F107-I107</f>
        <v>0</v>
      </c>
      <c r="AD101" s="114">
        <f t="shared" si="54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1"/>
        <v>11900</v>
      </c>
      <c r="G102" s="29" t="str">
        <f t="shared" si="59"/>
        <v/>
      </c>
      <c r="H102" s="30">
        <v>11900</v>
      </c>
      <c r="I102" s="67">
        <f t="shared" si="62"/>
        <v>11900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5"/>
        <v>1600</v>
      </c>
      <c r="P102" s="29" t="str">
        <f t="shared" si="60"/>
        <v/>
      </c>
      <c r="Q102" s="34">
        <v>1600</v>
      </c>
      <c r="R102" s="90">
        <f t="shared" si="47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ref="AC102:AC106" si="63">F109-I109</f>
        <v>0</v>
      </c>
      <c r="AD102" s="114">
        <f t="shared" si="54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258</v>
      </c>
      <c r="D103" s="26"/>
      <c r="E103" s="27">
        <v>11400</v>
      </c>
      <c r="F103" s="28">
        <f t="shared" si="61"/>
        <v>11400</v>
      </c>
      <c r="G103" s="29" t="str">
        <f t="shared" si="59"/>
        <v/>
      </c>
      <c r="H103" s="30">
        <v>11400</v>
      </c>
      <c r="I103" s="67">
        <f t="shared" si="62"/>
        <v>11400</v>
      </c>
      <c r="J103" s="69"/>
      <c r="K103" s="25" t="s">
        <v>259</v>
      </c>
      <c r="L103" s="25" t="s">
        <v>260</v>
      </c>
      <c r="M103" s="52"/>
      <c r="N103" s="27">
        <v>1600</v>
      </c>
      <c r="O103" s="28">
        <f t="shared" si="45"/>
        <v>1600</v>
      </c>
      <c r="P103" s="29" t="str">
        <f t="shared" si="60"/>
        <v/>
      </c>
      <c r="Q103" s="30">
        <v>1600</v>
      </c>
      <c r="R103" s="90">
        <f t="shared" si="47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63"/>
        <v>0</v>
      </c>
      <c r="AD103" s="114">
        <f t="shared" si="54"/>
        <v>0</v>
      </c>
      <c r="AE103" s="114"/>
    </row>
    <row r="104" s="4" customFormat="1" ht="11" customHeight="1" spans="1:31">
      <c r="A104" s="42"/>
      <c r="B104" s="124" t="s">
        <v>257</v>
      </c>
      <c r="C104" s="25" t="s">
        <v>261</v>
      </c>
      <c r="D104" s="26"/>
      <c r="E104" s="27">
        <v>11500</v>
      </c>
      <c r="F104" s="28">
        <f t="shared" si="61"/>
        <v>11500</v>
      </c>
      <c r="G104" s="29" t="str">
        <f t="shared" si="59"/>
        <v/>
      </c>
      <c r="H104" s="30">
        <v>11500</v>
      </c>
      <c r="I104" s="67">
        <f t="shared" si="62"/>
        <v>11500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5"/>
        <v>3000</v>
      </c>
      <c r="P104" s="29" t="str">
        <f t="shared" si="60"/>
        <v/>
      </c>
      <c r="Q104" s="34">
        <v>3000</v>
      </c>
      <c r="R104" s="90">
        <f t="shared" si="47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63"/>
        <v>0</v>
      </c>
      <c r="AD104" s="114">
        <f t="shared" si="54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261</v>
      </c>
      <c r="D105" s="26"/>
      <c r="E105" s="27">
        <v>11900</v>
      </c>
      <c r="F105" s="28">
        <f t="shared" si="61"/>
        <v>11900</v>
      </c>
      <c r="G105" s="29" t="str">
        <f t="shared" si="59"/>
        <v/>
      </c>
      <c r="H105" s="30">
        <v>11900</v>
      </c>
      <c r="I105" s="67">
        <f t="shared" si="62"/>
        <v>11900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5"/>
        <v>2500</v>
      </c>
      <c r="P105" s="29" t="str">
        <f t="shared" si="60"/>
        <v/>
      </c>
      <c r="Q105" s="34">
        <v>2500</v>
      </c>
      <c r="R105" s="90">
        <f t="shared" si="47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63"/>
        <v>0</v>
      </c>
      <c r="AD105" s="114">
        <f t="shared" si="54"/>
        <v>0</v>
      </c>
      <c r="AE105" s="114"/>
    </row>
    <row r="106" s="4" customFormat="1" ht="11" customHeight="1" spans="1:31">
      <c r="A106" s="42"/>
      <c r="B106" s="124" t="s">
        <v>263</v>
      </c>
      <c r="C106" s="25" t="s">
        <v>258</v>
      </c>
      <c r="D106" s="26"/>
      <c r="E106" s="27">
        <v>11800</v>
      </c>
      <c r="F106" s="28">
        <f t="shared" si="61"/>
        <v>11800</v>
      </c>
      <c r="G106" s="29" t="str">
        <f t="shared" si="59"/>
        <v/>
      </c>
      <c r="H106" s="30">
        <v>11800</v>
      </c>
      <c r="I106" s="67">
        <f t="shared" si="62"/>
        <v>11800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5"/>
        <v>2500</v>
      </c>
      <c r="P106" s="29" t="str">
        <f t="shared" si="60"/>
        <v/>
      </c>
      <c r="Q106" s="30">
        <v>2500</v>
      </c>
      <c r="R106" s="90">
        <f t="shared" si="47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63"/>
        <v>0</v>
      </c>
      <c r="AD106" s="114">
        <f t="shared" si="54"/>
        <v>0</v>
      </c>
      <c r="AE106" s="114"/>
    </row>
    <row r="107" s="4" customFormat="1" ht="11" customHeight="1" spans="1:31">
      <c r="A107" s="42"/>
      <c r="B107" s="124" t="s">
        <v>266</v>
      </c>
      <c r="C107" s="25" t="s">
        <v>258</v>
      </c>
      <c r="D107" s="26"/>
      <c r="E107" s="27">
        <v>10900</v>
      </c>
      <c r="F107" s="28">
        <f t="shared" si="61"/>
        <v>10900</v>
      </c>
      <c r="G107" s="29" t="str">
        <f t="shared" si="59"/>
        <v/>
      </c>
      <c r="H107" s="30">
        <v>10900</v>
      </c>
      <c r="I107" s="67">
        <f t="shared" si="62"/>
        <v>10900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5"/>
        <v>2400</v>
      </c>
      <c r="P107" s="29" t="str">
        <f t="shared" si="60"/>
        <v/>
      </c>
      <c r="Q107" s="30">
        <v>2400</v>
      </c>
      <c r="R107" s="90">
        <f t="shared" si="47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ref="AC107:AC170" si="64">F115-I115</f>
        <v>0</v>
      </c>
      <c r="AD107" s="114">
        <f t="shared" si="54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261</v>
      </c>
      <c r="D108" s="26"/>
      <c r="E108" s="27">
        <v>10600</v>
      </c>
      <c r="F108" s="28">
        <f t="shared" si="61"/>
        <v>10600</v>
      </c>
      <c r="G108" s="29" t="str">
        <f t="shared" si="59"/>
        <v/>
      </c>
      <c r="H108" s="30">
        <v>10600</v>
      </c>
      <c r="I108" s="67">
        <f t="shared" si="62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5"/>
        <v>1800</v>
      </c>
      <c r="P108" s="29" t="str">
        <f t="shared" si="60"/>
        <v/>
      </c>
      <c r="Q108" s="30">
        <v>1800</v>
      </c>
      <c r="R108" s="90">
        <f t="shared" si="47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64"/>
        <v>0</v>
      </c>
      <c r="AD108" s="114">
        <f t="shared" si="54"/>
        <v>0</v>
      </c>
      <c r="AE108" s="114"/>
    </row>
    <row r="109" s="4" customFormat="1" ht="11" customHeight="1" spans="1:31">
      <c r="A109" s="42"/>
      <c r="B109" s="124" t="s">
        <v>268</v>
      </c>
      <c r="C109" s="25" t="s">
        <v>258</v>
      </c>
      <c r="D109" s="26"/>
      <c r="E109" s="27">
        <v>10500</v>
      </c>
      <c r="F109" s="28">
        <f t="shared" si="61"/>
        <v>10500</v>
      </c>
      <c r="G109" s="29" t="str">
        <f t="shared" si="59"/>
        <v/>
      </c>
      <c r="H109" s="30">
        <v>10500</v>
      </c>
      <c r="I109" s="67">
        <f t="shared" si="62"/>
        <v>10500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5"/>
        <v>1600</v>
      </c>
      <c r="P109" s="29" t="str">
        <f t="shared" si="60"/>
        <v/>
      </c>
      <c r="Q109" s="34">
        <v>1600</v>
      </c>
      <c r="R109" s="90">
        <f t="shared" si="47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64"/>
        <v>0</v>
      </c>
      <c r="AD109" s="114">
        <f t="shared" si="54"/>
        <v>0</v>
      </c>
      <c r="AE109" s="114"/>
    </row>
    <row r="110" s="4" customFormat="1" ht="11" customHeight="1" spans="1:31">
      <c r="A110" s="42"/>
      <c r="B110" s="124" t="s">
        <v>271</v>
      </c>
      <c r="C110" s="70" t="s">
        <v>272</v>
      </c>
      <c r="D110" s="26"/>
      <c r="E110" s="27">
        <v>9700</v>
      </c>
      <c r="F110" s="28">
        <f t="shared" si="61"/>
        <v>9700</v>
      </c>
      <c r="G110" s="29" t="str">
        <f t="shared" si="59"/>
        <v/>
      </c>
      <c r="H110" s="30">
        <v>9700</v>
      </c>
      <c r="I110" s="67">
        <f t="shared" si="62"/>
        <v>9700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5"/>
        <v>1100</v>
      </c>
      <c r="P110" s="29" t="str">
        <f t="shared" si="60"/>
        <v/>
      </c>
      <c r="Q110" s="30">
        <v>1100</v>
      </c>
      <c r="R110" s="90">
        <f t="shared" si="47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64"/>
        <v>0</v>
      </c>
      <c r="AD110" s="114">
        <f t="shared" si="54"/>
        <v>0</v>
      </c>
      <c r="AE110" s="114"/>
    </row>
    <row r="111" s="4" customFormat="1" ht="11" customHeight="1" spans="1:31">
      <c r="A111" s="42"/>
      <c r="B111" s="124" t="s">
        <v>271</v>
      </c>
      <c r="C111" s="25" t="s">
        <v>274</v>
      </c>
      <c r="D111" s="26"/>
      <c r="E111" s="27">
        <v>9700</v>
      </c>
      <c r="F111" s="28">
        <f t="shared" si="61"/>
        <v>9700</v>
      </c>
      <c r="G111" s="29" t="str">
        <f t="shared" si="59"/>
        <v/>
      </c>
      <c r="H111" s="30">
        <v>9700</v>
      </c>
      <c r="I111" s="67">
        <f t="shared" si="62"/>
        <v>9700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5"/>
        <v>6200</v>
      </c>
      <c r="P111" s="29" t="str">
        <f t="shared" si="60"/>
        <v/>
      </c>
      <c r="Q111" s="34">
        <v>6200</v>
      </c>
      <c r="R111" s="90">
        <f t="shared" si="47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64"/>
        <v>0</v>
      </c>
      <c r="AD111" s="114">
        <f t="shared" si="54"/>
        <v>0</v>
      </c>
      <c r="AE111" s="114"/>
    </row>
    <row r="112" s="4" customFormat="1" ht="11" customHeight="1" spans="1:31">
      <c r="A112" s="42"/>
      <c r="B112" s="124" t="s">
        <v>277</v>
      </c>
      <c r="C112" s="25" t="s">
        <v>149</v>
      </c>
      <c r="D112" s="26"/>
      <c r="E112" s="27">
        <v>10500</v>
      </c>
      <c r="F112" s="28">
        <f t="shared" si="61"/>
        <v>10500</v>
      </c>
      <c r="G112" s="29" t="str">
        <f t="shared" si="59"/>
        <v/>
      </c>
      <c r="H112" s="30">
        <v>10500</v>
      </c>
      <c r="I112" s="67">
        <f t="shared" si="62"/>
        <v>10500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5"/>
        <v>1500</v>
      </c>
      <c r="P112" s="29" t="str">
        <f t="shared" si="60"/>
        <v/>
      </c>
      <c r="Q112" s="30">
        <v>1500</v>
      </c>
      <c r="R112" s="90">
        <f t="shared" si="47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64"/>
        <v>0</v>
      </c>
      <c r="AD112" s="114">
        <f t="shared" si="54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20</v>
      </c>
      <c r="D113" s="26"/>
      <c r="E113" s="27">
        <v>9400</v>
      </c>
      <c r="F113" s="28">
        <f t="shared" si="61"/>
        <v>9400</v>
      </c>
      <c r="G113" s="29" t="str">
        <f t="shared" si="59"/>
        <v/>
      </c>
      <c r="H113" s="30">
        <v>9400</v>
      </c>
      <c r="I113" s="67">
        <f t="shared" si="62"/>
        <v>9400</v>
      </c>
      <c r="J113" s="69"/>
      <c r="K113" s="25" t="s">
        <v>280</v>
      </c>
      <c r="L113" s="25" t="s">
        <v>22</v>
      </c>
      <c r="M113" s="52"/>
      <c r="N113" s="27">
        <v>1400</v>
      </c>
      <c r="O113" s="28">
        <f t="shared" si="45"/>
        <v>1400</v>
      </c>
      <c r="P113" s="29" t="str">
        <f t="shared" si="60"/>
        <v/>
      </c>
      <c r="Q113" s="30">
        <v>1400</v>
      </c>
      <c r="R113" s="90">
        <f t="shared" si="47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64"/>
        <v>0</v>
      </c>
      <c r="AD113" s="114">
        <f t="shared" si="54"/>
        <v>0</v>
      </c>
      <c r="AE113" s="114"/>
    </row>
    <row r="114" s="4" customFormat="1" ht="11" customHeight="1" spans="1:31">
      <c r="A114" s="42"/>
      <c r="B114" s="124" t="s">
        <v>279</v>
      </c>
      <c r="C114" s="25" t="s">
        <v>261</v>
      </c>
      <c r="D114" s="26"/>
      <c r="E114" s="27">
        <v>9500</v>
      </c>
      <c r="F114" s="28">
        <f t="shared" si="61"/>
        <v>9500</v>
      </c>
      <c r="G114" s="29" t="str">
        <f t="shared" si="59"/>
        <v/>
      </c>
      <c r="H114" s="30">
        <v>9500</v>
      </c>
      <c r="I114" s="67">
        <f t="shared" si="62"/>
        <v>9500</v>
      </c>
      <c r="J114" s="69"/>
      <c r="K114" s="25" t="s">
        <v>281</v>
      </c>
      <c r="L114" s="25"/>
      <c r="M114" s="52"/>
      <c r="N114" s="27">
        <v>500</v>
      </c>
      <c r="O114" s="28">
        <f t="shared" si="45"/>
        <v>500</v>
      </c>
      <c r="P114" s="29" t="str">
        <f t="shared" si="60"/>
        <v/>
      </c>
      <c r="Q114" s="30">
        <v>500</v>
      </c>
      <c r="R114" s="90">
        <f t="shared" si="47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64"/>
        <v>0</v>
      </c>
      <c r="AD114" s="114">
        <f t="shared" si="54"/>
        <v>0</v>
      </c>
      <c r="AE114" s="114"/>
    </row>
    <row r="115" s="4" customFormat="1" ht="11" customHeight="1" spans="1:31">
      <c r="A115" s="42"/>
      <c r="B115" s="124" t="s">
        <v>282</v>
      </c>
      <c r="C115" s="25" t="s">
        <v>20</v>
      </c>
      <c r="D115" s="26" t="s">
        <v>467</v>
      </c>
      <c r="E115" s="27">
        <v>10000</v>
      </c>
      <c r="F115" s="28">
        <f t="shared" si="61"/>
        <v>9800</v>
      </c>
      <c r="G115" s="29" t="str">
        <f t="shared" si="59"/>
        <v>-200</v>
      </c>
      <c r="H115" s="30">
        <v>10000</v>
      </c>
      <c r="I115" s="67">
        <f t="shared" si="62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5"/>
        <v>14000</v>
      </c>
      <c r="P115" s="29" t="str">
        <f t="shared" si="60"/>
        <v/>
      </c>
      <c r="Q115" s="34">
        <v>14000</v>
      </c>
      <c r="R115" s="90">
        <f t="shared" si="47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64"/>
        <v>0</v>
      </c>
      <c r="AD115" s="114">
        <f t="shared" si="54"/>
        <v>0</v>
      </c>
      <c r="AE115" s="114"/>
    </row>
    <row r="116" s="4" customFormat="1" ht="11" customHeight="1" spans="1:31">
      <c r="A116" s="42"/>
      <c r="B116" s="124" t="s">
        <v>284</v>
      </c>
      <c r="C116" s="25" t="s">
        <v>15</v>
      </c>
      <c r="D116" s="26"/>
      <c r="E116" s="27">
        <v>10400</v>
      </c>
      <c r="F116" s="28">
        <f t="shared" si="61"/>
        <v>10400</v>
      </c>
      <c r="G116" s="29" t="str">
        <f t="shared" si="59"/>
        <v/>
      </c>
      <c r="H116" s="30">
        <v>10400</v>
      </c>
      <c r="I116" s="67">
        <f t="shared" si="62"/>
        <v>10400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5"/>
        <v>10500</v>
      </c>
      <c r="P116" s="29" t="str">
        <f t="shared" si="60"/>
        <v/>
      </c>
      <c r="Q116" s="34">
        <v>10500</v>
      </c>
      <c r="R116" s="90">
        <f t="shared" si="47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64"/>
        <v>0</v>
      </c>
      <c r="AD116" s="114">
        <f t="shared" si="54"/>
        <v>0</v>
      </c>
      <c r="AE116" s="114"/>
    </row>
    <row r="117" s="4" customFormat="1" ht="11" customHeight="1" spans="1:31">
      <c r="A117" s="42"/>
      <c r="B117" s="24" t="s">
        <v>286</v>
      </c>
      <c r="C117" s="25" t="s">
        <v>66</v>
      </c>
      <c r="D117" s="26"/>
      <c r="E117" s="27">
        <v>11900</v>
      </c>
      <c r="F117" s="28">
        <f t="shared" si="61"/>
        <v>11900</v>
      </c>
      <c r="G117" s="29" t="str">
        <f t="shared" si="59"/>
        <v/>
      </c>
      <c r="H117" s="30">
        <v>11900</v>
      </c>
      <c r="I117" s="67">
        <f t="shared" si="62"/>
        <v>11900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5"/>
        <v>1400</v>
      </c>
      <c r="P117" s="29" t="str">
        <f t="shared" si="60"/>
        <v/>
      </c>
      <c r="Q117" s="30">
        <v>1700</v>
      </c>
      <c r="R117" s="90">
        <f t="shared" si="47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64"/>
        <v>0</v>
      </c>
      <c r="AD117" s="114">
        <f t="shared" si="54"/>
        <v>0</v>
      </c>
      <c r="AE117" s="114"/>
    </row>
    <row r="118" s="4" customFormat="1" ht="11" customHeight="1" spans="1:31">
      <c r="A118" s="42"/>
      <c r="B118" s="24" t="s">
        <v>289</v>
      </c>
      <c r="C118" s="25" t="s">
        <v>105</v>
      </c>
      <c r="D118" s="26"/>
      <c r="E118" s="27">
        <v>11800</v>
      </c>
      <c r="F118" s="28">
        <f t="shared" si="61"/>
        <v>11800</v>
      </c>
      <c r="G118" s="29" t="str">
        <f t="shared" si="59"/>
        <v/>
      </c>
      <c r="H118" s="30">
        <v>11800</v>
      </c>
      <c r="I118" s="67">
        <f t="shared" si="62"/>
        <v>11800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5"/>
        <v>1200</v>
      </c>
      <c r="P118" s="29" t="str">
        <f t="shared" si="60"/>
        <v/>
      </c>
      <c r="Q118" s="30">
        <v>1200</v>
      </c>
      <c r="R118" s="90">
        <f t="shared" si="47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64"/>
        <v>0</v>
      </c>
      <c r="AD118" s="114">
        <f t="shared" si="54"/>
        <v>-300</v>
      </c>
      <c r="AE118" s="114"/>
    </row>
    <row r="119" s="4" customFormat="1" ht="11" customHeight="1" spans="1:31">
      <c r="A119" s="42"/>
      <c r="B119" s="44" t="s">
        <v>291</v>
      </c>
      <c r="C119" s="33" t="s">
        <v>66</v>
      </c>
      <c r="D119" s="26"/>
      <c r="E119" s="27">
        <v>11800</v>
      </c>
      <c r="F119" s="28">
        <f t="shared" si="61"/>
        <v>11800</v>
      </c>
      <c r="G119" s="29" t="str">
        <f t="shared" si="59"/>
        <v/>
      </c>
      <c r="H119" s="30">
        <v>11800</v>
      </c>
      <c r="I119" s="67">
        <f t="shared" si="62"/>
        <v>11800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5"/>
        <v>1200</v>
      </c>
      <c r="P119" s="29" t="str">
        <f t="shared" si="60"/>
        <v/>
      </c>
      <c r="Q119" s="30">
        <v>1600</v>
      </c>
      <c r="R119" s="90">
        <f t="shared" si="47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64"/>
        <v>0</v>
      </c>
      <c r="AD119" s="114">
        <f t="shared" si="54"/>
        <v>0</v>
      </c>
      <c r="AE119" s="114"/>
    </row>
    <row r="120" s="4" customFormat="1" ht="11" customHeight="1" spans="1:31">
      <c r="A120" s="42"/>
      <c r="B120" s="44" t="s">
        <v>293</v>
      </c>
      <c r="C120" s="33" t="s">
        <v>66</v>
      </c>
      <c r="D120" s="26"/>
      <c r="E120" s="27">
        <v>11000</v>
      </c>
      <c r="F120" s="28">
        <f t="shared" si="61"/>
        <v>11000</v>
      </c>
      <c r="G120" s="29" t="str">
        <f t="shared" si="59"/>
        <v/>
      </c>
      <c r="H120" s="30">
        <v>11000</v>
      </c>
      <c r="I120" s="67">
        <f t="shared" si="62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5"/>
        <v>1400</v>
      </c>
      <c r="P120" s="29" t="str">
        <f t="shared" si="60"/>
        <v/>
      </c>
      <c r="Q120" s="30">
        <v>1400</v>
      </c>
      <c r="R120" s="90">
        <f t="shared" si="47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64"/>
        <v>0</v>
      </c>
      <c r="AD120" s="114">
        <f t="shared" si="54"/>
        <v>-400</v>
      </c>
      <c r="AE120" s="114"/>
    </row>
    <row r="121" s="4" customFormat="1" ht="11" customHeight="1" spans="1:31">
      <c r="A121" s="42"/>
      <c r="B121" s="44" t="s">
        <v>295</v>
      </c>
      <c r="C121" s="33" t="s">
        <v>66</v>
      </c>
      <c r="D121" s="26"/>
      <c r="E121" s="27">
        <v>10500</v>
      </c>
      <c r="F121" s="28">
        <f t="shared" si="61"/>
        <v>10500</v>
      </c>
      <c r="G121" s="29" t="str">
        <f t="shared" si="59"/>
        <v/>
      </c>
      <c r="H121" s="30">
        <v>10500</v>
      </c>
      <c r="I121" s="67">
        <f t="shared" si="62"/>
        <v>10500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5"/>
        <v>0.115</v>
      </c>
      <c r="P121" s="29" t="str">
        <f t="shared" si="60"/>
        <v/>
      </c>
      <c r="Q121" s="34">
        <v>0.115</v>
      </c>
      <c r="R121" s="90">
        <f t="shared" si="47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64"/>
        <v>0</v>
      </c>
      <c r="AD121" s="114">
        <f t="shared" si="54"/>
        <v>0</v>
      </c>
      <c r="AE121" s="114"/>
    </row>
    <row r="122" s="4" customFormat="1" ht="11" customHeight="1" spans="1:31">
      <c r="A122" s="42"/>
      <c r="B122" s="44" t="s">
        <v>298</v>
      </c>
      <c r="C122" s="60" t="s">
        <v>66</v>
      </c>
      <c r="D122" s="26"/>
      <c r="E122" s="27">
        <v>9900</v>
      </c>
      <c r="F122" s="28">
        <f t="shared" si="61"/>
        <v>9900</v>
      </c>
      <c r="G122" s="29"/>
      <c r="H122" s="30">
        <v>9900</v>
      </c>
      <c r="I122" s="67">
        <f t="shared" si="62"/>
        <v>9900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5"/>
        <v>0.022</v>
      </c>
      <c r="P122" s="29"/>
      <c r="Q122" s="132">
        <v>0.022</v>
      </c>
      <c r="R122" s="133">
        <f t="shared" si="47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64"/>
        <v>0</v>
      </c>
      <c r="AD122" s="114">
        <f t="shared" si="54"/>
        <v>0</v>
      </c>
      <c r="AE122" s="114"/>
    </row>
    <row r="123" s="4" customFormat="1" ht="11" customHeight="1" spans="1:31">
      <c r="A123" s="42"/>
      <c r="B123" s="44" t="s">
        <v>300</v>
      </c>
      <c r="C123" s="33" t="s">
        <v>18</v>
      </c>
      <c r="D123" s="26"/>
      <c r="E123" s="27">
        <v>9400</v>
      </c>
      <c r="F123" s="28">
        <f t="shared" si="61"/>
        <v>9400</v>
      </c>
      <c r="G123" s="29" t="str">
        <f t="shared" ref="G123:G147" si="65">IF(LEFT(D123,1)="+",LEFT(D123,1)&amp;TEXT(D123,"#"),TEXT(D123,"#"))</f>
        <v/>
      </c>
      <c r="H123" s="30">
        <v>9400</v>
      </c>
      <c r="I123" s="67">
        <f t="shared" si="62"/>
        <v>9400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5"/>
        <v>1020</v>
      </c>
      <c r="P123" s="29"/>
      <c r="Q123" s="30">
        <v>1020</v>
      </c>
      <c r="R123" s="90">
        <f t="shared" si="47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64"/>
        <v>0</v>
      </c>
      <c r="AD123" s="114">
        <f t="shared" si="54"/>
        <v>0</v>
      </c>
      <c r="AE123" s="114"/>
    </row>
    <row r="124" s="4" customFormat="1" ht="11" customHeight="1" spans="1:31">
      <c r="A124" s="42"/>
      <c r="B124" s="35" t="s">
        <v>303</v>
      </c>
      <c r="C124" s="36"/>
      <c r="D124" s="37"/>
      <c r="E124" s="38">
        <f>SUM(F101:F123)</f>
        <v>246400</v>
      </c>
      <c r="F124" s="39">
        <f>E124/19</f>
        <v>12968.4210526316</v>
      </c>
      <c r="G124" s="73"/>
      <c r="H124" s="38">
        <f>SUM(I101:I123)</f>
        <v>246400</v>
      </c>
      <c r="I124" s="39">
        <f>H124/19</f>
        <v>12968.4210526316</v>
      </c>
      <c r="J124" s="69"/>
      <c r="K124" s="25" t="s">
        <v>304</v>
      </c>
      <c r="L124" s="25" t="s">
        <v>22</v>
      </c>
      <c r="M124" s="52" t="s">
        <v>467</v>
      </c>
      <c r="N124" s="27">
        <v>2400</v>
      </c>
      <c r="O124" s="28">
        <f t="shared" si="45"/>
        <v>2200</v>
      </c>
      <c r="P124" s="29" t="str">
        <f t="shared" ref="P124:P187" si="66">IF(LEFT(M124,1)="+",LEFT(M124,1)&amp;TEXT(M124,"#"),TEXT(M124,"#"))</f>
        <v>-200</v>
      </c>
      <c r="Q124" s="30">
        <v>2400</v>
      </c>
      <c r="R124" s="90">
        <f t="shared" si="47"/>
        <v>2200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64"/>
        <v>0</v>
      </c>
      <c r="AD124" s="114">
        <f t="shared" si="54"/>
        <v>0</v>
      </c>
      <c r="AE124" s="114"/>
    </row>
    <row r="125" s="4" customFormat="1" ht="11" customHeight="1" spans="1:31">
      <c r="A125" s="42"/>
      <c r="B125" s="124" t="s">
        <v>305</v>
      </c>
      <c r="C125" s="25" t="s">
        <v>20</v>
      </c>
      <c r="D125" s="26"/>
      <c r="E125" s="27">
        <v>8700</v>
      </c>
      <c r="F125" s="28">
        <f t="shared" ref="F125:F174" si="67">E125+D125</f>
        <v>8700</v>
      </c>
      <c r="G125" s="29" t="str">
        <f t="shared" si="65"/>
        <v/>
      </c>
      <c r="H125" s="30">
        <v>8700</v>
      </c>
      <c r="I125" s="67">
        <f t="shared" ref="I125:I174" si="68">IF(G125="",0+H125,G125+H125)</f>
        <v>8700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5"/>
        <v>2250</v>
      </c>
      <c r="P125" s="29" t="str">
        <f t="shared" si="66"/>
        <v/>
      </c>
      <c r="Q125" s="30">
        <v>2250</v>
      </c>
      <c r="R125" s="90">
        <f t="shared" si="47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64"/>
        <v>0</v>
      </c>
      <c r="AD125" s="114">
        <f t="shared" si="54"/>
        <v>0</v>
      </c>
      <c r="AE125" s="114"/>
    </row>
    <row r="126" s="4" customFormat="1" ht="11" customHeight="1" spans="1:31">
      <c r="A126" s="42"/>
      <c r="B126" s="124" t="s">
        <v>284</v>
      </c>
      <c r="C126" s="25" t="s">
        <v>20</v>
      </c>
      <c r="D126" s="26" t="s">
        <v>467</v>
      </c>
      <c r="E126" s="27">
        <v>8800</v>
      </c>
      <c r="F126" s="28">
        <f t="shared" si="67"/>
        <v>8600</v>
      </c>
      <c r="G126" s="29" t="str">
        <f t="shared" si="65"/>
        <v>-200</v>
      </c>
      <c r="H126" s="30">
        <v>8800</v>
      </c>
      <c r="I126" s="67">
        <f t="shared" si="68"/>
        <v>8600</v>
      </c>
      <c r="J126" s="128" t="s">
        <v>307</v>
      </c>
      <c r="K126" s="24" t="s">
        <v>308</v>
      </c>
      <c r="L126" s="25" t="s">
        <v>276</v>
      </c>
      <c r="M126" s="52"/>
      <c r="N126" s="27">
        <v>4300</v>
      </c>
      <c r="O126" s="28">
        <f t="shared" si="45"/>
        <v>4300</v>
      </c>
      <c r="P126" s="29" t="str">
        <f t="shared" si="66"/>
        <v/>
      </c>
      <c r="Q126" s="30">
        <v>4300</v>
      </c>
      <c r="R126" s="90">
        <f t="shared" si="47"/>
        <v>4300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64"/>
        <v>0</v>
      </c>
      <c r="AD126" s="114">
        <f t="shared" si="54"/>
        <v>0</v>
      </c>
      <c r="AE126" s="114"/>
    </row>
    <row r="127" s="4" customFormat="1" ht="11" customHeight="1" spans="1:31">
      <c r="A127" s="42"/>
      <c r="B127" s="35" t="s">
        <v>309</v>
      </c>
      <c r="C127" s="36"/>
      <c r="D127" s="37"/>
      <c r="E127" s="38">
        <f>SUM(F125:F126)</f>
        <v>17300</v>
      </c>
      <c r="F127" s="39">
        <f>E127/2</f>
        <v>8650</v>
      </c>
      <c r="G127" s="29" t="str">
        <f t="shared" si="65"/>
        <v/>
      </c>
      <c r="H127" s="38">
        <f>SUM(I125:I126)</f>
        <v>17300</v>
      </c>
      <c r="I127" s="39">
        <f>H127/2</f>
        <v>8650</v>
      </c>
      <c r="J127" s="105"/>
      <c r="K127" s="24" t="s">
        <v>308</v>
      </c>
      <c r="L127" s="25" t="s">
        <v>105</v>
      </c>
      <c r="M127" s="52"/>
      <c r="N127" s="27">
        <v>4100</v>
      </c>
      <c r="O127" s="28">
        <f t="shared" si="45"/>
        <v>4100</v>
      </c>
      <c r="P127" s="29" t="str">
        <f t="shared" si="66"/>
        <v/>
      </c>
      <c r="Q127" s="30">
        <v>4100</v>
      </c>
      <c r="R127" s="90">
        <f t="shared" si="47"/>
        <v>4100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64"/>
        <v>0</v>
      </c>
      <c r="AD127" s="114">
        <f t="shared" si="54"/>
        <v>0</v>
      </c>
      <c r="AE127" s="114"/>
    </row>
    <row r="128" s="4" customFormat="1" ht="11" customHeight="1" spans="1:31">
      <c r="A128" s="121"/>
      <c r="B128" s="35" t="s">
        <v>310</v>
      </c>
      <c r="C128" s="36"/>
      <c r="D128" s="37"/>
      <c r="E128" s="38">
        <f>E124+E127</f>
        <v>263700</v>
      </c>
      <c r="F128" s="39">
        <f>E128/21</f>
        <v>12557.1428571429</v>
      </c>
      <c r="G128" s="29" t="str">
        <f t="shared" si="65"/>
        <v/>
      </c>
      <c r="H128" s="38">
        <f>H124+H127</f>
        <v>263700</v>
      </c>
      <c r="I128" s="39">
        <f>H128/21</f>
        <v>12557.1428571429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5"/>
        <v>3900</v>
      </c>
      <c r="P128" s="29" t="str">
        <f t="shared" si="66"/>
        <v/>
      </c>
      <c r="Q128" s="34">
        <v>3900</v>
      </c>
      <c r="R128" s="90">
        <f t="shared" si="47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64"/>
        <v>0</v>
      </c>
      <c r="AD128" s="114">
        <f t="shared" ref="AD128:AD191" si="69">O128-R128</f>
        <v>0</v>
      </c>
      <c r="AE128" s="114"/>
    </row>
    <row r="129" s="4" customFormat="1" ht="11" customHeight="1" spans="1:31">
      <c r="A129" s="40" t="s">
        <v>312</v>
      </c>
      <c r="B129" s="24" t="s">
        <v>313</v>
      </c>
      <c r="C129" s="25" t="s">
        <v>314</v>
      </c>
      <c r="D129" s="26"/>
      <c r="E129" s="27">
        <v>10000</v>
      </c>
      <c r="F129" s="28">
        <f t="shared" si="67"/>
        <v>10000</v>
      </c>
      <c r="G129" s="29" t="str">
        <f t="shared" si="65"/>
        <v/>
      </c>
      <c r="H129" s="30">
        <v>10000</v>
      </c>
      <c r="I129" s="67">
        <f t="shared" si="68"/>
        <v>10000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5"/>
        <v>11800</v>
      </c>
      <c r="P129" s="29" t="str">
        <f t="shared" si="66"/>
        <v/>
      </c>
      <c r="Q129" s="30">
        <v>11800</v>
      </c>
      <c r="R129" s="90">
        <f t="shared" si="47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64"/>
        <v>0</v>
      </c>
      <c r="AD129" s="114">
        <f t="shared" si="69"/>
        <v>0</v>
      </c>
      <c r="AE129" s="114"/>
    </row>
    <row r="130" s="4" customFormat="1" ht="11" customHeight="1" spans="1:31">
      <c r="A130" s="42"/>
      <c r="B130" s="24" t="s">
        <v>317</v>
      </c>
      <c r="C130" s="25" t="s">
        <v>314</v>
      </c>
      <c r="D130" s="26"/>
      <c r="E130" s="27">
        <v>11700</v>
      </c>
      <c r="F130" s="28">
        <f t="shared" si="67"/>
        <v>11700</v>
      </c>
      <c r="G130" s="29" t="str">
        <f t="shared" si="65"/>
        <v/>
      </c>
      <c r="H130" s="30">
        <v>11700</v>
      </c>
      <c r="I130" s="67">
        <f t="shared" si="68"/>
        <v>11700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5"/>
        <v>14200</v>
      </c>
      <c r="P130" s="29" t="str">
        <f t="shared" si="66"/>
        <v/>
      </c>
      <c r="Q130" s="30">
        <v>14200</v>
      </c>
      <c r="R130" s="90">
        <f t="shared" si="47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4"/>
        <v>0</v>
      </c>
      <c r="AD130" s="114">
        <f t="shared" si="69"/>
        <v>0</v>
      </c>
      <c r="AE130" s="114"/>
    </row>
    <row r="131" s="4" customFormat="1" ht="11" customHeight="1" spans="1:31">
      <c r="A131" s="42"/>
      <c r="B131" s="24" t="s">
        <v>318</v>
      </c>
      <c r="C131" s="25" t="s">
        <v>314</v>
      </c>
      <c r="D131" s="26"/>
      <c r="E131" s="27">
        <v>14300</v>
      </c>
      <c r="F131" s="28">
        <f t="shared" si="67"/>
        <v>14300</v>
      </c>
      <c r="G131" s="29" t="str">
        <f t="shared" si="65"/>
        <v/>
      </c>
      <c r="H131" s="30">
        <v>14300</v>
      </c>
      <c r="I131" s="99">
        <f t="shared" si="68"/>
        <v>14300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5"/>
        <v>12600</v>
      </c>
      <c r="P131" s="29" t="str">
        <f t="shared" si="66"/>
        <v/>
      </c>
      <c r="Q131" s="30">
        <v>12600</v>
      </c>
      <c r="R131" s="90">
        <f t="shared" si="47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4"/>
        <v>0</v>
      </c>
      <c r="AD131" s="114">
        <f t="shared" si="69"/>
        <v>0</v>
      </c>
      <c r="AE131" s="114"/>
    </row>
    <row r="132" s="4" customFormat="1" ht="11" customHeight="1" spans="1:31">
      <c r="A132" s="42"/>
      <c r="B132" s="24" t="s">
        <v>320</v>
      </c>
      <c r="C132" s="25" t="s">
        <v>314</v>
      </c>
      <c r="D132" s="26"/>
      <c r="E132" s="27">
        <v>17100</v>
      </c>
      <c r="F132" s="28">
        <f t="shared" si="67"/>
        <v>17100</v>
      </c>
      <c r="G132" s="29" t="str">
        <f t="shared" si="65"/>
        <v/>
      </c>
      <c r="H132" s="30">
        <v>17100</v>
      </c>
      <c r="I132" s="99">
        <f t="shared" si="68"/>
        <v>17100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5"/>
        <v>17200</v>
      </c>
      <c r="P132" s="29" t="str">
        <f t="shared" si="66"/>
        <v/>
      </c>
      <c r="Q132" s="30">
        <v>17200</v>
      </c>
      <c r="R132" s="90">
        <f t="shared" si="47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4"/>
        <v>0</v>
      </c>
      <c r="AD132" s="114">
        <f t="shared" si="69"/>
        <v>0</v>
      </c>
      <c r="AE132" s="114"/>
    </row>
    <row r="133" s="4" customFormat="1" ht="11" customHeight="1" spans="1:31">
      <c r="A133" s="42"/>
      <c r="B133" s="24" t="s">
        <v>323</v>
      </c>
      <c r="C133" s="25" t="s">
        <v>20</v>
      </c>
      <c r="D133" s="26"/>
      <c r="E133" s="27">
        <v>10600</v>
      </c>
      <c r="F133" s="28">
        <f t="shared" si="67"/>
        <v>10600</v>
      </c>
      <c r="G133" s="29" t="str">
        <f t="shared" si="65"/>
        <v/>
      </c>
      <c r="H133" s="30">
        <v>10600</v>
      </c>
      <c r="I133" s="99">
        <f t="shared" si="68"/>
        <v>10600</v>
      </c>
      <c r="J133" s="105"/>
      <c r="K133" s="24" t="s">
        <v>324</v>
      </c>
      <c r="L133" s="25" t="s">
        <v>325</v>
      </c>
      <c r="M133" s="52" t="s">
        <v>468</v>
      </c>
      <c r="N133" s="27">
        <v>16600</v>
      </c>
      <c r="O133" s="28">
        <f t="shared" ref="O133:O135" si="70">N133+M133</f>
        <v>16300</v>
      </c>
      <c r="P133" s="29" t="str">
        <f t="shared" si="66"/>
        <v>-300</v>
      </c>
      <c r="Q133" s="30">
        <v>16600</v>
      </c>
      <c r="R133" s="90">
        <f t="shared" ref="R133:R196" si="71">IF(P133="",0+Q133,P133+Q133)</f>
        <v>16300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9"/>
        <v>0</v>
      </c>
      <c r="AE133" s="114"/>
    </row>
    <row r="134" s="4" customFormat="1" ht="11" customHeight="1" spans="1:31">
      <c r="A134" s="42"/>
      <c r="B134" s="24" t="s">
        <v>326</v>
      </c>
      <c r="C134" s="25" t="s">
        <v>314</v>
      </c>
      <c r="D134" s="26"/>
      <c r="E134" s="27">
        <v>9300</v>
      </c>
      <c r="F134" s="28">
        <f t="shared" si="67"/>
        <v>9300</v>
      </c>
      <c r="G134" s="29" t="str">
        <f t="shared" si="65"/>
        <v/>
      </c>
      <c r="H134" s="30">
        <v>9300</v>
      </c>
      <c r="I134" s="99">
        <f t="shared" si="68"/>
        <v>9300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 t="shared" si="70"/>
        <v>4000</v>
      </c>
      <c r="P134" s="29" t="str">
        <f t="shared" si="66"/>
        <v/>
      </c>
      <c r="Q134" s="30">
        <v>4000</v>
      </c>
      <c r="R134" s="90">
        <f t="shared" si="71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9"/>
        <v>0</v>
      </c>
      <c r="AE134" s="114"/>
    </row>
    <row r="135" s="4" customFormat="1" ht="11" customHeight="1" spans="1:31">
      <c r="A135" s="42"/>
      <c r="B135" s="24" t="s">
        <v>328</v>
      </c>
      <c r="C135" s="25" t="s">
        <v>329</v>
      </c>
      <c r="D135" s="26"/>
      <c r="E135" s="34">
        <v>12600</v>
      </c>
      <c r="F135" s="28">
        <f t="shared" si="67"/>
        <v>12600</v>
      </c>
      <c r="G135" s="29" t="str">
        <f t="shared" si="65"/>
        <v/>
      </c>
      <c r="H135" s="34">
        <v>12600</v>
      </c>
      <c r="I135" s="99">
        <f t="shared" si="68"/>
        <v>12600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 t="shared" si="70"/>
        <v>9100</v>
      </c>
      <c r="P135" s="29" t="str">
        <f t="shared" si="66"/>
        <v/>
      </c>
      <c r="Q135" s="30">
        <v>9100</v>
      </c>
      <c r="R135" s="90">
        <f t="shared" si="71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9"/>
        <v>0</v>
      </c>
      <c r="AE135" s="114"/>
    </row>
    <row r="136" s="4" customFormat="1" ht="11" customHeight="1" spans="1:31">
      <c r="A136" s="42"/>
      <c r="B136" s="24" t="s">
        <v>331</v>
      </c>
      <c r="C136" s="25" t="s">
        <v>75</v>
      </c>
      <c r="D136" s="26"/>
      <c r="E136" s="34">
        <v>10900</v>
      </c>
      <c r="F136" s="28">
        <f t="shared" si="67"/>
        <v>10900</v>
      </c>
      <c r="G136" s="29" t="str">
        <f t="shared" si="65"/>
        <v/>
      </c>
      <c r="H136" s="34">
        <v>10900</v>
      </c>
      <c r="I136" s="99">
        <f t="shared" si="68"/>
        <v>10900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6"/>
        <v/>
      </c>
      <c r="Q136" s="34">
        <f t="shared" ref="Q136:Q147" si="72">O136</f>
        <v>11310</v>
      </c>
      <c r="R136" s="90">
        <f t="shared" si="71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9"/>
        <v>0</v>
      </c>
      <c r="AE136" s="114"/>
    </row>
    <row r="137" s="4" customFormat="1" ht="11" customHeight="1" spans="1:31">
      <c r="A137" s="42"/>
      <c r="B137" s="124" t="s">
        <v>334</v>
      </c>
      <c r="C137" s="25" t="s">
        <v>75</v>
      </c>
      <c r="D137" s="26"/>
      <c r="E137" s="27">
        <v>11400</v>
      </c>
      <c r="F137" s="28">
        <f t="shared" si="67"/>
        <v>11400</v>
      </c>
      <c r="G137" s="29" t="str">
        <f t="shared" si="65"/>
        <v/>
      </c>
      <c r="H137" s="30">
        <v>11400</v>
      </c>
      <c r="I137" s="99">
        <f t="shared" si="68"/>
        <v>11400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6"/>
        <v/>
      </c>
      <c r="Q137" s="34">
        <f t="shared" si="72"/>
        <v>37150</v>
      </c>
      <c r="R137" s="90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9"/>
        <v>0</v>
      </c>
      <c r="AE137" s="114"/>
    </row>
    <row r="138" s="4" customFormat="1" ht="11" customHeight="1" spans="1:31">
      <c r="A138" s="42"/>
      <c r="B138" s="124" t="s">
        <v>336</v>
      </c>
      <c r="C138" s="25" t="s">
        <v>337</v>
      </c>
      <c r="D138" s="26"/>
      <c r="E138" s="34">
        <v>12500</v>
      </c>
      <c r="F138" s="28">
        <f t="shared" si="67"/>
        <v>12500</v>
      </c>
      <c r="G138" s="29" t="str">
        <f t="shared" si="65"/>
        <v/>
      </c>
      <c r="H138" s="34">
        <v>12500</v>
      </c>
      <c r="I138" s="99">
        <f t="shared" si="68"/>
        <v>12500</v>
      </c>
      <c r="J138" s="105"/>
      <c r="K138" s="24" t="s">
        <v>338</v>
      </c>
      <c r="L138" s="54" t="s">
        <v>276</v>
      </c>
      <c r="M138" s="52"/>
      <c r="N138" s="34">
        <f>F38+950+300+400</f>
        <v>36050</v>
      </c>
      <c r="O138" s="28">
        <f>F38+950+300+400</f>
        <v>36050</v>
      </c>
      <c r="P138" s="29" t="str">
        <f t="shared" si="66"/>
        <v/>
      </c>
      <c r="Q138" s="34">
        <f t="shared" si="72"/>
        <v>36050</v>
      </c>
      <c r="R138" s="90">
        <f t="shared" si="71"/>
        <v>36050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9"/>
        <v>0</v>
      </c>
      <c r="AE138" s="114"/>
    </row>
    <row r="139" s="4" customFormat="1" ht="11" customHeight="1" spans="1:31">
      <c r="A139" s="42"/>
      <c r="B139" s="124" t="s">
        <v>339</v>
      </c>
      <c r="C139" s="25" t="s">
        <v>337</v>
      </c>
      <c r="D139" s="26"/>
      <c r="E139" s="34">
        <v>12300</v>
      </c>
      <c r="F139" s="28">
        <f t="shared" si="67"/>
        <v>12300</v>
      </c>
      <c r="G139" s="29" t="str">
        <f t="shared" si="65"/>
        <v/>
      </c>
      <c r="H139" s="34">
        <v>12300</v>
      </c>
      <c r="I139" s="99">
        <f t="shared" si="68"/>
        <v>12300</v>
      </c>
      <c r="J139" s="105"/>
      <c r="K139" s="24" t="s">
        <v>340</v>
      </c>
      <c r="L139" s="54" t="s">
        <v>276</v>
      </c>
      <c r="M139" s="52"/>
      <c r="N139" s="34">
        <f>F110+1150+300+400</f>
        <v>11550</v>
      </c>
      <c r="O139" s="28">
        <f>F110+1150+300+400</f>
        <v>11550</v>
      </c>
      <c r="P139" s="29" t="str">
        <f t="shared" si="66"/>
        <v/>
      </c>
      <c r="Q139" s="34">
        <f t="shared" si="72"/>
        <v>11550</v>
      </c>
      <c r="R139" s="90">
        <f t="shared" si="71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9"/>
        <v>0</v>
      </c>
      <c r="AE139" s="114"/>
    </row>
    <row r="140" s="4" customFormat="1" ht="11" customHeight="1" spans="1:31">
      <c r="A140" s="42"/>
      <c r="B140" s="124" t="s">
        <v>341</v>
      </c>
      <c r="C140" s="25" t="s">
        <v>22</v>
      </c>
      <c r="D140" s="26"/>
      <c r="E140" s="34">
        <v>13100</v>
      </c>
      <c r="F140" s="28">
        <f t="shared" si="67"/>
        <v>13100</v>
      </c>
      <c r="G140" s="29" t="str">
        <f t="shared" si="65"/>
        <v/>
      </c>
      <c r="H140" s="34">
        <v>13100</v>
      </c>
      <c r="I140" s="99">
        <f t="shared" si="68"/>
        <v>13100</v>
      </c>
      <c r="J140" s="105"/>
      <c r="K140" s="24" t="s">
        <v>342</v>
      </c>
      <c r="L140" s="54" t="s">
        <v>276</v>
      </c>
      <c r="M140" s="52"/>
      <c r="N140" s="34">
        <f>O31+1250+300+400</f>
        <v>26750</v>
      </c>
      <c r="O140" s="28">
        <f>O31+1250+300+400</f>
        <v>26750</v>
      </c>
      <c r="P140" s="29" t="str">
        <f t="shared" si="66"/>
        <v/>
      </c>
      <c r="Q140" s="34">
        <f t="shared" si="72"/>
        <v>26750</v>
      </c>
      <c r="R140" s="90">
        <f t="shared" si="71"/>
        <v>26750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9"/>
        <v>0</v>
      </c>
      <c r="AE140" s="114"/>
    </row>
    <row r="141" s="4" customFormat="1" ht="11" customHeight="1" spans="1:31">
      <c r="A141" s="42"/>
      <c r="B141" s="124" t="s">
        <v>343</v>
      </c>
      <c r="C141" s="25" t="s">
        <v>22</v>
      </c>
      <c r="D141" s="26"/>
      <c r="E141" s="34">
        <v>13100</v>
      </c>
      <c r="F141" s="28">
        <f t="shared" si="67"/>
        <v>13100</v>
      </c>
      <c r="G141" s="29" t="str">
        <f t="shared" si="65"/>
        <v/>
      </c>
      <c r="H141" s="34">
        <v>13100</v>
      </c>
      <c r="I141" s="99">
        <f t="shared" si="68"/>
        <v>13100</v>
      </c>
      <c r="J141" s="105"/>
      <c r="K141" s="24" t="s">
        <v>344</v>
      </c>
      <c r="L141" s="54" t="s">
        <v>276</v>
      </c>
      <c r="M141" s="52"/>
      <c r="N141" s="34">
        <f>O64+590+300+400</f>
        <v>11490</v>
      </c>
      <c r="O141" s="28">
        <f>O64+590+300+400</f>
        <v>11490</v>
      </c>
      <c r="P141" s="29" t="str">
        <f t="shared" si="66"/>
        <v/>
      </c>
      <c r="Q141" s="34">
        <f t="shared" si="72"/>
        <v>11490</v>
      </c>
      <c r="R141" s="90">
        <f t="shared" si="71"/>
        <v>11490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9"/>
        <v>0</v>
      </c>
      <c r="AE141" s="114"/>
    </row>
    <row r="142" s="4" customFormat="1" ht="11" customHeight="1" spans="1:31">
      <c r="A142" s="42"/>
      <c r="B142" s="24" t="s">
        <v>345</v>
      </c>
      <c r="C142" s="25" t="s">
        <v>22</v>
      </c>
      <c r="D142" s="26"/>
      <c r="E142" s="34">
        <v>12800</v>
      </c>
      <c r="F142" s="28">
        <f t="shared" si="67"/>
        <v>12800</v>
      </c>
      <c r="G142" s="29" t="str">
        <f t="shared" si="65"/>
        <v/>
      </c>
      <c r="H142" s="34">
        <v>12800</v>
      </c>
      <c r="I142" s="99">
        <f t="shared" si="68"/>
        <v>12800</v>
      </c>
      <c r="J142" s="105"/>
      <c r="K142" s="24" t="s">
        <v>346</v>
      </c>
      <c r="L142" s="54" t="s">
        <v>276</v>
      </c>
      <c r="M142" s="52"/>
      <c r="N142" s="34">
        <f>O50+1320+300+400</f>
        <v>6420</v>
      </c>
      <c r="O142" s="28">
        <f>O50+1320+300+400</f>
        <v>6420</v>
      </c>
      <c r="P142" s="29" t="str">
        <f t="shared" si="66"/>
        <v/>
      </c>
      <c r="Q142" s="34">
        <f t="shared" si="72"/>
        <v>6420</v>
      </c>
      <c r="R142" s="90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9"/>
        <v>0</v>
      </c>
      <c r="AE142" s="114"/>
    </row>
    <row r="143" s="4" customFormat="1" ht="11" customHeight="1" spans="1:31">
      <c r="A143" s="42"/>
      <c r="B143" s="24" t="s">
        <v>347</v>
      </c>
      <c r="C143" s="25" t="s">
        <v>22</v>
      </c>
      <c r="D143" s="26"/>
      <c r="E143" s="34">
        <v>13500</v>
      </c>
      <c r="F143" s="28">
        <f t="shared" si="67"/>
        <v>13500</v>
      </c>
      <c r="G143" s="29" t="str">
        <f t="shared" si="65"/>
        <v/>
      </c>
      <c r="H143" s="34">
        <v>13500</v>
      </c>
      <c r="I143" s="99">
        <f t="shared" si="68"/>
        <v>13500</v>
      </c>
      <c r="J143" s="105"/>
      <c r="K143" s="24" t="s">
        <v>348</v>
      </c>
      <c r="L143" s="54" t="s">
        <v>349</v>
      </c>
      <c r="M143" s="52"/>
      <c r="N143" s="34">
        <f>O79+960+500+400</f>
        <v>26860</v>
      </c>
      <c r="O143" s="28">
        <f>O79+960+500+400</f>
        <v>26860</v>
      </c>
      <c r="P143" s="29" t="str">
        <f t="shared" si="66"/>
        <v/>
      </c>
      <c r="Q143" s="34">
        <f t="shared" si="72"/>
        <v>26860</v>
      </c>
      <c r="R143" s="90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9"/>
        <v>0</v>
      </c>
      <c r="AE143" s="114"/>
    </row>
    <row r="144" s="4" customFormat="1" ht="11" customHeight="1" spans="1:31">
      <c r="A144" s="42"/>
      <c r="B144" s="24" t="s">
        <v>350</v>
      </c>
      <c r="C144" s="25" t="s">
        <v>22</v>
      </c>
      <c r="D144" s="26"/>
      <c r="E144" s="34">
        <v>13500</v>
      </c>
      <c r="F144" s="28">
        <f t="shared" si="67"/>
        <v>13500</v>
      </c>
      <c r="G144" s="29" t="str">
        <f t="shared" si="65"/>
        <v/>
      </c>
      <c r="H144" s="34">
        <v>13500</v>
      </c>
      <c r="I144" s="99">
        <f t="shared" si="68"/>
        <v>13500</v>
      </c>
      <c r="J144" s="105"/>
      <c r="K144" s="24" t="s">
        <v>216</v>
      </c>
      <c r="L144" s="146" t="s">
        <v>276</v>
      </c>
      <c r="M144" s="52"/>
      <c r="N144" s="34">
        <f>F87+1740+300+400</f>
        <v>10340</v>
      </c>
      <c r="O144" s="28">
        <f>F87+1740+300+400</f>
        <v>10340</v>
      </c>
      <c r="P144" s="29" t="str">
        <f t="shared" si="66"/>
        <v/>
      </c>
      <c r="Q144" s="34">
        <f t="shared" si="72"/>
        <v>10340</v>
      </c>
      <c r="R144" s="90">
        <f t="shared" si="71"/>
        <v>10340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9"/>
        <v>0</v>
      </c>
      <c r="AE144" s="114"/>
    </row>
    <row r="145" s="4" customFormat="1" ht="11" customHeight="1" spans="1:31">
      <c r="A145" s="42"/>
      <c r="B145" s="24" t="s">
        <v>351</v>
      </c>
      <c r="C145" s="25" t="s">
        <v>22</v>
      </c>
      <c r="D145" s="26"/>
      <c r="E145" s="34">
        <v>13500</v>
      </c>
      <c r="F145" s="28">
        <f t="shared" si="67"/>
        <v>13500</v>
      </c>
      <c r="G145" s="29" t="str">
        <f t="shared" si="65"/>
        <v/>
      </c>
      <c r="H145" s="34">
        <v>13500</v>
      </c>
      <c r="I145" s="99">
        <f t="shared" si="68"/>
        <v>13500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6"/>
        <v/>
      </c>
      <c r="Q145" s="34">
        <f t="shared" si="72"/>
        <v>4590</v>
      </c>
      <c r="R145" s="90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9"/>
        <v>0</v>
      </c>
      <c r="AE145" s="114"/>
    </row>
    <row r="146" s="4" customFormat="1" ht="11" customHeight="1" spans="1:31">
      <c r="A146" s="42"/>
      <c r="B146" s="124" t="s">
        <v>352</v>
      </c>
      <c r="C146" s="125" t="s">
        <v>20</v>
      </c>
      <c r="D146" s="26"/>
      <c r="E146" s="27">
        <v>10500</v>
      </c>
      <c r="F146" s="28">
        <f t="shared" si="67"/>
        <v>10500</v>
      </c>
      <c r="G146" s="29" t="str">
        <f t="shared" si="65"/>
        <v/>
      </c>
      <c r="H146" s="30">
        <v>10500</v>
      </c>
      <c r="I146" s="99">
        <f t="shared" si="68"/>
        <v>10500</v>
      </c>
      <c r="J146" s="105"/>
      <c r="K146" s="24" t="s">
        <v>353</v>
      </c>
      <c r="L146" s="54" t="s">
        <v>354</v>
      </c>
      <c r="M146" s="52"/>
      <c r="N146" s="34">
        <f>F179+7790+300+400</f>
        <v>10890</v>
      </c>
      <c r="O146" s="28">
        <f>O151+7790+300+400</f>
        <v>16690</v>
      </c>
      <c r="P146" s="29" t="str">
        <f t="shared" si="66"/>
        <v/>
      </c>
      <c r="Q146" s="34">
        <f t="shared" si="72"/>
        <v>16690</v>
      </c>
      <c r="R146" s="90">
        <f t="shared" si="71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9"/>
        <v>0</v>
      </c>
      <c r="AE146" s="114"/>
    </row>
    <row r="147" s="1" customFormat="1" ht="11" customHeight="1" spans="1:31">
      <c r="A147" s="42"/>
      <c r="B147" s="24" t="s">
        <v>355</v>
      </c>
      <c r="C147" s="25" t="s">
        <v>20</v>
      </c>
      <c r="D147" s="26"/>
      <c r="E147" s="27">
        <v>10300</v>
      </c>
      <c r="F147" s="28">
        <f t="shared" si="67"/>
        <v>10300</v>
      </c>
      <c r="G147" s="29" t="str">
        <f t="shared" si="65"/>
        <v/>
      </c>
      <c r="H147" s="30">
        <v>10300</v>
      </c>
      <c r="I147" s="99">
        <f t="shared" si="68"/>
        <v>10300</v>
      </c>
      <c r="J147" s="105"/>
      <c r="K147" s="24" t="s">
        <v>237</v>
      </c>
      <c r="L147" s="54" t="s">
        <v>276</v>
      </c>
      <c r="M147" s="52"/>
      <c r="N147" s="34">
        <f>F93+1570+400+300</f>
        <v>9470</v>
      </c>
      <c r="O147" s="28">
        <f>F93+1570+400+300</f>
        <v>9470</v>
      </c>
      <c r="P147" s="29" t="str">
        <f t="shared" si="66"/>
        <v/>
      </c>
      <c r="Q147" s="34">
        <f t="shared" si="72"/>
        <v>9470</v>
      </c>
      <c r="R147" s="90">
        <f t="shared" si="71"/>
        <v>9470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9"/>
        <v>0</v>
      </c>
      <c r="AE147" s="157"/>
    </row>
    <row r="148" s="1" customFormat="1" ht="11" customHeight="1" spans="1:31">
      <c r="A148" s="42"/>
      <c r="B148" s="24" t="s">
        <v>356</v>
      </c>
      <c r="C148" s="25" t="s">
        <v>20</v>
      </c>
      <c r="D148" s="26"/>
      <c r="E148" s="27">
        <v>10300</v>
      </c>
      <c r="F148" s="28">
        <f t="shared" si="67"/>
        <v>10300</v>
      </c>
      <c r="G148" s="29"/>
      <c r="H148" s="30">
        <v>10300</v>
      </c>
      <c r="I148" s="99">
        <f t="shared" si="68"/>
        <v>10300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3">N148+M148</f>
        <v>7000</v>
      </c>
      <c r="P148" s="29" t="str">
        <f t="shared" si="66"/>
        <v/>
      </c>
      <c r="Q148" s="30">
        <v>7000</v>
      </c>
      <c r="R148" s="90">
        <f t="shared" si="71"/>
        <v>7000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9"/>
        <v>0</v>
      </c>
      <c r="AE148" s="157"/>
    </row>
    <row r="149" s="1" customFormat="1" ht="11" customHeight="1" spans="1:31">
      <c r="A149" s="42"/>
      <c r="B149" s="24" t="s">
        <v>359</v>
      </c>
      <c r="C149" s="25" t="s">
        <v>20</v>
      </c>
      <c r="D149" s="26"/>
      <c r="E149" s="27">
        <v>10300</v>
      </c>
      <c r="F149" s="28">
        <f t="shared" si="67"/>
        <v>10300</v>
      </c>
      <c r="G149" s="29"/>
      <c r="H149" s="30">
        <v>10300</v>
      </c>
      <c r="I149" s="99">
        <f t="shared" si="68"/>
        <v>10300</v>
      </c>
      <c r="J149" s="105"/>
      <c r="K149" s="122" t="s">
        <v>360</v>
      </c>
      <c r="L149" s="25" t="s">
        <v>22</v>
      </c>
      <c r="M149" s="26"/>
      <c r="N149" s="27">
        <v>6700</v>
      </c>
      <c r="O149" s="28">
        <f t="shared" si="73"/>
        <v>6700</v>
      </c>
      <c r="P149" s="29" t="str">
        <f t="shared" si="66"/>
        <v/>
      </c>
      <c r="Q149" s="30">
        <v>6700</v>
      </c>
      <c r="R149" s="90">
        <f t="shared" si="71"/>
        <v>6700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9"/>
        <v>0</v>
      </c>
      <c r="AE149" s="157"/>
    </row>
    <row r="150" s="1" customFormat="1" ht="11" customHeight="1" spans="1:31">
      <c r="A150" s="42"/>
      <c r="B150" s="24" t="s">
        <v>361</v>
      </c>
      <c r="C150" s="25" t="s">
        <v>20</v>
      </c>
      <c r="D150" s="26"/>
      <c r="E150" s="34">
        <v>20600</v>
      </c>
      <c r="F150" s="28">
        <f t="shared" si="67"/>
        <v>20600</v>
      </c>
      <c r="G150" s="29" t="str">
        <f t="shared" ref="G150:G155" si="74">IF(LEFT(D150,1)="+",LEFT(D150,1)&amp;TEXT(D150,"#"),TEXT(D150,"#"))</f>
        <v/>
      </c>
      <c r="H150" s="34">
        <v>20600</v>
      </c>
      <c r="I150" s="99">
        <f t="shared" si="68"/>
        <v>20600</v>
      </c>
      <c r="J150" s="105"/>
      <c r="K150" s="147" t="s">
        <v>362</v>
      </c>
      <c r="L150" s="75" t="s">
        <v>22</v>
      </c>
      <c r="M150" s="57"/>
      <c r="N150" s="27">
        <v>9300</v>
      </c>
      <c r="O150" s="28">
        <f t="shared" si="73"/>
        <v>9300</v>
      </c>
      <c r="P150" s="77" t="str">
        <f t="shared" si="66"/>
        <v/>
      </c>
      <c r="Q150" s="30">
        <v>9300</v>
      </c>
      <c r="R150" s="90">
        <f t="shared" si="71"/>
        <v>9300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9"/>
        <v>0</v>
      </c>
      <c r="AE150" s="157"/>
    </row>
    <row r="151" s="1" customFormat="1" ht="11" customHeight="1" spans="1:31">
      <c r="A151" s="42"/>
      <c r="B151" s="24" t="s">
        <v>363</v>
      </c>
      <c r="C151" s="25" t="s">
        <v>20</v>
      </c>
      <c r="D151" s="26"/>
      <c r="E151" s="34">
        <v>19500</v>
      </c>
      <c r="F151" s="28">
        <f t="shared" si="67"/>
        <v>19500</v>
      </c>
      <c r="G151" s="29" t="str">
        <f t="shared" si="74"/>
        <v/>
      </c>
      <c r="H151" s="34">
        <v>19500</v>
      </c>
      <c r="I151" s="99">
        <f t="shared" si="68"/>
        <v>19500</v>
      </c>
      <c r="J151" s="105"/>
      <c r="K151" s="147" t="s">
        <v>364</v>
      </c>
      <c r="L151" s="75" t="s">
        <v>22</v>
      </c>
      <c r="M151" s="57"/>
      <c r="N151" s="27">
        <v>8200</v>
      </c>
      <c r="O151" s="28">
        <f t="shared" si="73"/>
        <v>8200</v>
      </c>
      <c r="P151" s="77" t="str">
        <f t="shared" si="66"/>
        <v/>
      </c>
      <c r="Q151" s="30">
        <v>8200</v>
      </c>
      <c r="R151" s="90">
        <f t="shared" si="71"/>
        <v>8200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9"/>
        <v>0</v>
      </c>
      <c r="AE151" s="157"/>
    </row>
    <row r="152" s="1" customFormat="1" ht="11" customHeight="1" spans="1:31">
      <c r="A152" s="42"/>
      <c r="B152" s="24" t="s">
        <v>365</v>
      </c>
      <c r="C152" s="25" t="s">
        <v>20</v>
      </c>
      <c r="D152" s="26"/>
      <c r="E152" s="34">
        <v>19500</v>
      </c>
      <c r="F152" s="28">
        <f t="shared" si="67"/>
        <v>19500</v>
      </c>
      <c r="G152" s="29" t="str">
        <f t="shared" si="74"/>
        <v/>
      </c>
      <c r="H152" s="34">
        <v>19500</v>
      </c>
      <c r="I152" s="99">
        <f t="shared" si="68"/>
        <v>19500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3"/>
        <v>7200</v>
      </c>
      <c r="P152" s="77" t="str">
        <f t="shared" si="66"/>
        <v/>
      </c>
      <c r="Q152" s="34">
        <v>7200</v>
      </c>
      <c r="R152" s="90">
        <f t="shared" si="71"/>
        <v>7200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9"/>
        <v>0</v>
      </c>
      <c r="AE152" s="157"/>
    </row>
    <row r="153" s="1" customFormat="1" ht="11" customHeight="1" spans="1:31">
      <c r="A153" s="42"/>
      <c r="B153" s="24" t="s">
        <v>367</v>
      </c>
      <c r="C153" s="25" t="s">
        <v>20</v>
      </c>
      <c r="D153" s="26"/>
      <c r="E153" s="27">
        <v>11400</v>
      </c>
      <c r="F153" s="28">
        <f t="shared" si="67"/>
        <v>11400</v>
      </c>
      <c r="G153" s="29" t="str">
        <f t="shared" si="74"/>
        <v/>
      </c>
      <c r="H153" s="30">
        <v>11400</v>
      </c>
      <c r="I153" s="99">
        <f t="shared" si="68"/>
        <v>11400</v>
      </c>
      <c r="J153" s="105"/>
      <c r="K153" s="147" t="s">
        <v>368</v>
      </c>
      <c r="L153" s="75" t="s">
        <v>22</v>
      </c>
      <c r="M153" s="57"/>
      <c r="N153" s="27">
        <v>3200</v>
      </c>
      <c r="O153" s="28">
        <f t="shared" si="73"/>
        <v>3200</v>
      </c>
      <c r="P153" s="77" t="str">
        <f t="shared" si="66"/>
        <v/>
      </c>
      <c r="Q153" s="30">
        <v>3200</v>
      </c>
      <c r="R153" s="90">
        <f t="shared" si="71"/>
        <v>3200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si="69"/>
        <v>0</v>
      </c>
      <c r="AE153" s="157"/>
    </row>
    <row r="154" s="1" customFormat="1" ht="11" customHeight="1" spans="1:31">
      <c r="A154" s="42"/>
      <c r="B154" s="24" t="s">
        <v>369</v>
      </c>
      <c r="C154" s="25" t="s">
        <v>370</v>
      </c>
      <c r="D154" s="26"/>
      <c r="E154" s="27">
        <v>9500</v>
      </c>
      <c r="F154" s="28">
        <f t="shared" si="67"/>
        <v>9500</v>
      </c>
      <c r="G154" s="29" t="str">
        <f t="shared" si="74"/>
        <v/>
      </c>
      <c r="H154" s="30">
        <v>9500</v>
      </c>
      <c r="I154" s="99">
        <f t="shared" si="68"/>
        <v>9500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3"/>
        <v>5000</v>
      </c>
      <c r="P154" s="77" t="str">
        <f t="shared" si="66"/>
        <v/>
      </c>
      <c r="Q154" s="34">
        <v>5000</v>
      </c>
      <c r="R154" s="90">
        <f t="shared" si="71"/>
        <v>5000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69"/>
        <v>0</v>
      </c>
      <c r="AE154" s="157"/>
    </row>
    <row r="155" s="1" customFormat="1" ht="11" customHeight="1" spans="1:31">
      <c r="A155" s="42"/>
      <c r="B155" s="134" t="s">
        <v>372</v>
      </c>
      <c r="C155" s="25" t="s">
        <v>370</v>
      </c>
      <c r="D155" s="26"/>
      <c r="E155" s="27">
        <v>10500</v>
      </c>
      <c r="F155" s="28">
        <f t="shared" si="67"/>
        <v>10500</v>
      </c>
      <c r="G155" s="29" t="str">
        <f t="shared" si="74"/>
        <v/>
      </c>
      <c r="H155" s="30">
        <v>10500</v>
      </c>
      <c r="I155" s="99">
        <f t="shared" si="68"/>
        <v>10500</v>
      </c>
      <c r="J155" s="105"/>
      <c r="K155" s="147" t="s">
        <v>373</v>
      </c>
      <c r="L155" s="75" t="s">
        <v>22</v>
      </c>
      <c r="M155" s="57"/>
      <c r="N155" s="27">
        <v>3550</v>
      </c>
      <c r="O155" s="28">
        <f t="shared" si="73"/>
        <v>3550</v>
      </c>
      <c r="P155" s="77" t="str">
        <f t="shared" si="66"/>
        <v/>
      </c>
      <c r="Q155" s="30">
        <v>3550</v>
      </c>
      <c r="R155" s="90">
        <f t="shared" si="71"/>
        <v>3550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69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370</v>
      </c>
      <c r="D156" s="26"/>
      <c r="E156" s="27">
        <v>10400</v>
      </c>
      <c r="F156" s="28">
        <f t="shared" si="67"/>
        <v>10400</v>
      </c>
      <c r="G156" s="29"/>
      <c r="H156" s="30">
        <v>10400</v>
      </c>
      <c r="I156" s="99">
        <f t="shared" si="68"/>
        <v>10400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3"/>
        <v>5000</v>
      </c>
      <c r="P156" s="77" t="str">
        <f t="shared" si="66"/>
        <v/>
      </c>
      <c r="Q156" s="30">
        <v>5000</v>
      </c>
      <c r="R156" s="90">
        <f t="shared" si="71"/>
        <v>5000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69"/>
        <v>0</v>
      </c>
      <c r="AE156" s="157"/>
    </row>
    <row r="157" s="1" customFormat="1" ht="11" customHeight="1" spans="1:31">
      <c r="A157" s="42"/>
      <c r="B157" s="134" t="s">
        <v>374</v>
      </c>
      <c r="C157" s="25" t="s">
        <v>376</v>
      </c>
      <c r="D157" s="26"/>
      <c r="E157" s="27">
        <v>10400</v>
      </c>
      <c r="F157" s="28">
        <f t="shared" si="67"/>
        <v>10400</v>
      </c>
      <c r="G157" s="29"/>
      <c r="H157" s="30">
        <v>10400</v>
      </c>
      <c r="I157" s="99">
        <f t="shared" si="68"/>
        <v>10400</v>
      </c>
      <c r="J157" s="105"/>
      <c r="K157" s="148" t="s">
        <v>377</v>
      </c>
      <c r="L157" s="75" t="s">
        <v>22</v>
      </c>
      <c r="M157" s="57"/>
      <c r="N157" s="27">
        <v>6300</v>
      </c>
      <c r="O157" s="28">
        <f t="shared" si="73"/>
        <v>6300</v>
      </c>
      <c r="P157" s="77" t="str">
        <f t="shared" si="66"/>
        <v/>
      </c>
      <c r="Q157" s="30">
        <v>6300</v>
      </c>
      <c r="R157" s="90">
        <f t="shared" si="71"/>
        <v>6300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69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376</v>
      </c>
      <c r="D158" s="26"/>
      <c r="E158" s="27">
        <v>10400</v>
      </c>
      <c r="F158" s="28">
        <f t="shared" si="67"/>
        <v>10400</v>
      </c>
      <c r="G158" s="29"/>
      <c r="H158" s="30">
        <v>10400</v>
      </c>
      <c r="I158" s="99">
        <f t="shared" si="68"/>
        <v>10400</v>
      </c>
      <c r="J158" s="105"/>
      <c r="K158" s="147" t="s">
        <v>379</v>
      </c>
      <c r="L158" s="75" t="s">
        <v>22</v>
      </c>
      <c r="M158" s="57"/>
      <c r="N158" s="27">
        <v>3600</v>
      </c>
      <c r="O158" s="28">
        <f t="shared" si="73"/>
        <v>3600</v>
      </c>
      <c r="P158" s="77" t="str">
        <f t="shared" si="66"/>
        <v/>
      </c>
      <c r="Q158" s="30">
        <v>3600</v>
      </c>
      <c r="R158" s="90">
        <f t="shared" si="71"/>
        <v>3600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69"/>
        <v>0</v>
      </c>
      <c r="AE158" s="157"/>
    </row>
    <row r="159" s="1" customFormat="1" ht="11" customHeight="1" spans="1:31">
      <c r="A159" s="42"/>
      <c r="B159" s="134" t="s">
        <v>378</v>
      </c>
      <c r="C159" s="25" t="s">
        <v>370</v>
      </c>
      <c r="D159" s="26"/>
      <c r="E159" s="27">
        <v>10400</v>
      </c>
      <c r="F159" s="28">
        <f t="shared" si="67"/>
        <v>10400</v>
      </c>
      <c r="G159" s="29"/>
      <c r="H159" s="30">
        <v>10400</v>
      </c>
      <c r="I159" s="99">
        <f t="shared" si="68"/>
        <v>10400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3"/>
        <v>4700</v>
      </c>
      <c r="P159" s="77" t="str">
        <f t="shared" si="66"/>
        <v/>
      </c>
      <c r="Q159" s="30">
        <v>4700</v>
      </c>
      <c r="R159" s="90">
        <f t="shared" si="71"/>
        <v>4700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69"/>
        <v>0</v>
      </c>
      <c r="AE159" s="157"/>
    </row>
    <row r="160" s="1" customFormat="1" ht="11" customHeight="1" spans="1:31">
      <c r="A160" s="42"/>
      <c r="B160" s="134" t="s">
        <v>381</v>
      </c>
      <c r="C160" s="25" t="s">
        <v>370</v>
      </c>
      <c r="D160" s="26"/>
      <c r="E160" s="27">
        <v>10600</v>
      </c>
      <c r="F160" s="28">
        <f t="shared" si="67"/>
        <v>10600</v>
      </c>
      <c r="G160" s="29"/>
      <c r="H160" s="30">
        <v>10600</v>
      </c>
      <c r="I160" s="99">
        <f t="shared" si="68"/>
        <v>10600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3"/>
        <v>6000</v>
      </c>
      <c r="P160" s="77" t="str">
        <f t="shared" si="66"/>
        <v/>
      </c>
      <c r="Q160" s="30">
        <v>6000</v>
      </c>
      <c r="R160" s="90">
        <f t="shared" si="71"/>
        <v>6000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69"/>
        <v>0</v>
      </c>
      <c r="AE160" s="157"/>
    </row>
    <row r="161" s="1" customFormat="1" ht="11" customHeight="1" spans="1:31">
      <c r="A161" s="42"/>
      <c r="B161" s="134" t="s">
        <v>383</v>
      </c>
      <c r="C161" s="25" t="s">
        <v>20</v>
      </c>
      <c r="D161" s="26"/>
      <c r="E161" s="27">
        <v>13500</v>
      </c>
      <c r="F161" s="28">
        <f t="shared" si="67"/>
        <v>13500</v>
      </c>
      <c r="G161" s="29" t="str">
        <f t="shared" ref="G161:G163" si="75">IF(LEFT(D161,1)="+",LEFT(D161,1)&amp;TEXT(D161,"#"),TEXT(D161,"#"))</f>
        <v/>
      </c>
      <c r="H161" s="30">
        <v>13500</v>
      </c>
      <c r="I161" s="99">
        <f t="shared" si="68"/>
        <v>13500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3"/>
        <v>2700</v>
      </c>
      <c r="P161" s="77" t="str">
        <f t="shared" si="66"/>
        <v/>
      </c>
      <c r="Q161" s="30">
        <v>2700</v>
      </c>
      <c r="R161" s="90">
        <f t="shared" si="71"/>
        <v>2700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69"/>
        <v>0</v>
      </c>
      <c r="AE161" s="157"/>
    </row>
    <row r="162" s="1" customFormat="1" ht="11" customHeight="1" spans="1:31">
      <c r="A162" s="42"/>
      <c r="B162" s="134" t="s">
        <v>385</v>
      </c>
      <c r="C162" s="25" t="s">
        <v>20</v>
      </c>
      <c r="D162" s="26"/>
      <c r="E162" s="27">
        <v>13100</v>
      </c>
      <c r="F162" s="28">
        <f t="shared" si="67"/>
        <v>13100</v>
      </c>
      <c r="G162" s="29" t="str">
        <f t="shared" si="75"/>
        <v/>
      </c>
      <c r="H162" s="30">
        <v>13100</v>
      </c>
      <c r="I162" s="99">
        <f t="shared" si="68"/>
        <v>13100</v>
      </c>
      <c r="J162" s="105"/>
      <c r="K162" s="147" t="s">
        <v>386</v>
      </c>
      <c r="L162" s="75" t="s">
        <v>22</v>
      </c>
      <c r="M162" s="57"/>
      <c r="N162" s="27">
        <v>2200</v>
      </c>
      <c r="O162" s="28">
        <f t="shared" si="73"/>
        <v>2200</v>
      </c>
      <c r="P162" s="77" t="str">
        <f t="shared" si="66"/>
        <v/>
      </c>
      <c r="Q162" s="30">
        <v>2200</v>
      </c>
      <c r="R162" s="90">
        <f t="shared" si="71"/>
        <v>2200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69"/>
        <v>0</v>
      </c>
      <c r="AE162" s="157"/>
    </row>
    <row r="163" s="1" customFormat="1" ht="11" customHeight="1" spans="1:31">
      <c r="A163" s="42"/>
      <c r="B163" s="134" t="s">
        <v>387</v>
      </c>
      <c r="C163" s="25" t="s">
        <v>20</v>
      </c>
      <c r="D163" s="26"/>
      <c r="E163" s="27">
        <v>12200</v>
      </c>
      <c r="F163" s="28">
        <f t="shared" si="67"/>
        <v>12200</v>
      </c>
      <c r="G163" s="29" t="str">
        <f t="shared" si="75"/>
        <v/>
      </c>
      <c r="H163" s="30">
        <v>12200</v>
      </c>
      <c r="I163" s="99">
        <f t="shared" si="68"/>
        <v>12200</v>
      </c>
      <c r="J163" s="105"/>
      <c r="K163" s="147" t="s">
        <v>388</v>
      </c>
      <c r="L163" s="75" t="s">
        <v>22</v>
      </c>
      <c r="M163" s="57"/>
      <c r="N163" s="27">
        <v>2200</v>
      </c>
      <c r="O163" s="28">
        <f t="shared" si="73"/>
        <v>2200</v>
      </c>
      <c r="P163" s="77" t="str">
        <f t="shared" si="66"/>
        <v/>
      </c>
      <c r="Q163" s="30">
        <v>2200</v>
      </c>
      <c r="R163" s="90">
        <f t="shared" si="71"/>
        <v>2200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69"/>
        <v>0</v>
      </c>
      <c r="AE163" s="157"/>
    </row>
    <row r="164" s="1" customFormat="1" ht="11" customHeight="1" spans="1:31">
      <c r="A164" s="42"/>
      <c r="B164" s="32" t="s">
        <v>389</v>
      </c>
      <c r="C164" s="33" t="s">
        <v>18</v>
      </c>
      <c r="D164" s="26"/>
      <c r="E164" s="27">
        <v>10300</v>
      </c>
      <c r="F164" s="28">
        <f t="shared" si="67"/>
        <v>10300</v>
      </c>
      <c r="G164" s="29"/>
      <c r="H164" s="30">
        <v>10300</v>
      </c>
      <c r="I164" s="99">
        <f t="shared" si="68"/>
        <v>10300</v>
      </c>
      <c r="J164" s="105"/>
      <c r="K164" s="147" t="s">
        <v>390</v>
      </c>
      <c r="L164" s="75" t="s">
        <v>22</v>
      </c>
      <c r="M164" s="57"/>
      <c r="N164" s="27">
        <v>9400</v>
      </c>
      <c r="O164" s="28">
        <f t="shared" si="73"/>
        <v>9400</v>
      </c>
      <c r="P164" s="77" t="str">
        <f t="shared" si="66"/>
        <v/>
      </c>
      <c r="Q164" s="30">
        <v>9400</v>
      </c>
      <c r="R164" s="90">
        <f t="shared" si="71"/>
        <v>9400</v>
      </c>
      <c r="S164" s="3"/>
      <c r="V164" s="9"/>
      <c r="W164" s="6"/>
      <c r="X164" s="8"/>
      <c r="Y164" s="9"/>
      <c r="Z164" s="6"/>
      <c r="AA164" s="8"/>
      <c r="AC164" s="114">
        <f t="shared" si="64"/>
        <v>0</v>
      </c>
      <c r="AD164" s="114">
        <f t="shared" si="69"/>
        <v>0</v>
      </c>
      <c r="AE164" s="11"/>
    </row>
    <row r="165" s="1" customFormat="1" ht="11" customHeight="1" spans="1:31">
      <c r="A165" s="42"/>
      <c r="B165" s="44" t="s">
        <v>391</v>
      </c>
      <c r="C165" s="33" t="s">
        <v>392</v>
      </c>
      <c r="D165" s="26"/>
      <c r="E165" s="27">
        <v>13000</v>
      </c>
      <c r="F165" s="28">
        <f t="shared" si="67"/>
        <v>13000</v>
      </c>
      <c r="G165" s="29" t="str">
        <f t="shared" ref="G165:G174" si="76">IF(LEFT(D165,1)="+",LEFT(D165,1)&amp;TEXT(D165,"#"),TEXT(D165,"#"))</f>
        <v/>
      </c>
      <c r="H165" s="30">
        <v>13000</v>
      </c>
      <c r="I165" s="99">
        <f t="shared" si="68"/>
        <v>13000</v>
      </c>
      <c r="J165" s="105"/>
      <c r="K165" s="147" t="s">
        <v>393</v>
      </c>
      <c r="L165" s="75" t="s">
        <v>329</v>
      </c>
      <c r="M165" s="57"/>
      <c r="N165" s="27">
        <v>10500</v>
      </c>
      <c r="O165" s="28">
        <f t="shared" si="73"/>
        <v>10500</v>
      </c>
      <c r="P165" s="77" t="str">
        <f t="shared" si="66"/>
        <v/>
      </c>
      <c r="Q165" s="30">
        <v>10500</v>
      </c>
      <c r="R165" s="90">
        <f t="shared" si="71"/>
        <v>10500</v>
      </c>
      <c r="S165" s="3"/>
      <c r="V165" s="9"/>
      <c r="W165" s="6"/>
      <c r="X165" s="8"/>
      <c r="Y165" s="9"/>
      <c r="Z165" s="6"/>
      <c r="AA165" s="8"/>
      <c r="AC165" s="114">
        <f t="shared" si="64"/>
        <v>0</v>
      </c>
      <c r="AD165" s="114">
        <f t="shared" si="69"/>
        <v>0</v>
      </c>
      <c r="AE165" s="11"/>
    </row>
    <row r="166" s="1" customFormat="1" ht="11" customHeight="1" spans="1:31">
      <c r="A166" s="42"/>
      <c r="B166" s="44" t="s">
        <v>394</v>
      </c>
      <c r="C166" s="33" t="s">
        <v>105</v>
      </c>
      <c r="D166" s="26"/>
      <c r="E166" s="34">
        <v>13500</v>
      </c>
      <c r="F166" s="28">
        <f t="shared" si="67"/>
        <v>13500</v>
      </c>
      <c r="G166" s="29"/>
      <c r="H166" s="34">
        <v>13500</v>
      </c>
      <c r="I166" s="99">
        <f t="shared" si="68"/>
        <v>13500</v>
      </c>
      <c r="J166" s="105"/>
      <c r="K166" s="147" t="s">
        <v>395</v>
      </c>
      <c r="L166" s="75" t="s">
        <v>75</v>
      </c>
      <c r="M166" s="57" t="s">
        <v>467</v>
      </c>
      <c r="N166" s="27">
        <v>11600</v>
      </c>
      <c r="O166" s="28">
        <f t="shared" si="73"/>
        <v>11400</v>
      </c>
      <c r="P166" s="77" t="str">
        <f t="shared" si="66"/>
        <v>-200</v>
      </c>
      <c r="Q166" s="30">
        <v>11600</v>
      </c>
      <c r="R166" s="90">
        <f t="shared" si="71"/>
        <v>11400</v>
      </c>
      <c r="S166" s="3"/>
      <c r="V166" s="9"/>
      <c r="W166" s="6"/>
      <c r="X166" s="8"/>
      <c r="Y166" s="9"/>
      <c r="Z166" s="6"/>
      <c r="AA166" s="8"/>
      <c r="AC166" s="114">
        <f t="shared" si="64"/>
        <v>0</v>
      </c>
      <c r="AD166" s="114">
        <f t="shared" si="69"/>
        <v>0</v>
      </c>
      <c r="AE166" s="11"/>
    </row>
    <row r="167" s="1" customFormat="1" ht="11" customHeight="1" spans="1:31">
      <c r="A167" s="42"/>
      <c r="B167" s="44" t="s">
        <v>396</v>
      </c>
      <c r="C167" s="33" t="s">
        <v>105</v>
      </c>
      <c r="D167" s="26"/>
      <c r="E167" s="34">
        <v>13200</v>
      </c>
      <c r="F167" s="28">
        <f t="shared" si="67"/>
        <v>13200</v>
      </c>
      <c r="G167" s="29" t="str">
        <f t="shared" si="76"/>
        <v/>
      </c>
      <c r="H167" s="34">
        <v>13200</v>
      </c>
      <c r="I167" s="99">
        <f t="shared" si="68"/>
        <v>13200</v>
      </c>
      <c r="J167" s="105"/>
      <c r="K167" s="134" t="s">
        <v>397</v>
      </c>
      <c r="L167" s="25" t="s">
        <v>398</v>
      </c>
      <c r="M167" s="52" t="s">
        <v>467</v>
      </c>
      <c r="N167" s="27">
        <v>11500</v>
      </c>
      <c r="O167" s="28">
        <f t="shared" si="73"/>
        <v>11300</v>
      </c>
      <c r="P167" s="29" t="str">
        <f t="shared" si="66"/>
        <v>-200</v>
      </c>
      <c r="Q167" s="30">
        <v>11500</v>
      </c>
      <c r="R167" s="90">
        <f t="shared" si="71"/>
        <v>11300</v>
      </c>
      <c r="S167" s="3"/>
      <c r="V167" s="9"/>
      <c r="W167" s="6"/>
      <c r="X167" s="8"/>
      <c r="Y167" s="9"/>
      <c r="Z167" s="6"/>
      <c r="AA167" s="8"/>
      <c r="AC167" s="114">
        <f t="shared" si="64"/>
        <v>0</v>
      </c>
      <c r="AD167" s="114">
        <f t="shared" si="69"/>
        <v>0</v>
      </c>
      <c r="AE167" s="11"/>
    </row>
    <row r="168" s="1" customFormat="1" ht="11" customHeight="1" spans="1:31">
      <c r="A168" s="42"/>
      <c r="B168" s="44" t="s">
        <v>399</v>
      </c>
      <c r="C168" s="33" t="s">
        <v>181</v>
      </c>
      <c r="D168" s="26"/>
      <c r="E168" s="34">
        <v>13200</v>
      </c>
      <c r="F168" s="28">
        <f t="shared" si="67"/>
        <v>13200</v>
      </c>
      <c r="G168" s="29" t="str">
        <f t="shared" si="76"/>
        <v/>
      </c>
      <c r="H168" s="34">
        <v>13200</v>
      </c>
      <c r="I168" s="99">
        <f t="shared" si="68"/>
        <v>13200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3"/>
        <v>4050</v>
      </c>
      <c r="P168" s="77" t="str">
        <f t="shared" si="66"/>
        <v/>
      </c>
      <c r="Q168" s="30">
        <v>4050</v>
      </c>
      <c r="R168" s="90">
        <f t="shared" si="71"/>
        <v>4050</v>
      </c>
      <c r="S168" s="3"/>
      <c r="V168" s="9"/>
      <c r="W168" s="6"/>
      <c r="X168" s="8"/>
      <c r="Y168" s="9"/>
      <c r="Z168" s="6"/>
      <c r="AA168" s="8"/>
      <c r="AC168" s="114">
        <f t="shared" si="64"/>
        <v>0</v>
      </c>
      <c r="AD168" s="114">
        <f t="shared" si="69"/>
        <v>0</v>
      </c>
      <c r="AE168" s="11"/>
    </row>
    <row r="169" s="1" customFormat="1" ht="11" customHeight="1" spans="1:31">
      <c r="A169" s="42"/>
      <c r="B169" s="44" t="s">
        <v>401</v>
      </c>
      <c r="C169" s="33" t="s">
        <v>66</v>
      </c>
      <c r="D169" s="26"/>
      <c r="E169" s="27">
        <v>10600</v>
      </c>
      <c r="F169" s="28">
        <f t="shared" si="67"/>
        <v>10600</v>
      </c>
      <c r="G169" s="29" t="str">
        <f t="shared" si="76"/>
        <v/>
      </c>
      <c r="H169" s="30">
        <v>10600</v>
      </c>
      <c r="I169" s="99">
        <f t="shared" si="68"/>
        <v>10600</v>
      </c>
      <c r="J169" s="105"/>
      <c r="K169" s="151" t="s">
        <v>402</v>
      </c>
      <c r="L169" s="75" t="s">
        <v>22</v>
      </c>
      <c r="M169" s="26"/>
      <c r="N169" s="27">
        <v>10160</v>
      </c>
      <c r="O169" s="28">
        <f t="shared" si="73"/>
        <v>10160</v>
      </c>
      <c r="P169" s="77" t="str">
        <f t="shared" si="66"/>
        <v/>
      </c>
      <c r="Q169" s="30">
        <v>10160</v>
      </c>
      <c r="R169" s="90">
        <f t="shared" si="71"/>
        <v>10160</v>
      </c>
      <c r="S169" s="3"/>
      <c r="V169" s="9"/>
      <c r="W169" s="6"/>
      <c r="X169" s="8"/>
      <c r="Y169" s="9"/>
      <c r="Z169" s="6"/>
      <c r="AA169" s="8"/>
      <c r="AC169" s="114">
        <f t="shared" si="64"/>
        <v>0</v>
      </c>
      <c r="AD169" s="114">
        <f t="shared" si="69"/>
        <v>0</v>
      </c>
      <c r="AE169" s="11"/>
    </row>
    <row r="170" s="1" customFormat="1" ht="11" customHeight="1" spans="1:31">
      <c r="A170" s="42"/>
      <c r="B170" s="44" t="s">
        <v>403</v>
      </c>
      <c r="C170" s="33" t="s">
        <v>66</v>
      </c>
      <c r="D170" s="26"/>
      <c r="E170" s="27">
        <v>10600</v>
      </c>
      <c r="F170" s="28">
        <f t="shared" si="67"/>
        <v>10600</v>
      </c>
      <c r="G170" s="29" t="str">
        <f t="shared" si="76"/>
        <v/>
      </c>
      <c r="H170" s="30">
        <v>10600</v>
      </c>
      <c r="I170" s="67">
        <f t="shared" si="68"/>
        <v>10600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3"/>
        <v>3600</v>
      </c>
      <c r="P170" s="153" t="str">
        <f t="shared" si="66"/>
        <v/>
      </c>
      <c r="Q170" s="156">
        <v>3600</v>
      </c>
      <c r="R170" s="90">
        <f t="shared" si="71"/>
        <v>3600</v>
      </c>
      <c r="S170" s="3"/>
      <c r="V170" s="9"/>
      <c r="W170" s="6"/>
      <c r="X170" s="8"/>
      <c r="Y170" s="9"/>
      <c r="Z170" s="6"/>
      <c r="AA170" s="8"/>
      <c r="AC170" s="114">
        <f t="shared" si="64"/>
        <v>0</v>
      </c>
      <c r="AD170" s="114">
        <f t="shared" si="69"/>
        <v>0</v>
      </c>
      <c r="AE170" s="11"/>
    </row>
    <row r="171" s="1" customFormat="1" ht="11" customHeight="1" spans="1:31">
      <c r="A171" s="42"/>
      <c r="B171" s="44" t="s">
        <v>405</v>
      </c>
      <c r="C171" s="33" t="s">
        <v>66</v>
      </c>
      <c r="D171" s="26"/>
      <c r="E171" s="27">
        <v>10600</v>
      </c>
      <c r="F171" s="28">
        <f t="shared" si="67"/>
        <v>10600</v>
      </c>
      <c r="G171" s="29" t="str">
        <f t="shared" si="76"/>
        <v/>
      </c>
      <c r="H171" s="30">
        <v>10600</v>
      </c>
      <c r="I171" s="67">
        <f t="shared" si="68"/>
        <v>10600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3"/>
        <v>2500</v>
      </c>
      <c r="P171" s="153" t="str">
        <f t="shared" si="66"/>
        <v/>
      </c>
      <c r="Q171" s="156">
        <v>2500</v>
      </c>
      <c r="R171" s="90">
        <f t="shared" si="71"/>
        <v>2500</v>
      </c>
      <c r="S171" s="3"/>
      <c r="V171" s="9"/>
      <c r="W171" s="6"/>
      <c r="X171" s="8"/>
      <c r="Y171" s="9"/>
      <c r="Z171" s="6"/>
      <c r="AA171" s="8"/>
      <c r="AC171" s="114">
        <f t="shared" ref="AC171:AC187" si="77">F179-I179</f>
        <v>0</v>
      </c>
      <c r="AD171" s="114">
        <f t="shared" si="69"/>
        <v>0</v>
      </c>
      <c r="AE171" s="11"/>
    </row>
    <row r="172" s="1" customFormat="1" ht="11" customHeight="1" spans="1:31">
      <c r="A172" s="42"/>
      <c r="B172" s="44" t="s">
        <v>407</v>
      </c>
      <c r="C172" s="33" t="s">
        <v>66</v>
      </c>
      <c r="D172" s="26"/>
      <c r="E172" s="27">
        <v>10700</v>
      </c>
      <c r="F172" s="28">
        <f t="shared" si="67"/>
        <v>10700</v>
      </c>
      <c r="G172" s="29" t="str">
        <f t="shared" si="76"/>
        <v/>
      </c>
      <c r="H172" s="30">
        <v>10700</v>
      </c>
      <c r="I172" s="99">
        <f t="shared" si="68"/>
        <v>10700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3"/>
        <v>1500</v>
      </c>
      <c r="P172" s="153" t="str">
        <f t="shared" si="66"/>
        <v/>
      </c>
      <c r="Q172" s="156">
        <v>1500</v>
      </c>
      <c r="R172" s="90">
        <f t="shared" si="71"/>
        <v>1500</v>
      </c>
      <c r="S172" s="3"/>
      <c r="V172" s="9"/>
      <c r="W172" s="6"/>
      <c r="X172" s="8"/>
      <c r="Y172" s="9"/>
      <c r="Z172" s="6"/>
      <c r="AA172" s="8"/>
      <c r="AC172" s="114">
        <f t="shared" si="77"/>
        <v>0</v>
      </c>
      <c r="AD172" s="114">
        <f t="shared" si="69"/>
        <v>0</v>
      </c>
      <c r="AE172" s="11"/>
    </row>
    <row r="173" s="1" customFormat="1" ht="11" customHeight="1" spans="1:31">
      <c r="A173" s="42"/>
      <c r="B173" s="44" t="s">
        <v>409</v>
      </c>
      <c r="C173" s="33" t="s">
        <v>66</v>
      </c>
      <c r="D173" s="26"/>
      <c r="E173" s="27">
        <v>11200</v>
      </c>
      <c r="F173" s="28">
        <f t="shared" si="67"/>
        <v>11200</v>
      </c>
      <c r="G173" s="29" t="str">
        <f t="shared" si="76"/>
        <v/>
      </c>
      <c r="H173" s="30">
        <v>11200</v>
      </c>
      <c r="I173" s="99">
        <f t="shared" si="68"/>
        <v>11200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3"/>
        <v>47200</v>
      </c>
      <c r="P173" s="153" t="str">
        <f t="shared" si="66"/>
        <v/>
      </c>
      <c r="Q173" s="27">
        <v>47200</v>
      </c>
      <c r="R173" s="90">
        <f t="shared" si="71"/>
        <v>47200</v>
      </c>
      <c r="S173" s="3"/>
      <c r="V173" s="9"/>
      <c r="W173" s="6"/>
      <c r="X173" s="8"/>
      <c r="Y173" s="9"/>
      <c r="Z173" s="6"/>
      <c r="AA173" s="8"/>
      <c r="AC173" s="114">
        <f t="shared" si="77"/>
        <v>0</v>
      </c>
      <c r="AD173" s="114">
        <f t="shared" si="69"/>
        <v>0</v>
      </c>
      <c r="AE173" s="11"/>
    </row>
    <row r="174" s="1" customFormat="1" ht="11" customHeight="1" spans="1:31">
      <c r="A174" s="42"/>
      <c r="B174" s="44" t="s">
        <v>413</v>
      </c>
      <c r="C174" s="135" t="s">
        <v>414</v>
      </c>
      <c r="D174" s="26"/>
      <c r="E174" s="27">
        <v>10600</v>
      </c>
      <c r="F174" s="28">
        <f t="shared" si="67"/>
        <v>10600</v>
      </c>
      <c r="G174" s="29" t="str">
        <f t="shared" si="76"/>
        <v/>
      </c>
      <c r="H174" s="30">
        <v>10600</v>
      </c>
      <c r="I174" s="99">
        <f t="shared" si="68"/>
        <v>10600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3"/>
        <v>16200</v>
      </c>
      <c r="P174" s="77" t="str">
        <f t="shared" si="66"/>
        <v/>
      </c>
      <c r="Q174" s="27">
        <v>16200</v>
      </c>
      <c r="R174" s="90">
        <f t="shared" si="71"/>
        <v>16200</v>
      </c>
      <c r="S174" s="3"/>
      <c r="V174" s="9"/>
      <c r="W174" s="6"/>
      <c r="X174" s="8"/>
      <c r="Y174" s="9"/>
      <c r="Z174" s="6"/>
      <c r="AA174" s="8"/>
      <c r="AC174" s="114">
        <f t="shared" si="77"/>
        <v>0</v>
      </c>
      <c r="AD174" s="114">
        <f t="shared" si="69"/>
        <v>0</v>
      </c>
      <c r="AE174" s="11"/>
    </row>
    <row r="175" s="1" customFormat="1" ht="11" customHeight="1" spans="1:31">
      <c r="A175" s="121"/>
      <c r="B175" s="136" t="s">
        <v>416</v>
      </c>
      <c r="C175" s="36"/>
      <c r="D175" s="37"/>
      <c r="E175" s="38">
        <f>SUM(F129:F174)</f>
        <v>563100</v>
      </c>
      <c r="F175" s="39">
        <f>E175/46</f>
        <v>12241.3043478261</v>
      </c>
      <c r="G175" s="73"/>
      <c r="H175" s="38">
        <f>SUM(I129:I174)</f>
        <v>563100</v>
      </c>
      <c r="I175" s="149">
        <f>H175/46</f>
        <v>12241.3043478261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3"/>
        <v>14400</v>
      </c>
      <c r="P175" s="77" t="str">
        <f t="shared" si="66"/>
        <v/>
      </c>
      <c r="Q175" s="27">
        <v>14400</v>
      </c>
      <c r="R175" s="90">
        <f t="shared" si="71"/>
        <v>14400</v>
      </c>
      <c r="S175" s="3"/>
      <c r="V175" s="9"/>
      <c r="W175" s="6"/>
      <c r="X175" s="8"/>
      <c r="Y175" s="9"/>
      <c r="Z175" s="6"/>
      <c r="AA175" s="8"/>
      <c r="AC175" s="114">
        <f t="shared" si="77"/>
        <v>0</v>
      </c>
      <c r="AD175" s="114">
        <f t="shared" si="69"/>
        <v>0</v>
      </c>
      <c r="AE175" s="11"/>
    </row>
    <row r="176" s="1" customFormat="1" ht="11" customHeight="1" spans="1:31">
      <c r="A176" s="137" t="s">
        <v>419</v>
      </c>
      <c r="B176" s="24" t="s">
        <v>420</v>
      </c>
      <c r="C176" s="25" t="s">
        <v>15</v>
      </c>
      <c r="D176" s="26"/>
      <c r="E176" s="34">
        <v>4100</v>
      </c>
      <c r="F176" s="28">
        <f t="shared" ref="F176:F190" si="78">E176+D176</f>
        <v>4100</v>
      </c>
      <c r="G176" s="29" t="str">
        <f t="shared" ref="G176:G194" si="79">IF(LEFT(D176,1)="+",LEFT(D176,1)&amp;TEXT(D176,"#"),TEXT(D176,"#"))</f>
        <v/>
      </c>
      <c r="H176" s="34">
        <v>4100</v>
      </c>
      <c r="I176" s="99">
        <f t="shared" ref="I176:I190" si="80">IF(G176="",0+H176,G176+H176)</f>
        <v>4100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3"/>
        <v>15300</v>
      </c>
      <c r="P176" s="77" t="str">
        <f t="shared" si="66"/>
        <v/>
      </c>
      <c r="Q176" s="27">
        <v>15300</v>
      </c>
      <c r="R176" s="90">
        <f t="shared" si="71"/>
        <v>15300</v>
      </c>
      <c r="S176" s="3"/>
      <c r="V176" s="9"/>
      <c r="W176" s="6"/>
      <c r="X176" s="8"/>
      <c r="Y176" s="9"/>
      <c r="Z176" s="6"/>
      <c r="AA176" s="8"/>
      <c r="AC176" s="114">
        <f t="shared" si="77"/>
        <v>0</v>
      </c>
      <c r="AD176" s="114">
        <f t="shared" si="69"/>
        <v>0</v>
      </c>
      <c r="AE176" s="11"/>
    </row>
    <row r="177" s="1" customFormat="1" ht="11" customHeight="1" spans="1:31">
      <c r="A177" s="138"/>
      <c r="B177" s="24" t="s">
        <v>422</v>
      </c>
      <c r="C177" s="25" t="s">
        <v>22</v>
      </c>
      <c r="D177" s="26"/>
      <c r="E177" s="27">
        <v>2600</v>
      </c>
      <c r="F177" s="28">
        <f t="shared" si="78"/>
        <v>2600</v>
      </c>
      <c r="G177" s="29" t="str">
        <f t="shared" si="79"/>
        <v/>
      </c>
      <c r="H177" s="30">
        <v>2600</v>
      </c>
      <c r="I177" s="99">
        <f t="shared" si="80"/>
        <v>2600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3"/>
        <v>17200</v>
      </c>
      <c r="P177" s="77" t="str">
        <f t="shared" si="66"/>
        <v/>
      </c>
      <c r="Q177" s="27">
        <v>17200</v>
      </c>
      <c r="R177" s="90">
        <f t="shared" si="71"/>
        <v>17200</v>
      </c>
      <c r="S177" s="3"/>
      <c r="V177" s="9"/>
      <c r="W177" s="6"/>
      <c r="X177" s="8"/>
      <c r="Y177" s="9"/>
      <c r="Z177" s="6"/>
      <c r="AA177" s="8"/>
      <c r="AC177" s="114">
        <f t="shared" si="77"/>
        <v>0</v>
      </c>
      <c r="AD177" s="114">
        <f t="shared" si="69"/>
        <v>0</v>
      </c>
      <c r="AE177" s="11"/>
    </row>
    <row r="178" s="1" customFormat="1" ht="11" customHeight="1" spans="1:31">
      <c r="A178" s="138"/>
      <c r="B178" s="118" t="s">
        <v>425</v>
      </c>
      <c r="C178" s="25" t="s">
        <v>22</v>
      </c>
      <c r="D178" s="26"/>
      <c r="E178" s="34">
        <v>3400</v>
      </c>
      <c r="F178" s="28">
        <f t="shared" si="78"/>
        <v>3400</v>
      </c>
      <c r="G178" s="29" t="str">
        <f t="shared" si="79"/>
        <v/>
      </c>
      <c r="H178" s="34">
        <v>3400</v>
      </c>
      <c r="I178" s="99">
        <f t="shared" si="80"/>
        <v>3400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3"/>
        <v>43800</v>
      </c>
      <c r="P178" s="77" t="str">
        <f t="shared" si="66"/>
        <v/>
      </c>
      <c r="Q178" s="27">
        <v>43800</v>
      </c>
      <c r="R178" s="90">
        <f t="shared" si="71"/>
        <v>43800</v>
      </c>
      <c r="S178" s="3"/>
      <c r="V178" s="9"/>
      <c r="W178" s="6"/>
      <c r="X178" s="8"/>
      <c r="Y178" s="9"/>
      <c r="Z178" s="6"/>
      <c r="AA178" s="8"/>
      <c r="AC178" s="114">
        <f t="shared" si="77"/>
        <v>0</v>
      </c>
      <c r="AD178" s="114">
        <f t="shared" si="69"/>
        <v>0</v>
      </c>
      <c r="AE178" s="11"/>
    </row>
    <row r="179" s="1" customFormat="1" ht="11" customHeight="1" spans="1:31">
      <c r="A179" s="138"/>
      <c r="B179" s="32" t="s">
        <v>428</v>
      </c>
      <c r="C179" s="33" t="s">
        <v>231</v>
      </c>
      <c r="D179" s="26"/>
      <c r="E179" s="27">
        <v>2400</v>
      </c>
      <c r="F179" s="28">
        <f t="shared" si="78"/>
        <v>2400</v>
      </c>
      <c r="G179" s="29" t="str">
        <f t="shared" si="79"/>
        <v/>
      </c>
      <c r="H179" s="30">
        <v>2400</v>
      </c>
      <c r="I179" s="99">
        <f t="shared" si="80"/>
        <v>2400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3"/>
        <v>13100</v>
      </c>
      <c r="P179" s="77" t="str">
        <f t="shared" si="66"/>
        <v/>
      </c>
      <c r="Q179" s="27">
        <v>13100</v>
      </c>
      <c r="R179" s="90">
        <f t="shared" si="71"/>
        <v>13100</v>
      </c>
      <c r="S179" s="3"/>
      <c r="V179" s="9"/>
      <c r="W179" s="6"/>
      <c r="X179" s="8"/>
      <c r="Y179" s="9"/>
      <c r="Z179" s="6"/>
      <c r="AA179" s="8"/>
      <c r="AC179" s="114">
        <f t="shared" si="77"/>
        <v>0</v>
      </c>
      <c r="AD179" s="114">
        <f t="shared" si="69"/>
        <v>0</v>
      </c>
      <c r="AE179" s="11"/>
    </row>
    <row r="180" s="1" customFormat="1" ht="11" customHeight="1" spans="1:31">
      <c r="A180" s="138"/>
      <c r="B180" s="24" t="s">
        <v>430</v>
      </c>
      <c r="C180" s="25" t="s">
        <v>22</v>
      </c>
      <c r="D180" s="26"/>
      <c r="E180" s="27">
        <v>2700</v>
      </c>
      <c r="F180" s="28">
        <f t="shared" si="78"/>
        <v>2700</v>
      </c>
      <c r="G180" s="29" t="str">
        <f t="shared" si="79"/>
        <v/>
      </c>
      <c r="H180" s="30">
        <v>2700</v>
      </c>
      <c r="I180" s="99">
        <f t="shared" si="80"/>
        <v>2700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3"/>
        <v>35500</v>
      </c>
      <c r="P180" s="77" t="str">
        <f t="shared" si="66"/>
        <v/>
      </c>
      <c r="Q180" s="27">
        <v>35500</v>
      </c>
      <c r="R180" s="90">
        <f t="shared" si="71"/>
        <v>35500</v>
      </c>
      <c r="S180" s="3"/>
      <c r="V180" s="9"/>
      <c r="W180" s="6"/>
      <c r="X180" s="8"/>
      <c r="Y180" s="9"/>
      <c r="Z180" s="6"/>
      <c r="AA180" s="8"/>
      <c r="AC180" s="114">
        <f t="shared" si="77"/>
        <v>0</v>
      </c>
      <c r="AD180" s="114">
        <f t="shared" si="69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22</v>
      </c>
      <c r="D181" s="26"/>
      <c r="E181" s="27">
        <v>3100</v>
      </c>
      <c r="F181" s="28">
        <f t="shared" si="78"/>
        <v>3100</v>
      </c>
      <c r="G181" s="29" t="str">
        <f t="shared" si="79"/>
        <v/>
      </c>
      <c r="H181" s="30">
        <v>3100</v>
      </c>
      <c r="I181" s="99">
        <f t="shared" si="80"/>
        <v>3100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3"/>
        <v>36500</v>
      </c>
      <c r="P181" s="77" t="str">
        <f t="shared" si="66"/>
        <v/>
      </c>
      <c r="Q181" s="27">
        <v>36500</v>
      </c>
      <c r="R181" s="90">
        <f t="shared" si="71"/>
        <v>36500</v>
      </c>
      <c r="S181" s="3"/>
      <c r="V181" s="9"/>
      <c r="W181" s="6"/>
      <c r="X181" s="8"/>
      <c r="Y181" s="9"/>
      <c r="Z181" s="6"/>
      <c r="AA181" s="8"/>
      <c r="AC181" s="114">
        <f t="shared" si="77"/>
        <v>0</v>
      </c>
      <c r="AD181" s="114">
        <f t="shared" si="69"/>
        <v>0</v>
      </c>
      <c r="AE181" s="11"/>
    </row>
    <row r="182" s="1" customFormat="1" ht="11" customHeight="1" spans="1:31">
      <c r="A182" s="138"/>
      <c r="B182" s="24" t="s">
        <v>432</v>
      </c>
      <c r="C182" s="25" t="s">
        <v>105</v>
      </c>
      <c r="D182" s="26"/>
      <c r="E182" s="27">
        <v>5500</v>
      </c>
      <c r="F182" s="28">
        <f t="shared" si="78"/>
        <v>5500</v>
      </c>
      <c r="G182" s="29" t="str">
        <f t="shared" si="79"/>
        <v/>
      </c>
      <c r="H182" s="30">
        <v>5500</v>
      </c>
      <c r="I182" s="99">
        <f t="shared" si="80"/>
        <v>5500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3"/>
        <v>8900</v>
      </c>
      <c r="P182" s="77" t="str">
        <f t="shared" si="66"/>
        <v/>
      </c>
      <c r="Q182" s="27">
        <v>8900</v>
      </c>
      <c r="R182" s="90">
        <f t="shared" si="71"/>
        <v>8900</v>
      </c>
      <c r="S182" s="3"/>
      <c r="V182" s="9"/>
      <c r="W182" s="6"/>
      <c r="X182" s="8"/>
      <c r="Y182" s="9"/>
      <c r="Z182" s="6"/>
      <c r="AA182" s="8"/>
      <c r="AC182" s="114">
        <f t="shared" ref="AC182:AC201" si="81">F190-I190</f>
        <v>0</v>
      </c>
      <c r="AD182" s="114">
        <f t="shared" si="69"/>
        <v>0</v>
      </c>
      <c r="AE182" s="11"/>
    </row>
    <row r="183" s="1" customFormat="1" ht="11" customHeight="1" spans="1:31">
      <c r="A183" s="138"/>
      <c r="B183" s="24" t="s">
        <v>435</v>
      </c>
      <c r="C183" s="25" t="s">
        <v>22</v>
      </c>
      <c r="D183" s="26"/>
      <c r="E183" s="27">
        <v>2900</v>
      </c>
      <c r="F183" s="28">
        <f t="shared" si="78"/>
        <v>2900</v>
      </c>
      <c r="G183" s="29" t="str">
        <f t="shared" si="79"/>
        <v/>
      </c>
      <c r="H183" s="30">
        <v>2900</v>
      </c>
      <c r="I183" s="99">
        <f t="shared" si="80"/>
        <v>2900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3"/>
        <v>15500</v>
      </c>
      <c r="P183" s="77" t="str">
        <f t="shared" si="66"/>
        <v/>
      </c>
      <c r="Q183" s="27">
        <v>15500</v>
      </c>
      <c r="R183" s="90">
        <f t="shared" si="71"/>
        <v>15500</v>
      </c>
      <c r="S183" s="3"/>
      <c r="V183" s="9"/>
      <c r="W183" s="6"/>
      <c r="X183" s="8"/>
      <c r="Y183" s="9"/>
      <c r="Z183" s="6"/>
      <c r="AA183" s="8"/>
      <c r="AC183" s="114">
        <f t="shared" si="81"/>
        <v>0</v>
      </c>
      <c r="AD183" s="114">
        <f t="shared" si="69"/>
        <v>0</v>
      </c>
      <c r="AE183" s="11"/>
    </row>
    <row r="184" s="1" customFormat="1" ht="11" customHeight="1" spans="1:31">
      <c r="A184" s="138"/>
      <c r="B184" s="24" t="s">
        <v>437</v>
      </c>
      <c r="C184" s="25" t="s">
        <v>22</v>
      </c>
      <c r="D184" s="26"/>
      <c r="E184" s="27">
        <v>4430</v>
      </c>
      <c r="F184" s="28">
        <f t="shared" si="78"/>
        <v>4430</v>
      </c>
      <c r="G184" s="29" t="str">
        <f t="shared" si="79"/>
        <v/>
      </c>
      <c r="H184" s="30">
        <v>4430</v>
      </c>
      <c r="I184" s="99">
        <f t="shared" si="80"/>
        <v>4430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3"/>
        <v>17300</v>
      </c>
      <c r="P184" s="77" t="str">
        <f t="shared" si="66"/>
        <v/>
      </c>
      <c r="Q184" s="27">
        <v>17300</v>
      </c>
      <c r="R184" s="90">
        <f t="shared" si="71"/>
        <v>17300</v>
      </c>
      <c r="S184" s="3"/>
      <c r="V184" s="9"/>
      <c r="W184" s="6"/>
      <c r="X184" s="8"/>
      <c r="Y184" s="9"/>
      <c r="Z184" s="6"/>
      <c r="AA184" s="8"/>
      <c r="AC184" s="114">
        <f t="shared" si="81"/>
        <v>0</v>
      </c>
      <c r="AD184" s="114">
        <f t="shared" si="69"/>
        <v>0</v>
      </c>
      <c r="AE184" s="11"/>
    </row>
    <row r="185" s="1" customFormat="1" ht="11" customHeight="1" spans="1:31">
      <c r="A185" s="138"/>
      <c r="B185" s="32" t="s">
        <v>439</v>
      </c>
      <c r="C185" s="33" t="s">
        <v>22</v>
      </c>
      <c r="D185" s="26"/>
      <c r="E185" s="27">
        <v>3100</v>
      </c>
      <c r="F185" s="28">
        <f t="shared" si="78"/>
        <v>3100</v>
      </c>
      <c r="G185" s="29" t="str">
        <f t="shared" si="79"/>
        <v/>
      </c>
      <c r="H185" s="30">
        <v>3100</v>
      </c>
      <c r="I185" s="99">
        <f t="shared" si="80"/>
        <v>3100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3"/>
        <v>45500</v>
      </c>
      <c r="P185" s="77" t="str">
        <f t="shared" si="66"/>
        <v/>
      </c>
      <c r="Q185" s="27">
        <v>45500</v>
      </c>
      <c r="R185" s="90">
        <f t="shared" si="71"/>
        <v>45500</v>
      </c>
      <c r="S185" s="3"/>
      <c r="V185" s="9"/>
      <c r="W185" s="6"/>
      <c r="X185" s="8"/>
      <c r="Y185" s="9"/>
      <c r="Z185" s="6"/>
      <c r="AA185" s="8"/>
      <c r="AC185" s="114">
        <f t="shared" si="81"/>
        <v>0</v>
      </c>
      <c r="AD185" s="114">
        <f t="shared" si="69"/>
        <v>0</v>
      </c>
      <c r="AE185" s="11"/>
    </row>
    <row r="186" s="1" customFormat="1" ht="11" customHeight="1" spans="1:31">
      <c r="A186" s="138"/>
      <c r="B186" s="32" t="s">
        <v>441</v>
      </c>
      <c r="C186" s="139" t="s">
        <v>29</v>
      </c>
      <c r="D186" s="26"/>
      <c r="E186" s="27">
        <v>3500</v>
      </c>
      <c r="F186" s="28">
        <f t="shared" si="78"/>
        <v>3500</v>
      </c>
      <c r="G186" s="29" t="str">
        <f t="shared" si="79"/>
        <v/>
      </c>
      <c r="H186" s="30">
        <v>3500</v>
      </c>
      <c r="I186" s="99">
        <f t="shared" si="80"/>
        <v>3500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3"/>
        <v>14500</v>
      </c>
      <c r="P186" s="77" t="str">
        <f t="shared" si="66"/>
        <v/>
      </c>
      <c r="Q186" s="27">
        <v>14500</v>
      </c>
      <c r="R186" s="90">
        <f t="shared" si="71"/>
        <v>14500</v>
      </c>
      <c r="S186" s="3"/>
      <c r="V186" s="9"/>
      <c r="W186" s="6"/>
      <c r="X186" s="8"/>
      <c r="Y186" s="9"/>
      <c r="Z186" s="6"/>
      <c r="AA186" s="8"/>
      <c r="AC186" s="114">
        <f t="shared" si="81"/>
        <v>0</v>
      </c>
      <c r="AD186" s="114">
        <f t="shared" si="69"/>
        <v>0</v>
      </c>
      <c r="AE186" s="11"/>
    </row>
    <row r="187" s="1" customFormat="1" ht="11" customHeight="1" spans="1:31">
      <c r="A187" s="138"/>
      <c r="B187" s="24" t="s">
        <v>443</v>
      </c>
      <c r="C187" s="25" t="s">
        <v>22</v>
      </c>
      <c r="D187" s="26"/>
      <c r="E187" s="27">
        <v>2800</v>
      </c>
      <c r="F187" s="28">
        <f t="shared" si="78"/>
        <v>2800</v>
      </c>
      <c r="G187" s="29" t="str">
        <f t="shared" si="79"/>
        <v/>
      </c>
      <c r="H187" s="30">
        <v>2800</v>
      </c>
      <c r="I187" s="99">
        <f t="shared" si="80"/>
        <v>2800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3"/>
        <v>12700</v>
      </c>
      <c r="P187" s="77" t="str">
        <f t="shared" si="66"/>
        <v/>
      </c>
      <c r="Q187" s="27">
        <v>12700</v>
      </c>
      <c r="R187" s="90">
        <f t="shared" si="71"/>
        <v>12700</v>
      </c>
      <c r="S187" s="3"/>
      <c r="V187" s="9"/>
      <c r="W187" s="6"/>
      <c r="X187" s="8"/>
      <c r="Y187" s="9"/>
      <c r="Z187" s="6"/>
      <c r="AA187" s="8"/>
      <c r="AC187" s="114">
        <f t="shared" si="81"/>
        <v>0</v>
      </c>
      <c r="AD187" s="114">
        <f t="shared" si="69"/>
        <v>0</v>
      </c>
      <c r="AE187" s="11"/>
    </row>
    <row r="188" s="1" customFormat="1" ht="11" customHeight="1" spans="1:31">
      <c r="A188" s="138"/>
      <c r="B188" s="24" t="s">
        <v>445</v>
      </c>
      <c r="C188" s="25" t="s">
        <v>22</v>
      </c>
      <c r="D188" s="26"/>
      <c r="E188" s="27">
        <v>4280</v>
      </c>
      <c r="F188" s="28">
        <f t="shared" si="78"/>
        <v>4280</v>
      </c>
      <c r="G188" s="29" t="str">
        <f t="shared" si="79"/>
        <v/>
      </c>
      <c r="H188" s="30">
        <v>4280</v>
      </c>
      <c r="I188" s="99">
        <f t="shared" si="80"/>
        <v>4280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3"/>
        <v>11400</v>
      </c>
      <c r="P188" s="77" t="str">
        <f t="shared" ref="P188:P198" si="82">IF(LEFT(M188,1)="+",LEFT(M188,1)&amp;TEXT(M188,"#"),TEXT(M188,"#"))</f>
        <v/>
      </c>
      <c r="Q188" s="27">
        <v>11400</v>
      </c>
      <c r="R188" s="90">
        <f t="shared" si="71"/>
        <v>11400</v>
      </c>
      <c r="S188" s="3"/>
      <c r="V188" s="9"/>
      <c r="W188" s="6"/>
      <c r="X188" s="8"/>
      <c r="Y188" s="9"/>
      <c r="Z188" s="6"/>
      <c r="AA188" s="8"/>
      <c r="AC188" s="114">
        <f t="shared" si="81"/>
        <v>0</v>
      </c>
      <c r="AD188" s="114">
        <f t="shared" si="69"/>
        <v>0</v>
      </c>
      <c r="AE188" s="11"/>
    </row>
    <row r="189" s="1" customFormat="1" ht="11" customHeight="1" spans="1:31">
      <c r="A189" s="138"/>
      <c r="B189" s="24" t="s">
        <v>447</v>
      </c>
      <c r="C189" s="25" t="s">
        <v>448</v>
      </c>
      <c r="D189" s="26"/>
      <c r="E189" s="27">
        <v>3200</v>
      </c>
      <c r="F189" s="28">
        <f t="shared" si="78"/>
        <v>3200</v>
      </c>
      <c r="G189" s="29" t="str">
        <f t="shared" si="79"/>
        <v/>
      </c>
      <c r="H189" s="30">
        <v>3200</v>
      </c>
      <c r="I189" s="99">
        <f t="shared" si="80"/>
        <v>3200</v>
      </c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3"/>
        <v>13600</v>
      </c>
      <c r="P189" s="77" t="str">
        <f t="shared" si="82"/>
        <v/>
      </c>
      <c r="Q189" s="27">
        <v>13600</v>
      </c>
      <c r="R189" s="90">
        <f t="shared" si="71"/>
        <v>13600</v>
      </c>
      <c r="S189" s="3"/>
      <c r="V189" s="9"/>
      <c r="W189" s="6"/>
      <c r="X189" s="8"/>
      <c r="Y189" s="9"/>
      <c r="Z189" s="6"/>
      <c r="AA189" s="8"/>
      <c r="AC189" s="114">
        <f t="shared" si="81"/>
        <v>0</v>
      </c>
      <c r="AD189" s="114">
        <f t="shared" si="69"/>
        <v>0</v>
      </c>
      <c r="AE189" s="11"/>
    </row>
    <row r="190" s="1" customFormat="1" ht="11" customHeight="1" spans="1:31">
      <c r="A190" s="138"/>
      <c r="B190" s="24" t="s">
        <v>450</v>
      </c>
      <c r="C190" s="25" t="s">
        <v>22</v>
      </c>
      <c r="D190" s="26"/>
      <c r="E190" s="27">
        <v>3200</v>
      </c>
      <c r="F190" s="28">
        <f t="shared" si="78"/>
        <v>3200</v>
      </c>
      <c r="G190" s="29" t="str">
        <f t="shared" si="79"/>
        <v/>
      </c>
      <c r="H190" s="30">
        <v>3200</v>
      </c>
      <c r="I190" s="99">
        <f t="shared" si="80"/>
        <v>3200</v>
      </c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3"/>
        <v>15500</v>
      </c>
      <c r="P190" s="77" t="str">
        <f t="shared" si="82"/>
        <v/>
      </c>
      <c r="Q190" s="27">
        <v>15500</v>
      </c>
      <c r="R190" s="90">
        <f t="shared" si="71"/>
        <v>15500</v>
      </c>
      <c r="S190" s="3"/>
      <c r="V190" s="9"/>
      <c r="W190" s="6"/>
      <c r="X190" s="8"/>
      <c r="Y190" s="9"/>
      <c r="Z190" s="6"/>
      <c r="AA190" s="8"/>
      <c r="AC190" s="114">
        <f t="shared" si="81"/>
        <v>0</v>
      </c>
      <c r="AD190" s="114">
        <f t="shared" si="69"/>
        <v>0</v>
      </c>
      <c r="AE190" s="11"/>
    </row>
    <row r="191" s="1" customFormat="1" ht="11" customHeight="1" spans="1:31">
      <c r="A191" s="138"/>
      <c r="B191" s="36" t="s">
        <v>452</v>
      </c>
      <c r="C191" s="36"/>
      <c r="D191" s="37"/>
      <c r="E191" s="38">
        <f>SUM(F176:F190)</f>
        <v>51210</v>
      </c>
      <c r="F191" s="39">
        <f>E191/15</f>
        <v>3414</v>
      </c>
      <c r="G191" s="29" t="str">
        <f t="shared" si="79"/>
        <v/>
      </c>
      <c r="H191" s="38">
        <f>SUM(I176:I190)</f>
        <v>51210</v>
      </c>
      <c r="I191" s="39">
        <f>H191/15</f>
        <v>3414</v>
      </c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3"/>
        <v>15600</v>
      </c>
      <c r="P191" s="77" t="str">
        <f t="shared" si="82"/>
        <v/>
      </c>
      <c r="Q191" s="30">
        <v>15600</v>
      </c>
      <c r="R191" s="90">
        <f t="shared" si="71"/>
        <v>15600</v>
      </c>
      <c r="S191" s="3"/>
      <c r="V191" s="9"/>
      <c r="W191" s="6"/>
      <c r="X191" s="8"/>
      <c r="Y191" s="9"/>
      <c r="Z191" s="6"/>
      <c r="AA191" s="8"/>
      <c r="AC191" s="114">
        <f t="shared" si="81"/>
        <v>0</v>
      </c>
      <c r="AD191" s="114">
        <f t="shared" si="69"/>
        <v>0</v>
      </c>
      <c r="AE191" s="11"/>
    </row>
    <row r="192" s="1" customFormat="1" ht="11" customHeight="1" spans="1:31">
      <c r="A192" s="138"/>
      <c r="B192" s="54" t="s">
        <v>454</v>
      </c>
      <c r="C192" s="25" t="s">
        <v>22</v>
      </c>
      <c r="D192" s="26"/>
      <c r="E192" s="27">
        <v>2600</v>
      </c>
      <c r="F192" s="28">
        <f t="shared" ref="F192:F194" si="83">E192+D192</f>
        <v>2600</v>
      </c>
      <c r="G192" s="29" t="str">
        <f t="shared" si="79"/>
        <v/>
      </c>
      <c r="H192" s="30">
        <v>2600</v>
      </c>
      <c r="I192" s="67">
        <f t="shared" ref="I192:I194" si="84">IF(G192="",0+H192,G192+H192)</f>
        <v>2600</v>
      </c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3"/>
        <v>14500</v>
      </c>
      <c r="P192" s="29" t="str">
        <f t="shared" si="82"/>
        <v/>
      </c>
      <c r="Q192" s="30">
        <v>14500</v>
      </c>
      <c r="R192" s="90">
        <f t="shared" si="71"/>
        <v>14500</v>
      </c>
      <c r="S192" s="3"/>
      <c r="V192" s="9"/>
      <c r="W192" s="6"/>
      <c r="X192" s="8"/>
      <c r="Y192" s="9"/>
      <c r="Z192" s="6"/>
      <c r="AA192" s="8"/>
      <c r="AC192" s="114">
        <f t="shared" si="81"/>
        <v>0</v>
      </c>
      <c r="AD192" s="114">
        <f t="shared" ref="AD192:AD200" si="85">O192-R192</f>
        <v>0</v>
      </c>
      <c r="AE192" s="11"/>
    </row>
    <row r="193" s="1" customFormat="1" ht="11" customHeight="1" spans="1:31">
      <c r="A193" s="138"/>
      <c r="B193" s="33" t="s">
        <v>456</v>
      </c>
      <c r="C193" s="33" t="s">
        <v>231</v>
      </c>
      <c r="D193" s="26"/>
      <c r="E193" s="27">
        <v>2700</v>
      </c>
      <c r="F193" s="28">
        <f t="shared" si="83"/>
        <v>2700</v>
      </c>
      <c r="G193" s="29" t="str">
        <f t="shared" si="79"/>
        <v/>
      </c>
      <c r="H193" s="30">
        <v>2700</v>
      </c>
      <c r="I193" s="67">
        <f t="shared" si="84"/>
        <v>2700</v>
      </c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3"/>
        <v>12700</v>
      </c>
      <c r="P193" s="29" t="str">
        <f t="shared" si="82"/>
        <v/>
      </c>
      <c r="Q193" s="30">
        <v>12700</v>
      </c>
      <c r="R193" s="90">
        <f t="shared" si="71"/>
        <v>12700</v>
      </c>
      <c r="S193" s="3"/>
      <c r="V193" s="9"/>
      <c r="W193" s="6"/>
      <c r="X193" s="8"/>
      <c r="Y193" s="9"/>
      <c r="Z193" s="6"/>
      <c r="AA193" s="8"/>
      <c r="AC193" s="114">
        <f t="shared" si="81"/>
        <v>0</v>
      </c>
      <c r="AD193" s="114">
        <f t="shared" si="85"/>
        <v>0</v>
      </c>
      <c r="AE193" s="11"/>
    </row>
    <row r="194" s="1" customFormat="1" ht="11" customHeight="1" spans="1:31">
      <c r="A194" s="138"/>
      <c r="B194" s="33" t="s">
        <v>458</v>
      </c>
      <c r="C194" s="33" t="s">
        <v>22</v>
      </c>
      <c r="D194" s="26"/>
      <c r="E194" s="27">
        <v>3200</v>
      </c>
      <c r="F194" s="28">
        <f t="shared" si="83"/>
        <v>3200</v>
      </c>
      <c r="G194" s="29" t="str">
        <f t="shared" si="79"/>
        <v/>
      </c>
      <c r="H194" s="30">
        <v>3200</v>
      </c>
      <c r="I194" s="67">
        <f t="shared" si="84"/>
        <v>3200</v>
      </c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3"/>
        <v>11000</v>
      </c>
      <c r="P194" s="29" t="str">
        <f t="shared" si="82"/>
        <v/>
      </c>
      <c r="Q194" s="30">
        <v>11000</v>
      </c>
      <c r="R194" s="90">
        <f t="shared" si="71"/>
        <v>11000</v>
      </c>
      <c r="S194" s="3"/>
      <c r="V194" s="9"/>
      <c r="W194" s="6"/>
      <c r="X194" s="8"/>
      <c r="Y194" s="9"/>
      <c r="Z194" s="6"/>
      <c r="AA194" s="8"/>
      <c r="AC194" s="114">
        <f t="shared" si="81"/>
        <v>0</v>
      </c>
      <c r="AD194" s="114">
        <f t="shared" si="85"/>
        <v>0</v>
      </c>
      <c r="AE194" s="11"/>
    </row>
    <row r="195" s="1" customFormat="1" ht="11" customHeight="1" spans="1:31">
      <c r="A195" s="138"/>
      <c r="B195" s="36" t="s">
        <v>460</v>
      </c>
      <c r="C195" s="36"/>
      <c r="D195" s="37"/>
      <c r="E195" s="38">
        <f>E191+F192+F193+F194</f>
        <v>59710</v>
      </c>
      <c r="F195" s="39">
        <f>E195/18</f>
        <v>3317.22222222222</v>
      </c>
      <c r="G195" s="73"/>
      <c r="H195" s="38">
        <f>H191+I192+I193+I194</f>
        <v>59710</v>
      </c>
      <c r="I195" s="39">
        <f>H195/18</f>
        <v>3317.22222222222</v>
      </c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3"/>
        <v>44000</v>
      </c>
      <c r="P195" s="29" t="str">
        <f t="shared" si="82"/>
        <v/>
      </c>
      <c r="Q195" s="30">
        <v>44000</v>
      </c>
      <c r="R195" s="90">
        <f t="shared" si="71"/>
        <v>44000</v>
      </c>
      <c r="S195" s="3"/>
      <c r="V195" s="9"/>
      <c r="W195" s="6"/>
      <c r="X195" s="8"/>
      <c r="Y195" s="9"/>
      <c r="Z195" s="6"/>
      <c r="AA195" s="8"/>
      <c r="AC195" s="114">
        <f t="shared" si="81"/>
        <v>0</v>
      </c>
      <c r="AD195" s="114">
        <f t="shared" si="8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3"/>
        <v>14700</v>
      </c>
      <c r="P196" s="29" t="str">
        <f t="shared" si="82"/>
        <v/>
      </c>
      <c r="Q196" s="34">
        <v>14700</v>
      </c>
      <c r="R196" s="90">
        <f t="shared" si="71"/>
        <v>14700</v>
      </c>
      <c r="S196" s="3"/>
      <c r="V196" s="9"/>
      <c r="W196" s="6"/>
      <c r="X196" s="8"/>
      <c r="Y196" s="9"/>
      <c r="Z196" s="6"/>
      <c r="AA196" s="8"/>
      <c r="AC196" s="114">
        <f t="shared" si="81"/>
        <v>0</v>
      </c>
      <c r="AD196" s="114">
        <f t="shared" si="85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3"/>
        <v>20700</v>
      </c>
      <c r="P197" s="29" t="str">
        <f t="shared" si="82"/>
        <v/>
      </c>
      <c r="Q197" s="30">
        <v>20700</v>
      </c>
      <c r="R197" s="90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4">
        <f t="shared" si="81"/>
        <v>0</v>
      </c>
      <c r="AD197" s="114">
        <f t="shared" si="85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3"/>
        <v>34200</v>
      </c>
      <c r="P198" s="115" t="str">
        <f t="shared" si="82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4">
        <f t="shared" si="81"/>
        <v>0</v>
      </c>
      <c r="AD198" s="114">
        <f t="shared" si="85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1"/>
        <v>0</v>
      </c>
      <c r="AD199" s="114">
        <f t="shared" si="85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4">
        <f t="shared" si="81"/>
        <v>0</v>
      </c>
      <c r="AD200" s="114">
        <f t="shared" si="85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4">
        <f t="shared" si="81"/>
        <v>0</v>
      </c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4"/>
      <c r="C218" s="4"/>
      <c r="D218" s="163"/>
      <c r="E218" s="130"/>
      <c r="F218" s="165"/>
      <c r="G218" s="163"/>
      <c r="H218" s="130"/>
      <c r="I218" s="131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7"/>
    <mergeCell ref="A129:A174"/>
    <mergeCell ref="A176:A195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8" sqref="T28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495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495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39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13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21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 t="s">
        <v>469</v>
      </c>
      <c r="W8" s="30">
        <v>33200</v>
      </c>
      <c r="X8" s="67">
        <f t="shared" si="6"/>
        <v>33100</v>
      </c>
      <c r="Y8" s="77" t="str">
        <f t="shared" si="7"/>
        <v>-100</v>
      </c>
      <c r="Z8" s="30">
        <v>33200</v>
      </c>
      <c r="AA8" s="90">
        <f t="shared" si="8"/>
        <v>33100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ref="AD14:AD77" si="14">O13-R13</f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5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11400</v>
      </c>
      <c r="X15" s="67">
        <f t="shared" si="6"/>
        <v>11400</v>
      </c>
      <c r="Y15" s="29" t="str">
        <f t="shared" si="7"/>
        <v/>
      </c>
      <c r="Z15" s="30">
        <v>11400</v>
      </c>
      <c r="AA15" s="90">
        <f t="shared" si="8"/>
        <v>11400</v>
      </c>
      <c r="AC15" s="114">
        <f t="shared" si="9"/>
        <v>0</v>
      </c>
      <c r="AD15" s="114">
        <f t="shared" si="14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5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4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4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33" t="s">
        <v>70</v>
      </c>
      <c r="L18" s="33" t="s">
        <v>56</v>
      </c>
      <c r="M18" s="52"/>
      <c r="N18" s="27">
        <v>3200</v>
      </c>
      <c r="O18" s="28">
        <f t="shared" si="3"/>
        <v>3200</v>
      </c>
      <c r="P18" s="29" t="str">
        <f t="shared" si="15"/>
        <v/>
      </c>
      <c r="Q18" s="30">
        <v>3200</v>
      </c>
      <c r="R18" s="90">
        <f t="shared" si="5"/>
        <v>3200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4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60" t="s">
        <v>70</v>
      </c>
      <c r="L19" s="33" t="s">
        <v>18</v>
      </c>
      <c r="M19" s="52"/>
      <c r="N19" s="27">
        <v>3800</v>
      </c>
      <c r="O19" s="28">
        <f t="shared" si="3"/>
        <v>3800</v>
      </c>
      <c r="P19" s="29" t="str">
        <f t="shared" si="15"/>
        <v/>
      </c>
      <c r="Q19" s="30">
        <v>3800</v>
      </c>
      <c r="R19" s="99">
        <f t="shared" si="5"/>
        <v>3800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4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4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6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4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6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4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6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4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6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4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6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4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78"/>
      <c r="K26" s="36" t="s">
        <v>94</v>
      </c>
      <c r="L26" s="36"/>
      <c r="M26" s="72"/>
      <c r="N26" s="38">
        <f>SUM(O6:O25)</f>
        <v>92270</v>
      </c>
      <c r="O26" s="39">
        <f>N26/22</f>
        <v>4194.09090909091</v>
      </c>
      <c r="P26" s="73"/>
      <c r="Q26" s="38">
        <f>SUM(R6:R25)</f>
        <v>92270</v>
      </c>
      <c r="R26" s="108">
        <f>Q26/22</f>
        <v>4194.09090909091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4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9">N27+M27</f>
        <v>25400</v>
      </c>
      <c r="P27" s="29" t="str">
        <f t="shared" ref="P27:P44" si="20">IF(LEFT(M27,1)="+",LEFT(M27,1)&amp;TEXT(M27,"#"),TEXT(M27,"#"))</f>
        <v/>
      </c>
      <c r="Q27" s="30">
        <v>25400</v>
      </c>
      <c r="R27" s="90">
        <f t="shared" ref="R27:R44" si="21">IF(P27="",0+Q27,P27+Q27)</f>
        <v>25400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4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9"/>
        <v>25200</v>
      </c>
      <c r="P28" s="29" t="str">
        <f t="shared" si="20"/>
        <v/>
      </c>
      <c r="Q28" s="30">
        <v>25200</v>
      </c>
      <c r="R28" s="90">
        <f t="shared" si="21"/>
        <v>25200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4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101</v>
      </c>
      <c r="L29" s="25" t="s">
        <v>15</v>
      </c>
      <c r="M29" s="52"/>
      <c r="N29" s="27">
        <v>25200</v>
      </c>
      <c r="O29" s="28">
        <f t="shared" si="19"/>
        <v>25200</v>
      </c>
      <c r="P29" s="29" t="str">
        <f t="shared" si="20"/>
        <v/>
      </c>
      <c r="Q29" s="30">
        <v>25200</v>
      </c>
      <c r="R29" s="90">
        <f t="shared" si="21"/>
        <v>25200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4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103</v>
      </c>
      <c r="L30" s="25" t="s">
        <v>20</v>
      </c>
      <c r="M30" s="52"/>
      <c r="N30" s="27">
        <v>25000</v>
      </c>
      <c r="O30" s="28">
        <f t="shared" si="19"/>
        <v>25000</v>
      </c>
      <c r="P30" s="29" t="str">
        <f t="shared" si="20"/>
        <v/>
      </c>
      <c r="Q30" s="30">
        <v>25000</v>
      </c>
      <c r="R30" s="90">
        <f t="shared" si="21"/>
        <v>25000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4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106</v>
      </c>
      <c r="L31" s="25" t="s">
        <v>107</v>
      </c>
      <c r="M31" s="52"/>
      <c r="N31" s="27">
        <v>25000</v>
      </c>
      <c r="O31" s="28">
        <f t="shared" si="19"/>
        <v>25000</v>
      </c>
      <c r="P31" s="29" t="str">
        <f t="shared" si="20"/>
        <v/>
      </c>
      <c r="Q31" s="30">
        <v>25000</v>
      </c>
      <c r="R31" s="90">
        <f t="shared" si="21"/>
        <v>25000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4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7"/>
        <v>21500</v>
      </c>
      <c r="G32" s="29" t="str">
        <f t="shared" si="1"/>
        <v/>
      </c>
      <c r="H32" s="30">
        <v>21500</v>
      </c>
      <c r="I32" s="67">
        <f t="shared" si="18"/>
        <v>21500</v>
      </c>
      <c r="J32" s="69"/>
      <c r="K32" s="25" t="s">
        <v>106</v>
      </c>
      <c r="L32" s="25" t="s">
        <v>20</v>
      </c>
      <c r="M32" s="52"/>
      <c r="N32" s="27">
        <v>24700</v>
      </c>
      <c r="O32" s="28">
        <f t="shared" si="19"/>
        <v>24700</v>
      </c>
      <c r="P32" s="29" t="str">
        <f t="shared" si="20"/>
        <v/>
      </c>
      <c r="Q32" s="30">
        <v>24700</v>
      </c>
      <c r="R32" s="90">
        <f t="shared" si="21"/>
        <v>24700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4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110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4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9"/>
        <v>22000</v>
      </c>
      <c r="P34" s="29" t="str">
        <f t="shared" si="20"/>
        <v/>
      </c>
      <c r="Q34" s="30">
        <v>22000</v>
      </c>
      <c r="R34" s="90">
        <f t="shared" si="21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4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9"/>
        <v>22000</v>
      </c>
      <c r="P35" s="29" t="str">
        <f t="shared" si="20"/>
        <v/>
      </c>
      <c r="Q35" s="30">
        <v>22000</v>
      </c>
      <c r="R35" s="90">
        <f t="shared" si="21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4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9"/>
        <v>33000</v>
      </c>
      <c r="P36" s="77" t="str">
        <f t="shared" si="20"/>
        <v/>
      </c>
      <c r="Q36" s="30">
        <v>33000</v>
      </c>
      <c r="R36" s="90">
        <f t="shared" si="21"/>
        <v>33000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4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 t="s">
        <v>468</v>
      </c>
      <c r="E37" s="41">
        <v>35000</v>
      </c>
      <c r="F37" s="28">
        <f t="shared" si="22"/>
        <v>34700</v>
      </c>
      <c r="G37" s="29" t="str">
        <f t="shared" si="1"/>
        <v>-300</v>
      </c>
      <c r="H37" s="30">
        <v>35000</v>
      </c>
      <c r="I37" s="67">
        <f t="shared" si="23"/>
        <v>34700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9"/>
        <v>32800</v>
      </c>
      <c r="P37" s="77" t="str">
        <f t="shared" si="20"/>
        <v/>
      </c>
      <c r="Q37" s="30">
        <v>32800</v>
      </c>
      <c r="R37" s="90">
        <f t="shared" si="21"/>
        <v>32800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4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 t="s">
        <v>468</v>
      </c>
      <c r="E38" s="41">
        <v>35300</v>
      </c>
      <c r="F38" s="28">
        <f t="shared" si="22"/>
        <v>35000</v>
      </c>
      <c r="G38" s="29" t="str">
        <f t="shared" si="1"/>
        <v>-300</v>
      </c>
      <c r="H38" s="30">
        <v>35300</v>
      </c>
      <c r="I38" s="67">
        <f t="shared" si="23"/>
        <v>35000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9"/>
        <v>32800</v>
      </c>
      <c r="P38" s="77" t="str">
        <f t="shared" si="20"/>
        <v/>
      </c>
      <c r="Q38" s="30">
        <v>32800</v>
      </c>
      <c r="R38" s="90">
        <f t="shared" si="21"/>
        <v>32800</v>
      </c>
      <c r="S38" s="105"/>
      <c r="V38" s="106"/>
      <c r="X38" s="107"/>
      <c r="Y38" s="106"/>
      <c r="AA38" s="107"/>
      <c r="AC38" s="114">
        <f t="shared" ref="AC38:AC60" si="24">F38-I38</f>
        <v>0</v>
      </c>
      <c r="AD38" s="114">
        <f t="shared" si="14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 t="s">
        <v>469</v>
      </c>
      <c r="E39" s="41">
        <v>33000</v>
      </c>
      <c r="F39" s="28">
        <f t="shared" si="22"/>
        <v>32900</v>
      </c>
      <c r="G39" s="29" t="str">
        <f t="shared" si="1"/>
        <v>-100</v>
      </c>
      <c r="H39" s="30">
        <v>33000</v>
      </c>
      <c r="I39" s="67">
        <f t="shared" si="23"/>
        <v>32900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9"/>
        <v>19700</v>
      </c>
      <c r="P39" s="77" t="str">
        <f t="shared" si="20"/>
        <v/>
      </c>
      <c r="Q39" s="30">
        <v>19700</v>
      </c>
      <c r="R39" s="90">
        <f t="shared" si="21"/>
        <v>19700</v>
      </c>
      <c r="S39" s="105"/>
      <c r="V39" s="106"/>
      <c r="X39" s="107"/>
      <c r="Y39" s="106"/>
      <c r="AA39" s="107"/>
      <c r="AC39" s="114">
        <f t="shared" si="24"/>
        <v>0</v>
      </c>
      <c r="AD39" s="114">
        <f t="shared" si="14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 t="s">
        <v>467</v>
      </c>
      <c r="E40" s="41">
        <v>33300</v>
      </c>
      <c r="F40" s="28">
        <f t="shared" si="22"/>
        <v>33100</v>
      </c>
      <c r="G40" s="29" t="str">
        <f t="shared" ref="G40:G73" si="25">IF(LEFT(D40,1)="+",LEFT(D40,1)&amp;TEXT(D40,"#"),TEXT(D40,"#"))</f>
        <v>-200</v>
      </c>
      <c r="H40" s="30">
        <v>33300</v>
      </c>
      <c r="I40" s="67">
        <f t="shared" si="23"/>
        <v>33100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9"/>
        <v>25300</v>
      </c>
      <c r="P40" s="77" t="str">
        <f t="shared" si="20"/>
        <v/>
      </c>
      <c r="Q40" s="30">
        <v>25300</v>
      </c>
      <c r="R40" s="90">
        <f t="shared" si="21"/>
        <v>25300</v>
      </c>
      <c r="S40" s="105"/>
      <c r="V40" s="106"/>
      <c r="X40" s="107"/>
      <c r="Y40" s="106"/>
      <c r="AA40" s="107"/>
      <c r="AC40" s="114">
        <f t="shared" si="24"/>
        <v>0</v>
      </c>
      <c r="AD40" s="114">
        <f t="shared" si="14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 t="s">
        <v>467</v>
      </c>
      <c r="E41" s="41">
        <v>32300</v>
      </c>
      <c r="F41" s="28">
        <f t="shared" si="22"/>
        <v>32100</v>
      </c>
      <c r="G41" s="29" t="str">
        <f t="shared" si="25"/>
        <v>-200</v>
      </c>
      <c r="H41" s="30">
        <v>32300</v>
      </c>
      <c r="I41" s="67">
        <f t="shared" si="23"/>
        <v>32100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24"/>
        <v>0</v>
      </c>
      <c r="AD41" s="114">
        <f t="shared" si="14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25"/>
        <v/>
      </c>
      <c r="H42" s="30">
        <v>34800</v>
      </c>
      <c r="I42" s="67">
        <f t="shared" si="23"/>
        <v>34800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9"/>
        <v>26720</v>
      </c>
      <c r="P42" s="77" t="str">
        <f t="shared" si="20"/>
        <v/>
      </c>
      <c r="Q42" s="30">
        <v>26720</v>
      </c>
      <c r="R42" s="90">
        <f t="shared" si="21"/>
        <v>26720</v>
      </c>
      <c r="S42" s="105"/>
      <c r="V42" s="106"/>
      <c r="X42" s="107"/>
      <c r="Y42" s="106"/>
      <c r="AA42" s="107"/>
      <c r="AC42" s="114">
        <f t="shared" si="24"/>
        <v>0</v>
      </c>
      <c r="AD42" s="114">
        <f t="shared" si="14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25"/>
        <v/>
      </c>
      <c r="H43" s="30">
        <v>35000</v>
      </c>
      <c r="I43" s="67">
        <f t="shared" si="23"/>
        <v>35000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24"/>
        <v>0</v>
      </c>
      <c r="AD43" s="114">
        <f t="shared" si="14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25"/>
        <v/>
      </c>
      <c r="H44" s="30">
        <v>35100</v>
      </c>
      <c r="I44" s="67">
        <f t="shared" si="23"/>
        <v>35100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9"/>
        <v>25700</v>
      </c>
      <c r="P44" s="29" t="str">
        <f t="shared" si="20"/>
        <v/>
      </c>
      <c r="Q44" s="30">
        <v>25700</v>
      </c>
      <c r="R44" s="90">
        <f t="shared" si="21"/>
        <v>25700</v>
      </c>
      <c r="S44" s="105"/>
      <c r="V44" s="106"/>
      <c r="X44" s="107"/>
      <c r="Y44" s="106"/>
      <c r="AA44" s="107"/>
      <c r="AC44" s="114">
        <f t="shared" si="24"/>
        <v>0</v>
      </c>
      <c r="AD44" s="114">
        <f t="shared" si="14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 t="s">
        <v>468</v>
      </c>
      <c r="E45" s="41">
        <v>33900</v>
      </c>
      <c r="F45" s="28">
        <f t="shared" si="22"/>
        <v>33600</v>
      </c>
      <c r="G45" s="29" t="str">
        <f t="shared" si="25"/>
        <v>-300</v>
      </c>
      <c r="H45" s="30">
        <v>33900</v>
      </c>
      <c r="I45" s="67">
        <f t="shared" si="23"/>
        <v>33600</v>
      </c>
      <c r="J45" s="69"/>
      <c r="K45" s="36" t="s">
        <v>136</v>
      </c>
      <c r="L45" s="36"/>
      <c r="M45" s="72"/>
      <c r="N45" s="38">
        <f>SUM(O27:O44)</f>
        <v>468040</v>
      </c>
      <c r="O45" s="39">
        <f>N45/18</f>
        <v>26002.2222222222</v>
      </c>
      <c r="P45" s="73"/>
      <c r="Q45" s="38">
        <f>SUM(R27:R44)</f>
        <v>468040</v>
      </c>
      <c r="R45" s="108">
        <f>Q45/18</f>
        <v>26002.2222222222</v>
      </c>
      <c r="S45" s="105"/>
      <c r="V45" s="106"/>
      <c r="X45" s="107"/>
      <c r="Y45" s="106"/>
      <c r="AA45" s="107"/>
      <c r="AC45" s="114">
        <f t="shared" si="24"/>
        <v>0</v>
      </c>
      <c r="AD45" s="114">
        <f t="shared" si="14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377100</v>
      </c>
      <c r="F46" s="39">
        <f>E46/11</f>
        <v>34281.8181818182</v>
      </c>
      <c r="G46" s="29" t="str">
        <f t="shared" si="25"/>
        <v/>
      </c>
      <c r="H46" s="51">
        <f>SUM(I35:I45)</f>
        <v>377100</v>
      </c>
      <c r="I46" s="39">
        <f>H46/11</f>
        <v>34281.8181818182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6">N46+M46</f>
        <v>21900</v>
      </c>
      <c r="P46" s="29" t="str">
        <f t="shared" ref="P46:P48" si="27">IF(LEFT(M46,1)="+",LEFT(M46,1)&amp;TEXT(M46,"#"),TEXT(M46,"#"))</f>
        <v/>
      </c>
      <c r="Q46" s="30">
        <v>21900</v>
      </c>
      <c r="R46" s="90">
        <f t="shared" ref="R46:R48" si="28">IF(P46="",0+Q46,P46+Q46)</f>
        <v>21900</v>
      </c>
      <c r="S46" s="105"/>
      <c r="V46" s="106"/>
      <c r="X46" s="107"/>
      <c r="Y46" s="106"/>
      <c r="AA46" s="107"/>
      <c r="AC46" s="114">
        <f t="shared" si="24"/>
        <v>0</v>
      </c>
      <c r="AD46" s="114">
        <f t="shared" si="14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9">E47+D47</f>
        <v>21000</v>
      </c>
      <c r="G47" s="29" t="str">
        <f t="shared" si="25"/>
        <v/>
      </c>
      <c r="H47" s="30">
        <v>21000</v>
      </c>
      <c r="I47" s="67">
        <f t="shared" ref="I47:I51" si="30">IF(G47="",0+H47,G47+H47)</f>
        <v>21000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6"/>
        <v>21300</v>
      </c>
      <c r="P47" s="29" t="str">
        <f t="shared" si="27"/>
        <v/>
      </c>
      <c r="Q47" s="34">
        <v>21300</v>
      </c>
      <c r="R47" s="90">
        <f t="shared" si="28"/>
        <v>21300</v>
      </c>
      <c r="S47" s="105"/>
      <c r="V47" s="106"/>
      <c r="X47" s="107"/>
      <c r="Y47" s="106"/>
      <c r="AA47" s="107"/>
      <c r="AC47" s="114">
        <f t="shared" si="24"/>
        <v>0</v>
      </c>
      <c r="AD47" s="114">
        <f t="shared" si="14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9"/>
        <v>24600</v>
      </c>
      <c r="G48" s="29" t="str">
        <f t="shared" si="25"/>
        <v/>
      </c>
      <c r="H48" s="30">
        <v>24600</v>
      </c>
      <c r="I48" s="67">
        <f t="shared" si="30"/>
        <v>24600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6"/>
        <v>24200</v>
      </c>
      <c r="P48" s="29" t="str">
        <f t="shared" si="27"/>
        <v/>
      </c>
      <c r="Q48" s="30">
        <v>24200</v>
      </c>
      <c r="R48" s="90">
        <f t="shared" si="28"/>
        <v>24200</v>
      </c>
      <c r="S48" s="105"/>
      <c r="V48" s="106"/>
      <c r="X48" s="107"/>
      <c r="Y48" s="106"/>
      <c r="AA48" s="107"/>
      <c r="AC48" s="114">
        <f t="shared" si="24"/>
        <v>0</v>
      </c>
      <c r="AD48" s="114">
        <f t="shared" si="14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9"/>
        <v>24700</v>
      </c>
      <c r="G49" s="29" t="str">
        <f t="shared" si="25"/>
        <v/>
      </c>
      <c r="H49" s="30">
        <v>24700</v>
      </c>
      <c r="I49" s="67">
        <f t="shared" si="30"/>
        <v>24700</v>
      </c>
      <c r="J49" s="78"/>
      <c r="K49" s="36" t="s">
        <v>145</v>
      </c>
      <c r="L49" s="36"/>
      <c r="M49" s="72"/>
      <c r="N49" s="38">
        <f>N45+O46+O47</f>
        <v>511240</v>
      </c>
      <c r="O49" s="39">
        <f>N49/21</f>
        <v>24344.7619047619</v>
      </c>
      <c r="P49" s="73"/>
      <c r="Q49" s="38">
        <f>Q45+R46+R47</f>
        <v>511240</v>
      </c>
      <c r="R49" s="108">
        <f>Q49/21</f>
        <v>24344.7619047619</v>
      </c>
      <c r="S49" s="105"/>
      <c r="V49" s="106"/>
      <c r="X49" s="107"/>
      <c r="Y49" s="106"/>
      <c r="AA49" s="107"/>
      <c r="AC49" s="114">
        <f t="shared" si="24"/>
        <v>0</v>
      </c>
      <c r="AD49" s="114">
        <f t="shared" si="14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10700</v>
      </c>
      <c r="F50" s="28">
        <f t="shared" si="29"/>
        <v>10700</v>
      </c>
      <c r="G50" s="29" t="str">
        <f t="shared" si="25"/>
        <v/>
      </c>
      <c r="H50" s="30">
        <v>10700</v>
      </c>
      <c r="I50" s="67">
        <f t="shared" si="30"/>
        <v>10700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31">N50+M50</f>
        <v>4400</v>
      </c>
      <c r="P50" s="29" t="str">
        <f t="shared" ref="P50:P53" si="32">IF(LEFT(M50,1)="+",LEFT(M50,1)&amp;TEXT(M50,"#"),TEXT(M50,"#"))</f>
        <v/>
      </c>
      <c r="Q50" s="30">
        <v>4400</v>
      </c>
      <c r="R50" s="90">
        <f t="shared" ref="R50:R53" si="33">IF(P50="",0+Q50,P50+Q50)</f>
        <v>4400</v>
      </c>
      <c r="S50" s="105"/>
      <c r="V50" s="106"/>
      <c r="X50" s="107"/>
      <c r="Y50" s="106"/>
      <c r="AA50" s="107"/>
      <c r="AC50" s="114">
        <f t="shared" si="24"/>
        <v>0</v>
      </c>
      <c r="AD50" s="114">
        <f t="shared" si="14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9"/>
        <v>26100</v>
      </c>
      <c r="G51" s="29" t="str">
        <f t="shared" si="25"/>
        <v/>
      </c>
      <c r="H51" s="30">
        <v>26100</v>
      </c>
      <c r="I51" s="67">
        <f t="shared" si="30"/>
        <v>26100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31"/>
        <v>4200</v>
      </c>
      <c r="P51" s="29" t="str">
        <f t="shared" si="32"/>
        <v/>
      </c>
      <c r="Q51" s="30">
        <v>4200</v>
      </c>
      <c r="R51" s="90">
        <f t="shared" si="33"/>
        <v>4200</v>
      </c>
      <c r="S51" s="105"/>
      <c r="V51" s="106"/>
      <c r="X51" s="107"/>
      <c r="Y51" s="106"/>
      <c r="AA51" s="107"/>
      <c r="AC51" s="114">
        <f t="shared" si="24"/>
        <v>0</v>
      </c>
      <c r="AD51" s="114">
        <f t="shared" si="14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107100</v>
      </c>
      <c r="F52" s="39">
        <f>E52/5</f>
        <v>21420</v>
      </c>
      <c r="G52" s="29" t="str">
        <f t="shared" si="25"/>
        <v/>
      </c>
      <c r="H52" s="51">
        <f>SUM(I47:I51)</f>
        <v>107100</v>
      </c>
      <c r="I52" s="39">
        <f>H52/5</f>
        <v>21420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31"/>
        <v>4500</v>
      </c>
      <c r="P52" s="29" t="str">
        <f t="shared" si="32"/>
        <v/>
      </c>
      <c r="Q52" s="30">
        <v>4500</v>
      </c>
      <c r="R52" s="90">
        <f t="shared" si="33"/>
        <v>4500</v>
      </c>
      <c r="S52" s="105"/>
      <c r="V52" s="106"/>
      <c r="X52" s="107"/>
      <c r="Y52" s="106"/>
      <c r="AA52" s="107"/>
      <c r="AC52" s="114">
        <f t="shared" si="24"/>
        <v>0</v>
      </c>
      <c r="AD52" s="114">
        <f t="shared" si="14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484200</v>
      </c>
      <c r="F53" s="39">
        <f>E53/16</f>
        <v>30262.5</v>
      </c>
      <c r="G53" s="29" t="str">
        <f t="shared" si="25"/>
        <v/>
      </c>
      <c r="H53" s="51">
        <f>H46+H52</f>
        <v>484200</v>
      </c>
      <c r="I53" s="39">
        <f>H53/16</f>
        <v>30262.5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31"/>
        <v>4300</v>
      </c>
      <c r="P53" s="29" t="str">
        <f t="shared" si="32"/>
        <v/>
      </c>
      <c r="Q53" s="30">
        <v>4300</v>
      </c>
      <c r="R53" s="90">
        <f t="shared" si="33"/>
        <v>4300</v>
      </c>
      <c r="S53" s="105"/>
      <c r="V53" s="106"/>
      <c r="X53" s="107"/>
      <c r="Y53" s="106"/>
      <c r="AA53" s="107"/>
      <c r="AC53" s="114">
        <f t="shared" si="24"/>
        <v>0</v>
      </c>
      <c r="AD53" s="114">
        <f t="shared" si="14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4">E54+D54</f>
        <v>9400</v>
      </c>
      <c r="G54" s="29" t="str">
        <f t="shared" si="25"/>
        <v/>
      </c>
      <c r="H54" s="30">
        <v>9400</v>
      </c>
      <c r="I54" s="67">
        <f t="shared" ref="I54:I69" si="35">IF(G54="",0+H54,G54+H54)</f>
        <v>9400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24"/>
        <v>0</v>
      </c>
      <c r="AD54" s="114">
        <f t="shared" si="14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4"/>
        <v>9600</v>
      </c>
      <c r="G55" s="29" t="str">
        <f t="shared" si="25"/>
        <v/>
      </c>
      <c r="H55" s="30">
        <v>9600</v>
      </c>
      <c r="I55" s="67">
        <f t="shared" si="35"/>
        <v>9600</v>
      </c>
      <c r="J55" s="69"/>
      <c r="K55" s="25" t="s">
        <v>158</v>
      </c>
      <c r="L55" s="25" t="s">
        <v>149</v>
      </c>
      <c r="M55" s="52"/>
      <c r="N55" s="27">
        <v>2400</v>
      </c>
      <c r="O55" s="28">
        <f t="shared" ref="O55:O58" si="36">N55+M55</f>
        <v>2400</v>
      </c>
      <c r="P55" s="29" t="str">
        <f t="shared" ref="P55:P58" si="37">IF(LEFT(M55,1)="+",LEFT(M55,1)&amp;TEXT(M55,"#"),TEXT(M55,"#"))</f>
        <v/>
      </c>
      <c r="Q55" s="30">
        <v>2400</v>
      </c>
      <c r="R55" s="90">
        <f t="shared" ref="R55:R58" si="38">IF(P55="",0+Q55,P55+Q55)</f>
        <v>2400</v>
      </c>
      <c r="S55" s="105"/>
      <c r="V55" s="106"/>
      <c r="X55" s="107"/>
      <c r="Y55" s="106"/>
      <c r="AA55" s="107"/>
      <c r="AC55" s="114">
        <f t="shared" si="24"/>
        <v>0</v>
      </c>
      <c r="AD55" s="114">
        <f t="shared" si="14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9800</v>
      </c>
      <c r="F56" s="28">
        <f t="shared" si="34"/>
        <v>9800</v>
      </c>
      <c r="G56" s="29" t="str">
        <f t="shared" si="25"/>
        <v/>
      </c>
      <c r="H56" s="30">
        <v>9800</v>
      </c>
      <c r="I56" s="67">
        <f t="shared" si="35"/>
        <v>9800</v>
      </c>
      <c r="J56" s="69"/>
      <c r="K56" s="33" t="s">
        <v>159</v>
      </c>
      <c r="L56" s="33" t="s">
        <v>153</v>
      </c>
      <c r="M56" s="52"/>
      <c r="N56" s="27">
        <v>2800</v>
      </c>
      <c r="O56" s="28">
        <f t="shared" si="36"/>
        <v>2800</v>
      </c>
      <c r="P56" s="29" t="str">
        <f t="shared" si="37"/>
        <v/>
      </c>
      <c r="Q56" s="30">
        <v>2800</v>
      </c>
      <c r="R56" s="90">
        <f t="shared" si="38"/>
        <v>2800</v>
      </c>
      <c r="S56" s="105"/>
      <c r="V56" s="106"/>
      <c r="X56" s="107"/>
      <c r="Y56" s="106"/>
      <c r="AA56" s="107"/>
      <c r="AC56" s="114">
        <f t="shared" si="24"/>
        <v>0</v>
      </c>
      <c r="AD56" s="114">
        <f t="shared" si="14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9600</v>
      </c>
      <c r="F57" s="28">
        <f t="shared" si="34"/>
        <v>9600</v>
      </c>
      <c r="G57" s="29" t="str">
        <f t="shared" si="25"/>
        <v/>
      </c>
      <c r="H57" s="30">
        <v>9600</v>
      </c>
      <c r="I57" s="67">
        <f t="shared" si="35"/>
        <v>9600</v>
      </c>
      <c r="J57" s="69"/>
      <c r="K57" s="33" t="s">
        <v>159</v>
      </c>
      <c r="L57" s="33" t="s">
        <v>18</v>
      </c>
      <c r="M57" s="52"/>
      <c r="N57" s="27">
        <v>2600</v>
      </c>
      <c r="O57" s="28">
        <f t="shared" si="36"/>
        <v>2600</v>
      </c>
      <c r="P57" s="29" t="str">
        <f t="shared" si="37"/>
        <v/>
      </c>
      <c r="Q57" s="30">
        <v>2600</v>
      </c>
      <c r="R57" s="90">
        <f t="shared" si="38"/>
        <v>2600</v>
      </c>
      <c r="S57" s="105"/>
      <c r="V57" s="106"/>
      <c r="X57" s="107"/>
      <c r="Y57" s="106"/>
      <c r="AA57" s="107"/>
      <c r="AC57" s="114">
        <f t="shared" si="24"/>
        <v>0</v>
      </c>
      <c r="AD57" s="114">
        <f t="shared" si="14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10100</v>
      </c>
      <c r="F58" s="28">
        <f t="shared" si="34"/>
        <v>10100</v>
      </c>
      <c r="G58" s="29" t="str">
        <f t="shared" si="25"/>
        <v/>
      </c>
      <c r="H58" s="27">
        <v>10100</v>
      </c>
      <c r="I58" s="67">
        <f t="shared" si="35"/>
        <v>10100</v>
      </c>
      <c r="J58" s="69"/>
      <c r="K58" s="33" t="s">
        <v>159</v>
      </c>
      <c r="L58" s="33" t="s">
        <v>231</v>
      </c>
      <c r="M58" s="52"/>
      <c r="N58" s="27">
        <v>2500</v>
      </c>
      <c r="O58" s="28">
        <f t="shared" si="36"/>
        <v>2500</v>
      </c>
      <c r="P58" s="29" t="str">
        <f t="shared" si="37"/>
        <v/>
      </c>
      <c r="Q58" s="30">
        <v>2500</v>
      </c>
      <c r="R58" s="90">
        <f t="shared" si="38"/>
        <v>2500</v>
      </c>
      <c r="S58" s="105"/>
      <c r="V58" s="106"/>
      <c r="X58" s="107"/>
      <c r="Y58" s="106"/>
      <c r="AA58" s="107"/>
      <c r="AC58" s="114">
        <f t="shared" si="24"/>
        <v>0</v>
      </c>
      <c r="AD58" s="114">
        <f t="shared" si="14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10300</v>
      </c>
      <c r="F59" s="28">
        <f t="shared" si="34"/>
        <v>10300</v>
      </c>
      <c r="G59" s="29" t="str">
        <f t="shared" si="25"/>
        <v/>
      </c>
      <c r="H59" s="27">
        <v>10300</v>
      </c>
      <c r="I59" s="67">
        <f t="shared" si="35"/>
        <v>10300</v>
      </c>
      <c r="J59" s="69"/>
      <c r="K59" s="36" t="s">
        <v>161</v>
      </c>
      <c r="L59" s="36"/>
      <c r="M59" s="72"/>
      <c r="N59" s="38">
        <f>SUM(O55:O58)</f>
        <v>10300</v>
      </c>
      <c r="O59" s="39">
        <f>N59/4</f>
        <v>2575</v>
      </c>
      <c r="P59" s="73"/>
      <c r="Q59" s="38">
        <f>SUM(R55:R58)</f>
        <v>10300</v>
      </c>
      <c r="R59" s="108">
        <f>Q59/4</f>
        <v>2575</v>
      </c>
      <c r="S59" s="105"/>
      <c r="V59" s="106"/>
      <c r="X59" s="107"/>
      <c r="Y59" s="106"/>
      <c r="AA59" s="107"/>
      <c r="AC59" s="114">
        <f t="shared" si="24"/>
        <v>0</v>
      </c>
      <c r="AD59" s="114">
        <f t="shared" si="14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4"/>
        <v>11200</v>
      </c>
      <c r="G60" s="29" t="str">
        <f t="shared" si="25"/>
        <v/>
      </c>
      <c r="H60" s="30">
        <v>11200</v>
      </c>
      <c r="I60" s="67">
        <f t="shared" si="35"/>
        <v>11200</v>
      </c>
      <c r="J60" s="69"/>
      <c r="K60" s="25" t="s">
        <v>163</v>
      </c>
      <c r="L60" s="25" t="s">
        <v>22</v>
      </c>
      <c r="M60" s="52"/>
      <c r="N60" s="27">
        <v>1800</v>
      </c>
      <c r="O60" s="28">
        <f t="shared" ref="O60:O62" si="39">N60+M60</f>
        <v>1800</v>
      </c>
      <c r="P60" s="29" t="str">
        <f t="shared" ref="P60:P62" si="40">IF(LEFT(M60,1)="+",LEFT(M60,1)&amp;TEXT(M60,"#"),TEXT(M60,"#"))</f>
        <v/>
      </c>
      <c r="Q60" s="30">
        <v>1800</v>
      </c>
      <c r="R60" s="90">
        <f t="shared" ref="R60:R62" si="41">IF(P60="",0+Q60,P60+Q60)</f>
        <v>1800</v>
      </c>
      <c r="S60" s="105"/>
      <c r="V60" s="106"/>
      <c r="X60" s="107"/>
      <c r="Y60" s="106"/>
      <c r="AA60" s="107"/>
      <c r="AC60" s="114">
        <f t="shared" si="24"/>
        <v>0</v>
      </c>
      <c r="AD60" s="114">
        <f t="shared" si="14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4"/>
        <v>11000</v>
      </c>
      <c r="G61" s="29" t="str">
        <f t="shared" si="25"/>
        <v/>
      </c>
      <c r="H61" s="30">
        <v>11000</v>
      </c>
      <c r="I61" s="67">
        <f t="shared" si="35"/>
        <v>11000</v>
      </c>
      <c r="J61" s="69"/>
      <c r="K61" s="25" t="s">
        <v>164</v>
      </c>
      <c r="L61" s="25" t="s">
        <v>22</v>
      </c>
      <c r="M61" s="52"/>
      <c r="N61" s="27">
        <v>1250</v>
      </c>
      <c r="O61" s="28">
        <f t="shared" si="39"/>
        <v>1250</v>
      </c>
      <c r="P61" s="29" t="str">
        <f t="shared" si="40"/>
        <v/>
      </c>
      <c r="Q61" s="30">
        <v>1250</v>
      </c>
      <c r="R61" s="90">
        <f t="shared" si="41"/>
        <v>1250</v>
      </c>
      <c r="S61" s="105"/>
      <c r="V61" s="106"/>
      <c r="X61" s="107"/>
      <c r="Y61" s="106"/>
      <c r="AA61" s="107"/>
      <c r="AC61" s="114">
        <f>F63-I63</f>
        <v>0</v>
      </c>
      <c r="AD61" s="114">
        <f t="shared" si="14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4"/>
        <v>10700</v>
      </c>
      <c r="G62" s="29" t="str">
        <f t="shared" si="25"/>
        <v/>
      </c>
      <c r="H62" s="30">
        <v>10700</v>
      </c>
      <c r="I62" s="67">
        <f t="shared" si="35"/>
        <v>10700</v>
      </c>
      <c r="J62" s="69"/>
      <c r="K62" s="33" t="s">
        <v>166</v>
      </c>
      <c r="L62" s="33" t="s">
        <v>167</v>
      </c>
      <c r="M62" s="52"/>
      <c r="N62" s="27">
        <v>1900</v>
      </c>
      <c r="O62" s="28">
        <f t="shared" si="39"/>
        <v>1900</v>
      </c>
      <c r="P62" s="29" t="str">
        <f t="shared" si="40"/>
        <v/>
      </c>
      <c r="Q62" s="30">
        <v>1900</v>
      </c>
      <c r="R62" s="90">
        <f t="shared" si="41"/>
        <v>1900</v>
      </c>
      <c r="S62" s="105"/>
      <c r="V62" s="106"/>
      <c r="X62" s="107"/>
      <c r="Y62" s="106"/>
      <c r="AA62" s="107"/>
      <c r="AC62" s="114">
        <f>F64-I64</f>
        <v>0</v>
      </c>
      <c r="AD62" s="114">
        <f t="shared" si="14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4"/>
        <v>10900</v>
      </c>
      <c r="G63" s="29" t="str">
        <f t="shared" si="25"/>
        <v/>
      </c>
      <c r="H63" s="30">
        <v>10900</v>
      </c>
      <c r="I63" s="67">
        <f t="shared" si="35"/>
        <v>10900</v>
      </c>
      <c r="J63" s="69"/>
      <c r="K63" s="36" t="s">
        <v>168</v>
      </c>
      <c r="L63" s="36"/>
      <c r="M63" s="72"/>
      <c r="N63" s="38">
        <f>N59+O60+O62</f>
        <v>14000</v>
      </c>
      <c r="O63" s="39">
        <f>N63/7</f>
        <v>2000</v>
      </c>
      <c r="P63" s="73"/>
      <c r="Q63" s="38">
        <f>Q59+R60+R62</f>
        <v>14000</v>
      </c>
      <c r="R63" s="108">
        <f>Q63/7</f>
        <v>2000</v>
      </c>
      <c r="S63" s="105"/>
      <c r="V63" s="106"/>
      <c r="X63" s="107"/>
      <c r="Y63" s="106"/>
      <c r="AA63" s="107"/>
      <c r="AC63" s="114">
        <f t="shared" ref="AC63:AC73" si="42">F66-I66</f>
        <v>0</v>
      </c>
      <c r="AD63" s="114">
        <f t="shared" si="14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4"/>
        <v>13900</v>
      </c>
      <c r="G64" s="29" t="str">
        <f t="shared" si="25"/>
        <v/>
      </c>
      <c r="H64" s="30">
        <v>13900</v>
      </c>
      <c r="I64" s="67">
        <f t="shared" si="35"/>
        <v>13900</v>
      </c>
      <c r="J64" s="69"/>
      <c r="K64" s="25" t="s">
        <v>170</v>
      </c>
      <c r="L64" s="25" t="s">
        <v>171</v>
      </c>
      <c r="M64" s="52"/>
      <c r="N64" s="27">
        <v>10400</v>
      </c>
      <c r="O64" s="28">
        <f t="shared" ref="O64:O67" si="43">N64+M64</f>
        <v>10400</v>
      </c>
      <c r="P64" s="29" t="str">
        <f t="shared" ref="P64:P67" si="44">IF(LEFT(M64,1)="+",LEFT(M64,1)&amp;TEXT(M64,"#"),TEXT(M64,"#"))</f>
        <v/>
      </c>
      <c r="Q64" s="30">
        <v>10400</v>
      </c>
      <c r="R64" s="90">
        <f t="shared" ref="R64:R67" si="45">IF(P64="",0+Q64,P64+Q64)</f>
        <v>10400</v>
      </c>
      <c r="S64" s="105"/>
      <c r="V64" s="106"/>
      <c r="X64" s="107"/>
      <c r="Y64" s="106"/>
      <c r="AA64" s="107"/>
      <c r="AC64" s="114">
        <f t="shared" si="42"/>
        <v>0</v>
      </c>
      <c r="AD64" s="114">
        <f t="shared" si="14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4"/>
        <v>9400</v>
      </c>
      <c r="G65" s="29" t="str">
        <f t="shared" si="25"/>
        <v/>
      </c>
      <c r="H65" s="30">
        <v>9400</v>
      </c>
      <c r="I65" s="67">
        <f t="shared" si="35"/>
        <v>9400</v>
      </c>
      <c r="J65" s="69"/>
      <c r="K65" s="25" t="s">
        <v>170</v>
      </c>
      <c r="L65" s="25" t="s">
        <v>20</v>
      </c>
      <c r="M65" s="52"/>
      <c r="N65" s="27">
        <v>10200</v>
      </c>
      <c r="O65" s="28">
        <f t="shared" si="43"/>
        <v>10200</v>
      </c>
      <c r="P65" s="29" t="str">
        <f t="shared" si="44"/>
        <v/>
      </c>
      <c r="Q65" s="30">
        <v>10200</v>
      </c>
      <c r="R65" s="90">
        <f t="shared" si="45"/>
        <v>10200</v>
      </c>
      <c r="S65" s="105"/>
      <c r="V65" s="106"/>
      <c r="X65" s="107"/>
      <c r="Y65" s="106"/>
      <c r="AA65" s="107"/>
      <c r="AC65" s="114">
        <f t="shared" si="42"/>
        <v>0</v>
      </c>
      <c r="AD65" s="114">
        <f t="shared" si="14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4"/>
        <v>9400</v>
      </c>
      <c r="G66" s="29" t="str">
        <f t="shared" si="25"/>
        <v/>
      </c>
      <c r="H66" s="30">
        <v>9400</v>
      </c>
      <c r="I66" s="67">
        <f t="shared" si="35"/>
        <v>9400</v>
      </c>
      <c r="J66" s="69"/>
      <c r="K66" s="25" t="s">
        <v>174</v>
      </c>
      <c r="L66" s="25" t="s">
        <v>15</v>
      </c>
      <c r="M66" s="52" t="s">
        <v>468</v>
      </c>
      <c r="N66" s="27">
        <v>8800</v>
      </c>
      <c r="O66" s="28">
        <f t="shared" si="43"/>
        <v>8500</v>
      </c>
      <c r="P66" s="29" t="str">
        <f t="shared" si="44"/>
        <v>-300</v>
      </c>
      <c r="Q66" s="30">
        <v>8800</v>
      </c>
      <c r="R66" s="90">
        <f t="shared" si="45"/>
        <v>8500</v>
      </c>
      <c r="S66" s="105"/>
      <c r="V66" s="106"/>
      <c r="X66" s="107"/>
      <c r="Y66" s="106"/>
      <c r="AA66" s="107"/>
      <c r="AC66" s="114">
        <f t="shared" si="42"/>
        <v>0</v>
      </c>
      <c r="AD66" s="114">
        <f t="shared" si="14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11200</v>
      </c>
      <c r="F67" s="28">
        <f t="shared" si="34"/>
        <v>11200</v>
      </c>
      <c r="G67" s="29" t="str">
        <f t="shared" si="25"/>
        <v/>
      </c>
      <c r="H67" s="27">
        <v>11200</v>
      </c>
      <c r="I67" s="67">
        <f t="shared" si="35"/>
        <v>11200</v>
      </c>
      <c r="J67" s="69"/>
      <c r="K67" s="33" t="s">
        <v>176</v>
      </c>
      <c r="L67" s="45" t="s">
        <v>177</v>
      </c>
      <c r="M67" s="52"/>
      <c r="N67" s="27">
        <v>10600</v>
      </c>
      <c r="O67" s="28">
        <f t="shared" si="43"/>
        <v>10600</v>
      </c>
      <c r="P67" s="29" t="str">
        <f t="shared" si="44"/>
        <v/>
      </c>
      <c r="Q67" s="30">
        <v>10600</v>
      </c>
      <c r="R67" s="90">
        <f t="shared" si="45"/>
        <v>10600</v>
      </c>
      <c r="S67" s="105"/>
      <c r="V67" s="106"/>
      <c r="X67" s="107"/>
      <c r="Y67" s="106"/>
      <c r="AA67" s="107"/>
      <c r="AC67" s="114">
        <f t="shared" si="42"/>
        <v>0</v>
      </c>
      <c r="AD67" s="114">
        <f t="shared" si="14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4"/>
        <v>12100</v>
      </c>
      <c r="G68" s="29" t="str">
        <f t="shared" si="25"/>
        <v/>
      </c>
      <c r="H68" s="30">
        <v>12100</v>
      </c>
      <c r="I68" s="67">
        <f t="shared" si="35"/>
        <v>12100</v>
      </c>
      <c r="J68" s="69"/>
      <c r="K68" s="36" t="s">
        <v>179</v>
      </c>
      <c r="L68" s="36"/>
      <c r="M68" s="72"/>
      <c r="N68" s="38">
        <f>SUM(O64:O67)</f>
        <v>39700</v>
      </c>
      <c r="O68" s="39">
        <f>N68/4</f>
        <v>9925</v>
      </c>
      <c r="P68" s="73"/>
      <c r="Q68" s="38">
        <f>SUM(R64:R67)</f>
        <v>39700</v>
      </c>
      <c r="R68" s="108">
        <f>Q68/4</f>
        <v>9925</v>
      </c>
      <c r="S68" s="105"/>
      <c r="V68" s="106"/>
      <c r="X68" s="107"/>
      <c r="Y68" s="106"/>
      <c r="AA68" s="107"/>
      <c r="AC68" s="114">
        <f t="shared" si="42"/>
        <v>0</v>
      </c>
      <c r="AD68" s="114">
        <f t="shared" si="14"/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4"/>
        <v>11800</v>
      </c>
      <c r="G69" s="29" t="str">
        <f t="shared" si="25"/>
        <v/>
      </c>
      <c r="H69" s="30">
        <v>11800</v>
      </c>
      <c r="I69" s="67">
        <f t="shared" si="35"/>
        <v>11800</v>
      </c>
      <c r="J69" s="69"/>
      <c r="K69" s="25" t="s">
        <v>182</v>
      </c>
      <c r="L69" s="25" t="s">
        <v>22</v>
      </c>
      <c r="M69" s="52"/>
      <c r="N69" s="27">
        <v>3000</v>
      </c>
      <c r="O69" s="28">
        <f t="shared" ref="O69:O132" si="46">N69+M69</f>
        <v>3000</v>
      </c>
      <c r="P69" s="29" t="str">
        <f t="shared" ref="P69:P78" si="47">IF(LEFT(M69,1)="+",LEFT(M69,1)&amp;TEXT(M69,"#"),TEXT(M69,"#"))</f>
        <v/>
      </c>
      <c r="Q69" s="30">
        <v>3000</v>
      </c>
      <c r="R69" s="90">
        <f t="shared" ref="R69:R132" si="48">IF(P69="",0+Q69,P69+Q69)</f>
        <v>3000</v>
      </c>
      <c r="S69" s="105"/>
      <c r="V69" s="106"/>
      <c r="X69" s="107"/>
      <c r="Y69" s="106"/>
      <c r="AA69" s="107"/>
      <c r="AC69" s="114">
        <f t="shared" si="42"/>
        <v>0</v>
      </c>
      <c r="AD69" s="114">
        <f t="shared" si="1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170400</v>
      </c>
      <c r="F70" s="39">
        <f>E70/16</f>
        <v>10650</v>
      </c>
      <c r="G70" s="29" t="str">
        <f t="shared" si="25"/>
        <v/>
      </c>
      <c r="H70" s="51">
        <f>SUM(I54:I69)</f>
        <v>170400</v>
      </c>
      <c r="I70" s="39">
        <f>H70/16</f>
        <v>10650</v>
      </c>
      <c r="J70" s="69"/>
      <c r="K70" s="25" t="s">
        <v>184</v>
      </c>
      <c r="L70" s="25" t="s">
        <v>22</v>
      </c>
      <c r="M70" s="52"/>
      <c r="N70" s="27">
        <v>3600</v>
      </c>
      <c r="O70" s="28">
        <f t="shared" si="46"/>
        <v>3600</v>
      </c>
      <c r="P70" s="29" t="str">
        <f t="shared" si="47"/>
        <v/>
      </c>
      <c r="Q70" s="30">
        <v>3600</v>
      </c>
      <c r="R70" s="90">
        <f t="shared" si="48"/>
        <v>3600</v>
      </c>
      <c r="S70" s="105"/>
      <c r="V70" s="106"/>
      <c r="X70" s="107"/>
      <c r="Y70" s="106"/>
      <c r="AA70" s="107"/>
      <c r="AC70" s="114">
        <f t="shared" si="42"/>
        <v>0</v>
      </c>
      <c r="AD70" s="114">
        <f t="shared" si="1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9">E71+D71</f>
        <v>6700</v>
      </c>
      <c r="G71" s="29" t="str">
        <f t="shared" si="25"/>
        <v/>
      </c>
      <c r="H71" s="30">
        <v>6700</v>
      </c>
      <c r="I71" s="67">
        <f t="shared" ref="I71:I73" si="50">IF(G71="",0+H71,G71+H71)</f>
        <v>6700</v>
      </c>
      <c r="J71" s="69"/>
      <c r="K71" s="25" t="s">
        <v>186</v>
      </c>
      <c r="L71" s="25" t="s">
        <v>20</v>
      </c>
      <c r="M71" s="52"/>
      <c r="N71" s="27">
        <v>3900</v>
      </c>
      <c r="O71" s="28">
        <f t="shared" si="46"/>
        <v>3900</v>
      </c>
      <c r="P71" s="29" t="str">
        <f t="shared" si="47"/>
        <v/>
      </c>
      <c r="Q71" s="30">
        <v>3900</v>
      </c>
      <c r="R71" s="90">
        <f t="shared" si="48"/>
        <v>3900</v>
      </c>
      <c r="S71" s="105"/>
      <c r="V71" s="106"/>
      <c r="X71" s="107"/>
      <c r="Y71" s="106"/>
      <c r="AA71" s="107"/>
      <c r="AC71" s="114">
        <f t="shared" si="42"/>
        <v>0</v>
      </c>
      <c r="AD71" s="114">
        <f t="shared" si="1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9"/>
        <v>7000</v>
      </c>
      <c r="G72" s="29" t="str">
        <f t="shared" si="25"/>
        <v/>
      </c>
      <c r="H72" s="30">
        <v>7000</v>
      </c>
      <c r="I72" s="67">
        <f t="shared" si="50"/>
        <v>7000</v>
      </c>
      <c r="J72" s="69"/>
      <c r="K72" s="25" t="s">
        <v>188</v>
      </c>
      <c r="L72" s="25" t="s">
        <v>26</v>
      </c>
      <c r="M72" s="52"/>
      <c r="N72" s="27">
        <v>3200</v>
      </c>
      <c r="O72" s="28">
        <f t="shared" si="46"/>
        <v>3200</v>
      </c>
      <c r="P72" s="29" t="str">
        <f t="shared" si="47"/>
        <v/>
      </c>
      <c r="Q72" s="30">
        <v>3200</v>
      </c>
      <c r="R72" s="90">
        <f t="shared" si="48"/>
        <v>3200</v>
      </c>
      <c r="S72" s="105"/>
      <c r="V72" s="106"/>
      <c r="X72" s="107"/>
      <c r="Y72" s="106"/>
      <c r="AA72" s="107"/>
      <c r="AC72" s="114">
        <f t="shared" si="42"/>
        <v>0</v>
      </c>
      <c r="AD72" s="114">
        <f t="shared" si="1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6600</v>
      </c>
      <c r="F73" s="28">
        <f t="shared" si="49"/>
        <v>6600</v>
      </c>
      <c r="G73" s="29" t="str">
        <f t="shared" si="25"/>
        <v/>
      </c>
      <c r="H73" s="30">
        <v>6600</v>
      </c>
      <c r="I73" s="67">
        <f t="shared" si="50"/>
        <v>6600</v>
      </c>
      <c r="J73" s="71"/>
      <c r="K73" s="97" t="s">
        <v>190</v>
      </c>
      <c r="L73" s="53" t="s">
        <v>22</v>
      </c>
      <c r="M73" s="52"/>
      <c r="N73" s="27">
        <v>3500</v>
      </c>
      <c r="O73" s="28">
        <f t="shared" si="46"/>
        <v>3500</v>
      </c>
      <c r="P73" s="29" t="str">
        <f t="shared" si="47"/>
        <v/>
      </c>
      <c r="Q73" s="30">
        <v>3500</v>
      </c>
      <c r="R73" s="90">
        <f t="shared" si="48"/>
        <v>3500</v>
      </c>
      <c r="S73" s="105"/>
      <c r="V73" s="106"/>
      <c r="X73" s="107"/>
      <c r="Y73" s="106"/>
      <c r="AA73" s="107"/>
      <c r="AC73" s="114">
        <f t="shared" si="42"/>
        <v>0</v>
      </c>
      <c r="AD73" s="114">
        <f t="shared" si="1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20300</v>
      </c>
      <c r="F74" s="39">
        <f>E74/3</f>
        <v>6766.66666666667</v>
      </c>
      <c r="G74" s="73"/>
      <c r="H74" s="51">
        <f>SUM(I71:I73)</f>
        <v>20300</v>
      </c>
      <c r="I74" s="39">
        <f>H74/3</f>
        <v>6766.66666666667</v>
      </c>
      <c r="J74" s="68" t="s">
        <v>192</v>
      </c>
      <c r="K74" s="25" t="s">
        <v>193</v>
      </c>
      <c r="L74" s="25" t="s">
        <v>22</v>
      </c>
      <c r="M74" s="52"/>
      <c r="N74" s="27">
        <v>12800</v>
      </c>
      <c r="O74" s="28">
        <f t="shared" si="46"/>
        <v>12800</v>
      </c>
      <c r="P74" s="29" t="str">
        <f t="shared" si="47"/>
        <v/>
      </c>
      <c r="Q74" s="30">
        <v>12800</v>
      </c>
      <c r="R74" s="90">
        <f t="shared" si="48"/>
        <v>12800</v>
      </c>
      <c r="S74" s="105"/>
      <c r="V74" s="106"/>
      <c r="X74" s="107"/>
      <c r="Y74" s="106"/>
      <c r="AA74" s="107"/>
      <c r="AC74" s="114">
        <f t="shared" ref="AC74:AC99" si="51">F78-I78</f>
        <v>0</v>
      </c>
      <c r="AD74" s="114">
        <f t="shared" si="1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190700</v>
      </c>
      <c r="F75" s="39">
        <f>E75/15</f>
        <v>12713.3333333333</v>
      </c>
      <c r="G75" s="73"/>
      <c r="H75" s="51">
        <f>H70+H74</f>
        <v>190700</v>
      </c>
      <c r="I75" s="39">
        <f>H75/15</f>
        <v>12713.3333333333</v>
      </c>
      <c r="J75" s="69"/>
      <c r="K75" s="25" t="s">
        <v>195</v>
      </c>
      <c r="L75" s="25" t="s">
        <v>20</v>
      </c>
      <c r="M75" s="52"/>
      <c r="N75" s="27">
        <v>8500</v>
      </c>
      <c r="O75" s="28">
        <f t="shared" si="46"/>
        <v>8500</v>
      </c>
      <c r="P75" s="29" t="str">
        <f t="shared" si="47"/>
        <v/>
      </c>
      <c r="Q75" s="30">
        <v>8500</v>
      </c>
      <c r="R75" s="90">
        <f t="shared" si="48"/>
        <v>8500</v>
      </c>
      <c r="S75" s="105"/>
      <c r="V75" s="106"/>
      <c r="X75" s="107"/>
      <c r="Y75" s="106"/>
      <c r="AA75" s="107"/>
      <c r="AC75" s="114">
        <f t="shared" si="51"/>
        <v>0</v>
      </c>
      <c r="AD75" s="114">
        <f t="shared" si="1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2">E76+D76</f>
        <v>4600</v>
      </c>
      <c r="G76" s="29" t="str">
        <f t="shared" ref="G76:G78" si="53">IF(LEFT(D76,1)="+",LEFT(D76,1)&amp;TEXT(D76,"#"),TEXT(D76,"#"))</f>
        <v/>
      </c>
      <c r="H76" s="30">
        <v>4600</v>
      </c>
      <c r="I76" s="67">
        <f t="shared" ref="I76:I78" si="54">IF(G76="",0+H76,G76+H76)</f>
        <v>4600</v>
      </c>
      <c r="J76" s="69"/>
      <c r="K76" s="25" t="s">
        <v>197</v>
      </c>
      <c r="L76" s="25" t="s">
        <v>20</v>
      </c>
      <c r="M76" s="52"/>
      <c r="N76" s="27">
        <v>2100</v>
      </c>
      <c r="O76" s="28">
        <f t="shared" si="46"/>
        <v>2100</v>
      </c>
      <c r="P76" s="29" t="str">
        <f t="shared" si="47"/>
        <v/>
      </c>
      <c r="Q76" s="30">
        <v>2100</v>
      </c>
      <c r="R76" s="90">
        <f t="shared" si="48"/>
        <v>2100</v>
      </c>
      <c r="S76" s="105"/>
      <c r="V76" s="106"/>
      <c r="X76" s="107"/>
      <c r="Y76" s="106"/>
      <c r="AA76" s="107"/>
      <c r="AC76" s="114">
        <f t="shared" si="51"/>
        <v>0</v>
      </c>
      <c r="AD76" s="114">
        <f t="shared" si="1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2"/>
        <v>5000</v>
      </c>
      <c r="G77" s="29" t="str">
        <f t="shared" si="53"/>
        <v/>
      </c>
      <c r="H77" s="30">
        <v>5000</v>
      </c>
      <c r="I77" s="67">
        <f t="shared" si="54"/>
        <v>5000</v>
      </c>
      <c r="J77" s="69"/>
      <c r="K77" s="25" t="s">
        <v>199</v>
      </c>
      <c r="L77" s="25" t="s">
        <v>200</v>
      </c>
      <c r="M77" s="52"/>
      <c r="N77" s="27">
        <v>9500</v>
      </c>
      <c r="O77" s="28">
        <f t="shared" si="46"/>
        <v>9500</v>
      </c>
      <c r="P77" s="29" t="str">
        <f t="shared" si="47"/>
        <v/>
      </c>
      <c r="Q77" s="30">
        <v>9500</v>
      </c>
      <c r="R77" s="90">
        <f t="shared" si="48"/>
        <v>9500</v>
      </c>
      <c r="S77" s="129"/>
      <c r="V77" s="106"/>
      <c r="X77" s="107"/>
      <c r="Y77" s="106"/>
      <c r="AA77" s="107"/>
      <c r="AC77" s="114">
        <f t="shared" si="51"/>
        <v>0</v>
      </c>
      <c r="AD77" s="114">
        <f t="shared" si="1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2"/>
        <v>4600</v>
      </c>
      <c r="G78" s="29" t="str">
        <f t="shared" si="53"/>
        <v/>
      </c>
      <c r="H78" s="30">
        <v>4600</v>
      </c>
      <c r="I78" s="67">
        <f t="shared" si="54"/>
        <v>4600</v>
      </c>
      <c r="J78" s="69"/>
      <c r="K78" s="25" t="s">
        <v>202</v>
      </c>
      <c r="L78" s="25" t="s">
        <v>200</v>
      </c>
      <c r="M78" s="52"/>
      <c r="N78" s="27">
        <v>12500</v>
      </c>
      <c r="O78" s="28">
        <f t="shared" si="46"/>
        <v>12500</v>
      </c>
      <c r="P78" s="29" t="str">
        <f t="shared" si="47"/>
        <v/>
      </c>
      <c r="Q78" s="30">
        <v>12500</v>
      </c>
      <c r="R78" s="90">
        <f t="shared" si="48"/>
        <v>12500</v>
      </c>
      <c r="S78" s="129"/>
      <c r="V78" s="106"/>
      <c r="X78" s="107"/>
      <c r="Y78" s="106"/>
      <c r="AA78" s="107"/>
      <c r="AC78" s="114">
        <f t="shared" si="51"/>
        <v>0</v>
      </c>
      <c r="AD78" s="114">
        <f t="shared" ref="AD78:AD127" si="55">O77-R77</f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348</v>
      </c>
      <c r="L79" s="25" t="s">
        <v>205</v>
      </c>
      <c r="M79" s="52"/>
      <c r="N79" s="27">
        <v>25000</v>
      </c>
      <c r="O79" s="28">
        <f t="shared" si="46"/>
        <v>25000</v>
      </c>
      <c r="P79" s="29"/>
      <c r="Q79" s="30">
        <v>20000</v>
      </c>
      <c r="R79" s="90">
        <f t="shared" si="48"/>
        <v>20000</v>
      </c>
      <c r="S79" s="129"/>
      <c r="V79" s="106"/>
      <c r="X79" s="107"/>
      <c r="Y79" s="106"/>
      <c r="AA79" s="107"/>
      <c r="AC79" s="114">
        <f t="shared" si="51"/>
        <v>0</v>
      </c>
      <c r="AD79" s="114">
        <f t="shared" si="55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6">E80+D80</f>
        <v>3600</v>
      </c>
      <c r="G80" s="29" t="str">
        <f t="shared" ref="G80:G93" si="57">IF(LEFT(D80,1)="+",LEFT(D80,1)&amp;TEXT(D80,"#"),TEXT(D80,"#"))</f>
        <v/>
      </c>
      <c r="H80" s="30">
        <v>3600</v>
      </c>
      <c r="I80" s="67">
        <f t="shared" ref="I80:I99" si="58">IF(G80="",0+H80,G80+H80)</f>
        <v>3600</v>
      </c>
      <c r="J80" s="69"/>
      <c r="K80" s="70" t="s">
        <v>207</v>
      </c>
      <c r="L80" s="25" t="s">
        <v>205</v>
      </c>
      <c r="M80" s="52"/>
      <c r="N80" s="27">
        <v>30000</v>
      </c>
      <c r="O80" s="28">
        <f t="shared" si="46"/>
        <v>30000</v>
      </c>
      <c r="P80" s="29" t="str">
        <f t="shared" ref="P80:P93" si="59">IF(LEFT(M80,1)="+",LEFT(M80,1)&amp;TEXT(M80,"#"),TEXT(M80,"#"))</f>
        <v/>
      </c>
      <c r="Q80" s="30">
        <v>28000</v>
      </c>
      <c r="R80" s="90">
        <f t="shared" si="48"/>
        <v>28000</v>
      </c>
      <c r="S80" s="129"/>
      <c r="V80" s="106"/>
      <c r="X80" s="107"/>
      <c r="Y80" s="106"/>
      <c r="AA80" s="107"/>
      <c r="AC80" s="114">
        <f t="shared" si="51"/>
        <v>0</v>
      </c>
      <c r="AD80" s="114">
        <f t="shared" si="55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25" t="s">
        <v>348</v>
      </c>
      <c r="L81" s="25" t="s">
        <v>209</v>
      </c>
      <c r="M81" s="52"/>
      <c r="N81" s="27">
        <v>28800</v>
      </c>
      <c r="O81" s="28">
        <f t="shared" si="46"/>
        <v>28800</v>
      </c>
      <c r="P81" s="29"/>
      <c r="Q81" s="30">
        <v>25500</v>
      </c>
      <c r="R81" s="90">
        <f t="shared" si="48"/>
        <v>25500</v>
      </c>
      <c r="S81" s="129"/>
      <c r="V81" s="106"/>
      <c r="X81" s="107"/>
      <c r="Y81" s="106"/>
      <c r="AA81" s="107"/>
      <c r="AC81" s="114">
        <f t="shared" si="51"/>
        <v>0</v>
      </c>
      <c r="AD81" s="114">
        <f t="shared" si="55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6"/>
        <v>9400</v>
      </c>
      <c r="G82" s="29" t="str">
        <f t="shared" si="57"/>
        <v/>
      </c>
      <c r="H82" s="30">
        <v>9400</v>
      </c>
      <c r="I82" s="67">
        <f t="shared" si="58"/>
        <v>9400</v>
      </c>
      <c r="J82" s="69"/>
      <c r="K82" s="70" t="s">
        <v>207</v>
      </c>
      <c r="L82" s="25" t="s">
        <v>209</v>
      </c>
      <c r="M82" s="52"/>
      <c r="N82" s="27">
        <v>30000</v>
      </c>
      <c r="O82" s="28">
        <f t="shared" si="46"/>
        <v>30000</v>
      </c>
      <c r="P82" s="29"/>
      <c r="Q82" s="30">
        <v>30000</v>
      </c>
      <c r="R82" s="90">
        <f t="shared" si="48"/>
        <v>30000</v>
      </c>
      <c r="S82" s="129"/>
      <c r="V82" s="106"/>
      <c r="X82" s="107"/>
      <c r="Y82" s="106"/>
      <c r="AA82" s="107"/>
      <c r="AC82" s="114">
        <f t="shared" si="51"/>
        <v>0</v>
      </c>
      <c r="AD82" s="114">
        <f t="shared" si="55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6"/>
        <v>9800</v>
      </c>
      <c r="G83" s="29" t="str">
        <f t="shared" si="57"/>
        <v/>
      </c>
      <c r="H83" s="30">
        <v>9800</v>
      </c>
      <c r="I83" s="67">
        <f t="shared" si="58"/>
        <v>9800</v>
      </c>
      <c r="J83" s="69"/>
      <c r="K83" s="25" t="s">
        <v>213</v>
      </c>
      <c r="L83" s="25" t="s">
        <v>75</v>
      </c>
      <c r="M83" s="52"/>
      <c r="N83" s="27">
        <v>26800</v>
      </c>
      <c r="O83" s="28">
        <f t="shared" si="46"/>
        <v>26800</v>
      </c>
      <c r="P83" s="29" t="str">
        <f t="shared" si="59"/>
        <v/>
      </c>
      <c r="Q83" s="30">
        <v>25800</v>
      </c>
      <c r="R83" s="90">
        <f t="shared" si="48"/>
        <v>25800</v>
      </c>
      <c r="S83" s="129"/>
      <c r="V83" s="106"/>
      <c r="X83" s="107"/>
      <c r="Y83" s="106"/>
      <c r="AA83" s="107"/>
      <c r="AC83" s="114">
        <f t="shared" si="51"/>
        <v>0</v>
      </c>
      <c r="AD83" s="114">
        <f t="shared" si="55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6"/>
        <v>9200</v>
      </c>
      <c r="G84" s="29" t="str">
        <f t="shared" si="57"/>
        <v/>
      </c>
      <c r="H84" s="30">
        <v>9200</v>
      </c>
      <c r="I84" s="67">
        <f t="shared" si="58"/>
        <v>9200</v>
      </c>
      <c r="J84" s="69"/>
      <c r="K84" s="25" t="s">
        <v>215</v>
      </c>
      <c r="L84" s="25" t="s">
        <v>26</v>
      </c>
      <c r="M84" s="52"/>
      <c r="N84" s="34">
        <v>1700</v>
      </c>
      <c r="O84" s="28">
        <f t="shared" si="46"/>
        <v>1700</v>
      </c>
      <c r="P84" s="29" t="str">
        <f t="shared" si="59"/>
        <v/>
      </c>
      <c r="Q84" s="34">
        <v>1700</v>
      </c>
      <c r="R84" s="90">
        <f t="shared" si="48"/>
        <v>1700</v>
      </c>
      <c r="S84" s="129"/>
      <c r="V84" s="106"/>
      <c r="X84" s="107"/>
      <c r="Y84" s="106"/>
      <c r="AA84" s="107"/>
      <c r="AC84" s="114">
        <f t="shared" si="51"/>
        <v>0</v>
      </c>
      <c r="AD84" s="114">
        <f t="shared" si="55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6"/>
        <v>9400</v>
      </c>
      <c r="G85" s="29" t="str">
        <f t="shared" si="57"/>
        <v/>
      </c>
      <c r="H85" s="30">
        <v>9400</v>
      </c>
      <c r="I85" s="67">
        <f t="shared" si="58"/>
        <v>9400</v>
      </c>
      <c r="J85" s="69"/>
      <c r="K85" s="25" t="s">
        <v>217</v>
      </c>
      <c r="L85" s="25" t="s">
        <v>20</v>
      </c>
      <c r="M85" s="52"/>
      <c r="N85" s="27">
        <v>4300</v>
      </c>
      <c r="O85" s="28">
        <f t="shared" si="46"/>
        <v>4300</v>
      </c>
      <c r="P85" s="29" t="str">
        <f t="shared" si="59"/>
        <v/>
      </c>
      <c r="Q85" s="30">
        <v>4300</v>
      </c>
      <c r="R85" s="90">
        <f t="shared" si="48"/>
        <v>4300</v>
      </c>
      <c r="S85" s="129"/>
      <c r="V85" s="106"/>
      <c r="X85" s="107"/>
      <c r="Y85" s="106"/>
      <c r="AA85" s="107"/>
      <c r="AC85" s="114">
        <f t="shared" si="51"/>
        <v>0</v>
      </c>
      <c r="AD85" s="114">
        <f t="shared" si="55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6"/>
        <v>9700</v>
      </c>
      <c r="G86" s="29" t="str">
        <f t="shared" si="57"/>
        <v/>
      </c>
      <c r="H86" s="30">
        <v>9700</v>
      </c>
      <c r="I86" s="67">
        <f t="shared" si="58"/>
        <v>9700</v>
      </c>
      <c r="J86" s="69"/>
      <c r="K86" s="25" t="s">
        <v>219</v>
      </c>
      <c r="L86" s="25" t="s">
        <v>26</v>
      </c>
      <c r="M86" s="52"/>
      <c r="N86" s="27">
        <v>1950</v>
      </c>
      <c r="O86" s="28">
        <f t="shared" si="46"/>
        <v>1950</v>
      </c>
      <c r="P86" s="29" t="str">
        <f t="shared" si="59"/>
        <v/>
      </c>
      <c r="Q86" s="30">
        <v>1950</v>
      </c>
      <c r="R86" s="90">
        <f t="shared" si="48"/>
        <v>1950</v>
      </c>
      <c r="S86" s="105"/>
      <c r="V86" s="106"/>
      <c r="X86" s="107"/>
      <c r="Y86" s="106"/>
      <c r="AA86" s="107"/>
      <c r="AC86" s="114">
        <f t="shared" si="51"/>
        <v>0</v>
      </c>
      <c r="AD86" s="114">
        <f t="shared" si="55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 t="s">
        <v>467</v>
      </c>
      <c r="E87" s="27">
        <v>8100</v>
      </c>
      <c r="F87" s="28">
        <f t="shared" si="56"/>
        <v>7900</v>
      </c>
      <c r="G87" s="29" t="str">
        <f t="shared" si="57"/>
        <v>-200</v>
      </c>
      <c r="H87" s="30">
        <v>8100</v>
      </c>
      <c r="I87" s="67">
        <f t="shared" si="58"/>
        <v>7900</v>
      </c>
      <c r="J87" s="69"/>
      <c r="K87" s="25" t="s">
        <v>221</v>
      </c>
      <c r="L87" s="25" t="s">
        <v>26</v>
      </c>
      <c r="M87" s="52"/>
      <c r="N87" s="27">
        <v>2250</v>
      </c>
      <c r="O87" s="28">
        <f t="shared" si="46"/>
        <v>2250</v>
      </c>
      <c r="P87" s="29" t="str">
        <f t="shared" si="59"/>
        <v/>
      </c>
      <c r="Q87" s="30">
        <v>2250</v>
      </c>
      <c r="R87" s="90">
        <f t="shared" si="48"/>
        <v>2250</v>
      </c>
      <c r="S87" s="105"/>
      <c r="V87" s="106"/>
      <c r="X87" s="107"/>
      <c r="Y87" s="106"/>
      <c r="AA87" s="107"/>
      <c r="AC87" s="114">
        <f t="shared" si="51"/>
        <v>0</v>
      </c>
      <c r="AD87" s="114">
        <f t="shared" si="55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6"/>
        <v>9600</v>
      </c>
      <c r="G88" s="29" t="str">
        <f t="shared" si="57"/>
        <v/>
      </c>
      <c r="H88" s="30">
        <v>9600</v>
      </c>
      <c r="I88" s="67">
        <f t="shared" si="58"/>
        <v>9600</v>
      </c>
      <c r="J88" s="69"/>
      <c r="K88" s="33" t="s">
        <v>222</v>
      </c>
      <c r="L88" s="25" t="s">
        <v>26</v>
      </c>
      <c r="M88" s="52"/>
      <c r="N88" s="27">
        <v>1750</v>
      </c>
      <c r="O88" s="28">
        <f t="shared" si="46"/>
        <v>1750</v>
      </c>
      <c r="P88" s="29" t="str">
        <f t="shared" si="59"/>
        <v/>
      </c>
      <c r="Q88" s="30">
        <v>1750</v>
      </c>
      <c r="R88" s="90">
        <f t="shared" si="48"/>
        <v>1750</v>
      </c>
      <c r="S88" s="105"/>
      <c r="V88" s="106"/>
      <c r="W88" s="130"/>
      <c r="X88" s="131"/>
      <c r="Y88" s="106"/>
      <c r="Z88" s="130"/>
      <c r="AA88" s="131"/>
      <c r="AC88" s="114">
        <f t="shared" si="51"/>
        <v>0</v>
      </c>
      <c r="AD88" s="114">
        <f t="shared" si="55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 t="s">
        <v>467</v>
      </c>
      <c r="E89" s="27">
        <v>8300</v>
      </c>
      <c r="F89" s="28">
        <f t="shared" si="56"/>
        <v>8100</v>
      </c>
      <c r="G89" s="29" t="str">
        <f t="shared" si="57"/>
        <v>-200</v>
      </c>
      <c r="H89" s="30">
        <v>8300</v>
      </c>
      <c r="I89" s="67">
        <f t="shared" si="58"/>
        <v>8100</v>
      </c>
      <c r="J89" s="69"/>
      <c r="K89" s="33" t="s">
        <v>224</v>
      </c>
      <c r="L89" s="25" t="s">
        <v>26</v>
      </c>
      <c r="M89" s="52"/>
      <c r="N89" s="27">
        <v>2150</v>
      </c>
      <c r="O89" s="28">
        <f t="shared" si="46"/>
        <v>2150</v>
      </c>
      <c r="P89" s="29" t="str">
        <f t="shared" si="59"/>
        <v/>
      </c>
      <c r="Q89" s="30">
        <v>2150</v>
      </c>
      <c r="R89" s="90">
        <f t="shared" si="48"/>
        <v>2150</v>
      </c>
      <c r="S89" s="105"/>
      <c r="V89" s="106"/>
      <c r="W89" s="130"/>
      <c r="X89" s="131"/>
      <c r="Y89" s="106"/>
      <c r="Z89" s="130"/>
      <c r="AA89" s="131"/>
      <c r="AC89" s="114">
        <f t="shared" si="51"/>
        <v>0</v>
      </c>
      <c r="AD89" s="114">
        <f t="shared" si="55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6600</v>
      </c>
      <c r="F90" s="28">
        <f t="shared" si="56"/>
        <v>6600</v>
      </c>
      <c r="G90" s="29" t="str">
        <f t="shared" si="57"/>
        <v/>
      </c>
      <c r="H90" s="30">
        <v>6600</v>
      </c>
      <c r="I90" s="67">
        <f t="shared" si="58"/>
        <v>6600</v>
      </c>
      <c r="J90" s="69"/>
      <c r="K90" s="25" t="s">
        <v>226</v>
      </c>
      <c r="L90" s="25" t="s">
        <v>26</v>
      </c>
      <c r="M90" s="52"/>
      <c r="N90" s="41">
        <v>1100</v>
      </c>
      <c r="O90" s="28">
        <f t="shared" si="46"/>
        <v>1100</v>
      </c>
      <c r="P90" s="29" t="str">
        <f t="shared" si="59"/>
        <v/>
      </c>
      <c r="Q90" s="34">
        <v>1100</v>
      </c>
      <c r="R90" s="90">
        <f t="shared" si="48"/>
        <v>1100</v>
      </c>
      <c r="S90" s="105"/>
      <c r="V90" s="106"/>
      <c r="W90" s="130"/>
      <c r="X90" s="131"/>
      <c r="Y90" s="106"/>
      <c r="Z90" s="130"/>
      <c r="AA90" s="131"/>
      <c r="AC90" s="114">
        <f t="shared" si="51"/>
        <v>0</v>
      </c>
      <c r="AD90" s="114">
        <f t="shared" si="55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6"/>
        <v>6800</v>
      </c>
      <c r="G91" s="29" t="str">
        <f t="shared" si="57"/>
        <v/>
      </c>
      <c r="H91" s="30">
        <v>6800</v>
      </c>
      <c r="I91" s="67">
        <f t="shared" si="58"/>
        <v>6800</v>
      </c>
      <c r="J91" s="69"/>
      <c r="K91" s="25" t="s">
        <v>228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9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51"/>
        <v>0</v>
      </c>
      <c r="AD91" s="114">
        <f t="shared" si="55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6"/>
        <v>6900</v>
      </c>
      <c r="G92" s="29" t="str">
        <f t="shared" si="57"/>
        <v/>
      </c>
      <c r="H92" s="30">
        <v>6900</v>
      </c>
      <c r="I92" s="67">
        <f t="shared" si="58"/>
        <v>6900</v>
      </c>
      <c r="J92" s="69"/>
      <c r="K92" s="125" t="s">
        <v>230</v>
      </c>
      <c r="L92" s="25" t="s">
        <v>231</v>
      </c>
      <c r="M92" s="52"/>
      <c r="N92" s="41">
        <v>2050</v>
      </c>
      <c r="O92" s="28">
        <f t="shared" si="46"/>
        <v>2050</v>
      </c>
      <c r="P92" s="29" t="str">
        <f t="shared" si="59"/>
        <v/>
      </c>
      <c r="Q92" s="30">
        <v>2050</v>
      </c>
      <c r="R92" s="90">
        <f t="shared" si="48"/>
        <v>2050</v>
      </c>
      <c r="S92" s="105"/>
      <c r="V92" s="106"/>
      <c r="W92" s="130"/>
      <c r="X92" s="131"/>
      <c r="Y92" s="106"/>
      <c r="Z92" s="130"/>
      <c r="AA92" s="131"/>
      <c r="AC92" s="114">
        <f t="shared" si="51"/>
        <v>0</v>
      </c>
      <c r="AD92" s="114">
        <f t="shared" si="55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6"/>
        <v>7200</v>
      </c>
      <c r="G93" s="29" t="str">
        <f t="shared" si="57"/>
        <v/>
      </c>
      <c r="H93" s="30">
        <v>7200</v>
      </c>
      <c r="I93" s="67">
        <f t="shared" si="58"/>
        <v>7200</v>
      </c>
      <c r="J93" s="71"/>
      <c r="K93" s="25" t="s">
        <v>234</v>
      </c>
      <c r="L93" s="25" t="s">
        <v>26</v>
      </c>
      <c r="M93" s="52"/>
      <c r="N93" s="41">
        <v>2050</v>
      </c>
      <c r="O93" s="28">
        <f t="shared" si="46"/>
        <v>2050</v>
      </c>
      <c r="P93" s="29" t="str">
        <f t="shared" si="59"/>
        <v/>
      </c>
      <c r="Q93" s="30">
        <v>2050</v>
      </c>
      <c r="R93" s="90">
        <f t="shared" si="48"/>
        <v>2050</v>
      </c>
      <c r="S93" s="105"/>
      <c r="V93" s="106"/>
      <c r="W93" s="130"/>
      <c r="X93" s="131"/>
      <c r="Y93" s="106"/>
      <c r="Z93" s="130"/>
      <c r="AA93" s="131"/>
      <c r="AC93" s="114">
        <f t="shared" si="51"/>
        <v>0</v>
      </c>
      <c r="AD93" s="114">
        <f t="shared" si="55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6"/>
        <v>8700</v>
      </c>
      <c r="G94" s="29"/>
      <c r="H94" s="30">
        <v>8700</v>
      </c>
      <c r="I94" s="67">
        <f t="shared" si="58"/>
        <v>8700</v>
      </c>
      <c r="J94" s="68" t="s">
        <v>235</v>
      </c>
      <c r="K94" s="25" t="s">
        <v>236</v>
      </c>
      <c r="L94" s="25" t="s">
        <v>22</v>
      </c>
      <c r="M94" s="52"/>
      <c r="N94" s="27">
        <v>4300</v>
      </c>
      <c r="O94" s="28">
        <f t="shared" si="46"/>
        <v>4300</v>
      </c>
      <c r="P94" s="29"/>
      <c r="Q94" s="30">
        <v>4800</v>
      </c>
      <c r="R94" s="90">
        <f t="shared" si="48"/>
        <v>4800</v>
      </c>
      <c r="S94" s="105"/>
      <c r="V94" s="106"/>
      <c r="W94" s="130"/>
      <c r="X94" s="131"/>
      <c r="Y94" s="106"/>
      <c r="Z94" s="130"/>
      <c r="AA94" s="131"/>
      <c r="AC94" s="114">
        <f t="shared" si="51"/>
        <v>0</v>
      </c>
      <c r="AD94" s="114">
        <f t="shared" si="55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6"/>
        <v>11200</v>
      </c>
      <c r="G95" s="29" t="str">
        <f t="shared" ref="G95:G121" si="60">IF(LEFT(D95,1)="+",LEFT(D95,1)&amp;TEXT(D95,"#"),TEXT(D95,"#"))</f>
        <v/>
      </c>
      <c r="H95" s="30">
        <v>11200</v>
      </c>
      <c r="I95" s="67">
        <f t="shared" si="58"/>
        <v>11200</v>
      </c>
      <c r="J95" s="69"/>
      <c r="K95" s="25" t="s">
        <v>238</v>
      </c>
      <c r="L95" s="25" t="s">
        <v>22</v>
      </c>
      <c r="M95" s="52"/>
      <c r="N95" s="27">
        <v>4900</v>
      </c>
      <c r="O95" s="28">
        <f t="shared" si="46"/>
        <v>4900</v>
      </c>
      <c r="P95" s="29" t="str">
        <f t="shared" ref="P95:P121" si="61">IF(LEFT(M95,1)="+",LEFT(M95,1)&amp;TEXT(M95,"#"),TEXT(M95,"#"))</f>
        <v/>
      </c>
      <c r="Q95" s="27">
        <v>4900</v>
      </c>
      <c r="R95" s="90">
        <f t="shared" si="48"/>
        <v>4900</v>
      </c>
      <c r="S95" s="105"/>
      <c r="V95" s="106"/>
      <c r="W95" s="130"/>
      <c r="X95" s="131"/>
      <c r="Y95" s="106"/>
      <c r="Z95" s="130"/>
      <c r="AA95" s="131"/>
      <c r="AC95" s="114">
        <f t="shared" si="51"/>
        <v>0</v>
      </c>
      <c r="AD95" s="114">
        <f t="shared" si="55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 t="s">
        <v>467</v>
      </c>
      <c r="E96" s="27">
        <v>8200</v>
      </c>
      <c r="F96" s="28">
        <f t="shared" si="56"/>
        <v>8000</v>
      </c>
      <c r="G96" s="29" t="str">
        <f t="shared" si="60"/>
        <v>-200</v>
      </c>
      <c r="H96" s="30">
        <v>8200</v>
      </c>
      <c r="I96" s="67">
        <f t="shared" si="58"/>
        <v>8000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6"/>
        <v>2700</v>
      </c>
      <c r="P96" s="29" t="str">
        <f t="shared" si="61"/>
        <v/>
      </c>
      <c r="Q96" s="30">
        <v>2700</v>
      </c>
      <c r="R96" s="90">
        <f t="shared" si="48"/>
        <v>2700</v>
      </c>
      <c r="S96" s="105"/>
      <c r="V96" s="106"/>
      <c r="W96" s="130"/>
      <c r="X96" s="131"/>
      <c r="Y96" s="106"/>
      <c r="Z96" s="130"/>
      <c r="AA96" s="131"/>
      <c r="AC96" s="114">
        <f t="shared" si="51"/>
        <v>0</v>
      </c>
      <c r="AD96" s="114">
        <f t="shared" si="55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6"/>
        <v>7600</v>
      </c>
      <c r="G97" s="29" t="str">
        <f t="shared" si="60"/>
        <v/>
      </c>
      <c r="H97" s="30">
        <v>7600</v>
      </c>
      <c r="I97" s="67">
        <f t="shared" si="58"/>
        <v>7600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61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51"/>
        <v>0</v>
      </c>
      <c r="AD97" s="114">
        <f t="shared" si="55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6"/>
        <v>8500</v>
      </c>
      <c r="G98" s="29" t="str">
        <f t="shared" si="60"/>
        <v/>
      </c>
      <c r="H98" s="30">
        <v>8500</v>
      </c>
      <c r="I98" s="67">
        <f t="shared" si="58"/>
        <v>8500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6"/>
        <v>5300</v>
      </c>
      <c r="P98" s="29" t="str">
        <f t="shared" si="61"/>
        <v/>
      </c>
      <c r="Q98" s="30">
        <v>5300</v>
      </c>
      <c r="R98" s="90">
        <f t="shared" si="48"/>
        <v>5300</v>
      </c>
      <c r="S98" s="105"/>
      <c r="V98" s="106"/>
      <c r="W98" s="130"/>
      <c r="X98" s="131"/>
      <c r="Y98" s="106"/>
      <c r="Z98" s="130"/>
      <c r="AA98" s="131"/>
      <c r="AC98" s="114">
        <f t="shared" si="51"/>
        <v>0</v>
      </c>
      <c r="AD98" s="114">
        <f t="shared" si="55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6"/>
        <v>8900</v>
      </c>
      <c r="G99" s="29" t="str">
        <f t="shared" si="60"/>
        <v/>
      </c>
      <c r="H99" s="30">
        <v>8900</v>
      </c>
      <c r="I99" s="67">
        <f t="shared" si="58"/>
        <v>8900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6"/>
        <v>1000</v>
      </c>
      <c r="P99" s="29" t="str">
        <f t="shared" si="61"/>
        <v/>
      </c>
      <c r="Q99" s="30">
        <v>1000</v>
      </c>
      <c r="R99" s="90">
        <f t="shared" si="48"/>
        <v>1000</v>
      </c>
      <c r="S99" s="105"/>
      <c r="V99" s="106"/>
      <c r="W99" s="130"/>
      <c r="X99" s="131"/>
      <c r="Y99" s="106"/>
      <c r="Z99" s="130"/>
      <c r="AA99" s="131"/>
      <c r="AC99" s="114">
        <f t="shared" si="51"/>
        <v>0</v>
      </c>
      <c r="AD99" s="114">
        <f t="shared" si="55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153500</v>
      </c>
      <c r="F100" s="39">
        <f>E100/18</f>
        <v>8527.77777777778</v>
      </c>
      <c r="G100" s="29" t="str">
        <f t="shared" si="60"/>
        <v/>
      </c>
      <c r="H100" s="38">
        <f>SUM(I82:I99)</f>
        <v>153500</v>
      </c>
      <c r="I100" s="39">
        <f>AVERAGE(I82:I99)</f>
        <v>8527.77777777778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6"/>
        <v>2700</v>
      </c>
      <c r="P100" s="29" t="str">
        <f t="shared" si="61"/>
        <v/>
      </c>
      <c r="Q100" s="30">
        <v>2700</v>
      </c>
      <c r="R100" s="90">
        <f t="shared" si="48"/>
        <v>2700</v>
      </c>
      <c r="S100" s="105"/>
      <c r="V100" s="106"/>
      <c r="W100" s="130"/>
      <c r="X100" s="131"/>
      <c r="Y100" s="106"/>
      <c r="Z100" s="130"/>
      <c r="AA100" s="131"/>
      <c r="AC100" s="114">
        <f>F106-I106</f>
        <v>0</v>
      </c>
      <c r="AD100" s="114">
        <f t="shared" si="55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10600</v>
      </c>
      <c r="F101" s="28">
        <f t="shared" ref="F101:F123" si="62">E101+D101</f>
        <v>10600</v>
      </c>
      <c r="G101" s="29" t="str">
        <f t="shared" si="60"/>
        <v/>
      </c>
      <c r="H101" s="30">
        <v>10600</v>
      </c>
      <c r="I101" s="67">
        <f t="shared" ref="I101:I123" si="63">IF(G101="",0+H101,G101+H101)</f>
        <v>10600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6"/>
        <v>600</v>
      </c>
      <c r="P101" s="29" t="str">
        <f t="shared" si="61"/>
        <v/>
      </c>
      <c r="Q101" s="30">
        <v>600</v>
      </c>
      <c r="R101" s="90">
        <f t="shared" si="48"/>
        <v>600</v>
      </c>
      <c r="S101" s="105"/>
      <c r="V101" s="106"/>
      <c r="W101" s="130"/>
      <c r="X101" s="131"/>
      <c r="Y101" s="106"/>
      <c r="Z101" s="130"/>
      <c r="AA101" s="131"/>
      <c r="AC101" s="114">
        <f>F107-I107</f>
        <v>0</v>
      </c>
      <c r="AD101" s="114">
        <f t="shared" si="55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2"/>
        <v>11900</v>
      </c>
      <c r="G102" s="29" t="str">
        <f t="shared" si="60"/>
        <v/>
      </c>
      <c r="H102" s="30">
        <v>11900</v>
      </c>
      <c r="I102" s="67">
        <f t="shared" si="63"/>
        <v>11900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6"/>
        <v>1600</v>
      </c>
      <c r="P102" s="29" t="str">
        <f t="shared" si="61"/>
        <v/>
      </c>
      <c r="Q102" s="34">
        <v>1600</v>
      </c>
      <c r="R102" s="90">
        <f t="shared" si="48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ref="AC102:AC106" si="64">F109-I109</f>
        <v>0</v>
      </c>
      <c r="AD102" s="114">
        <f t="shared" si="55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258</v>
      </c>
      <c r="D103" s="26"/>
      <c r="E103" s="27">
        <v>11400</v>
      </c>
      <c r="F103" s="28">
        <f t="shared" si="62"/>
        <v>11400</v>
      </c>
      <c r="G103" s="29" t="str">
        <f t="shared" si="60"/>
        <v/>
      </c>
      <c r="H103" s="30">
        <v>11400</v>
      </c>
      <c r="I103" s="67">
        <f t="shared" si="63"/>
        <v>11400</v>
      </c>
      <c r="J103" s="69"/>
      <c r="K103" s="25" t="s">
        <v>259</v>
      </c>
      <c r="L103" s="25" t="s">
        <v>260</v>
      </c>
      <c r="M103" s="52"/>
      <c r="N103" s="27">
        <v>1600</v>
      </c>
      <c r="O103" s="28">
        <f t="shared" si="46"/>
        <v>1600</v>
      </c>
      <c r="P103" s="29" t="str">
        <f t="shared" si="61"/>
        <v/>
      </c>
      <c r="Q103" s="30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64"/>
        <v>0</v>
      </c>
      <c r="AD103" s="114">
        <f t="shared" si="55"/>
        <v>0</v>
      </c>
      <c r="AE103" s="114"/>
    </row>
    <row r="104" s="4" customFormat="1" ht="11" customHeight="1" spans="1:31">
      <c r="A104" s="42"/>
      <c r="B104" s="124" t="s">
        <v>257</v>
      </c>
      <c r="C104" s="25" t="s">
        <v>261</v>
      </c>
      <c r="D104" s="26"/>
      <c r="E104" s="27">
        <v>11500</v>
      </c>
      <c r="F104" s="28">
        <f t="shared" si="62"/>
        <v>11500</v>
      </c>
      <c r="G104" s="29" t="str">
        <f t="shared" si="60"/>
        <v/>
      </c>
      <c r="H104" s="30">
        <v>11500</v>
      </c>
      <c r="I104" s="67">
        <f t="shared" si="63"/>
        <v>11500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6"/>
        <v>3000</v>
      </c>
      <c r="P104" s="29" t="str">
        <f t="shared" si="61"/>
        <v/>
      </c>
      <c r="Q104" s="34">
        <v>3000</v>
      </c>
      <c r="R104" s="90">
        <f t="shared" si="48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64"/>
        <v>0</v>
      </c>
      <c r="AD104" s="114">
        <f t="shared" si="55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261</v>
      </c>
      <c r="D105" s="26"/>
      <c r="E105" s="27">
        <v>11900</v>
      </c>
      <c r="F105" s="28">
        <f t="shared" si="62"/>
        <v>11900</v>
      </c>
      <c r="G105" s="29" t="str">
        <f t="shared" si="60"/>
        <v/>
      </c>
      <c r="H105" s="30">
        <v>11900</v>
      </c>
      <c r="I105" s="67">
        <f t="shared" si="63"/>
        <v>11900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6"/>
        <v>2500</v>
      </c>
      <c r="P105" s="29" t="str">
        <f t="shared" si="61"/>
        <v/>
      </c>
      <c r="Q105" s="34">
        <v>2500</v>
      </c>
      <c r="R105" s="90">
        <f t="shared" si="48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64"/>
        <v>0</v>
      </c>
      <c r="AD105" s="114">
        <f t="shared" si="55"/>
        <v>0</v>
      </c>
      <c r="AE105" s="114"/>
    </row>
    <row r="106" s="4" customFormat="1" ht="11" customHeight="1" spans="1:31">
      <c r="A106" s="42"/>
      <c r="B106" s="124" t="s">
        <v>263</v>
      </c>
      <c r="C106" s="25" t="s">
        <v>258</v>
      </c>
      <c r="D106" s="26"/>
      <c r="E106" s="27">
        <v>11800</v>
      </c>
      <c r="F106" s="28">
        <f t="shared" si="62"/>
        <v>11800</v>
      </c>
      <c r="G106" s="29" t="str">
        <f t="shared" si="60"/>
        <v/>
      </c>
      <c r="H106" s="30">
        <v>11800</v>
      </c>
      <c r="I106" s="67">
        <f t="shared" si="63"/>
        <v>11800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6"/>
        <v>2500</v>
      </c>
      <c r="P106" s="29" t="str">
        <f t="shared" si="61"/>
        <v/>
      </c>
      <c r="Q106" s="30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64"/>
        <v>0</v>
      </c>
      <c r="AD106" s="114">
        <f t="shared" si="55"/>
        <v>0</v>
      </c>
      <c r="AE106" s="114"/>
    </row>
    <row r="107" s="4" customFormat="1" ht="11" customHeight="1" spans="1:31">
      <c r="A107" s="42"/>
      <c r="B107" s="124" t="s">
        <v>266</v>
      </c>
      <c r="C107" s="25" t="s">
        <v>258</v>
      </c>
      <c r="D107" s="26"/>
      <c r="E107" s="27">
        <v>10900</v>
      </c>
      <c r="F107" s="28">
        <f t="shared" si="62"/>
        <v>10900</v>
      </c>
      <c r="G107" s="29" t="str">
        <f t="shared" si="60"/>
        <v/>
      </c>
      <c r="H107" s="30">
        <v>10900</v>
      </c>
      <c r="I107" s="67">
        <f t="shared" si="63"/>
        <v>10900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6"/>
        <v>2400</v>
      </c>
      <c r="P107" s="29" t="str">
        <f t="shared" si="61"/>
        <v/>
      </c>
      <c r="Q107" s="30">
        <v>2400</v>
      </c>
      <c r="R107" s="90">
        <f t="shared" si="48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ref="AC107:AC170" si="65">F115-I115</f>
        <v>0</v>
      </c>
      <c r="AD107" s="114">
        <f t="shared" si="55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261</v>
      </c>
      <c r="D108" s="26"/>
      <c r="E108" s="27">
        <v>10600</v>
      </c>
      <c r="F108" s="28">
        <f t="shared" si="62"/>
        <v>10600</v>
      </c>
      <c r="G108" s="29" t="str">
        <f t="shared" si="60"/>
        <v/>
      </c>
      <c r="H108" s="30">
        <v>10600</v>
      </c>
      <c r="I108" s="67">
        <f t="shared" si="63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6"/>
        <v>1800</v>
      </c>
      <c r="P108" s="29" t="str">
        <f t="shared" si="61"/>
        <v/>
      </c>
      <c r="Q108" s="30">
        <v>1800</v>
      </c>
      <c r="R108" s="90">
        <f t="shared" si="48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65"/>
        <v>0</v>
      </c>
      <c r="AD108" s="114">
        <f t="shared" si="55"/>
        <v>0</v>
      </c>
      <c r="AE108" s="114"/>
    </row>
    <row r="109" s="4" customFormat="1" ht="11" customHeight="1" spans="1:31">
      <c r="A109" s="42"/>
      <c r="B109" s="124" t="s">
        <v>268</v>
      </c>
      <c r="C109" s="25" t="s">
        <v>258</v>
      </c>
      <c r="D109" s="26"/>
      <c r="E109" s="27">
        <v>10500</v>
      </c>
      <c r="F109" s="28">
        <f t="shared" si="62"/>
        <v>10500</v>
      </c>
      <c r="G109" s="29" t="str">
        <f t="shared" si="60"/>
        <v/>
      </c>
      <c r="H109" s="30">
        <v>10500</v>
      </c>
      <c r="I109" s="67">
        <f t="shared" si="63"/>
        <v>10500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6"/>
        <v>1600</v>
      </c>
      <c r="P109" s="29" t="str">
        <f t="shared" si="61"/>
        <v/>
      </c>
      <c r="Q109" s="34">
        <v>1600</v>
      </c>
      <c r="R109" s="90">
        <f t="shared" si="48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65"/>
        <v>0</v>
      </c>
      <c r="AD109" s="114">
        <f t="shared" si="55"/>
        <v>0</v>
      </c>
      <c r="AE109" s="114"/>
    </row>
    <row r="110" s="4" customFormat="1" ht="11" customHeight="1" spans="1:31">
      <c r="A110" s="42"/>
      <c r="B110" s="124" t="s">
        <v>271</v>
      </c>
      <c r="C110" s="70" t="s">
        <v>272</v>
      </c>
      <c r="D110" s="26"/>
      <c r="E110" s="27">
        <v>9700</v>
      </c>
      <c r="F110" s="28">
        <f t="shared" si="62"/>
        <v>9700</v>
      </c>
      <c r="G110" s="29" t="str">
        <f t="shared" si="60"/>
        <v/>
      </c>
      <c r="H110" s="30">
        <v>9700</v>
      </c>
      <c r="I110" s="67">
        <f t="shared" si="63"/>
        <v>9700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6"/>
        <v>1100</v>
      </c>
      <c r="P110" s="29" t="str">
        <f t="shared" si="61"/>
        <v/>
      </c>
      <c r="Q110" s="30">
        <v>1100</v>
      </c>
      <c r="R110" s="90">
        <f t="shared" si="48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65"/>
        <v>0</v>
      </c>
      <c r="AD110" s="114">
        <f t="shared" si="55"/>
        <v>0</v>
      </c>
      <c r="AE110" s="114"/>
    </row>
    <row r="111" s="4" customFormat="1" ht="11" customHeight="1" spans="1:31">
      <c r="A111" s="42"/>
      <c r="B111" s="124" t="s">
        <v>271</v>
      </c>
      <c r="C111" s="25" t="s">
        <v>274</v>
      </c>
      <c r="D111" s="26"/>
      <c r="E111" s="27">
        <v>9700</v>
      </c>
      <c r="F111" s="28">
        <f t="shared" si="62"/>
        <v>9700</v>
      </c>
      <c r="G111" s="29" t="str">
        <f t="shared" si="60"/>
        <v/>
      </c>
      <c r="H111" s="30">
        <v>9700</v>
      </c>
      <c r="I111" s="67">
        <f t="shared" si="63"/>
        <v>9700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6"/>
        <v>6200</v>
      </c>
      <c r="P111" s="29" t="str">
        <f t="shared" si="61"/>
        <v/>
      </c>
      <c r="Q111" s="34">
        <v>6200</v>
      </c>
      <c r="R111" s="90">
        <f t="shared" si="48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65"/>
        <v>0</v>
      </c>
      <c r="AD111" s="114">
        <f t="shared" si="55"/>
        <v>0</v>
      </c>
      <c r="AE111" s="114"/>
    </row>
    <row r="112" s="4" customFormat="1" ht="11" customHeight="1" spans="1:31">
      <c r="A112" s="42"/>
      <c r="B112" s="124" t="s">
        <v>277</v>
      </c>
      <c r="C112" s="25" t="s">
        <v>149</v>
      </c>
      <c r="D112" s="26"/>
      <c r="E112" s="27">
        <v>10500</v>
      </c>
      <c r="F112" s="28">
        <f t="shared" si="62"/>
        <v>10500</v>
      </c>
      <c r="G112" s="29" t="str">
        <f t="shared" si="60"/>
        <v/>
      </c>
      <c r="H112" s="30">
        <v>10500</v>
      </c>
      <c r="I112" s="67">
        <f t="shared" si="63"/>
        <v>10500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6"/>
        <v>1500</v>
      </c>
      <c r="P112" s="29" t="str">
        <f t="shared" si="61"/>
        <v/>
      </c>
      <c r="Q112" s="30">
        <v>1500</v>
      </c>
      <c r="R112" s="90">
        <f t="shared" si="48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65"/>
        <v>0</v>
      </c>
      <c r="AD112" s="114">
        <f t="shared" si="55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20</v>
      </c>
      <c r="D113" s="26"/>
      <c r="E113" s="27">
        <v>9400</v>
      </c>
      <c r="F113" s="28">
        <f t="shared" si="62"/>
        <v>9400</v>
      </c>
      <c r="G113" s="29" t="str">
        <f t="shared" si="60"/>
        <v/>
      </c>
      <c r="H113" s="30">
        <v>9400</v>
      </c>
      <c r="I113" s="67">
        <f t="shared" si="63"/>
        <v>9400</v>
      </c>
      <c r="J113" s="69"/>
      <c r="K113" s="25" t="s">
        <v>280</v>
      </c>
      <c r="L113" s="25" t="s">
        <v>22</v>
      </c>
      <c r="M113" s="52"/>
      <c r="N113" s="27">
        <v>1400</v>
      </c>
      <c r="O113" s="28">
        <f t="shared" si="46"/>
        <v>1400</v>
      </c>
      <c r="P113" s="29" t="str">
        <f t="shared" si="61"/>
        <v/>
      </c>
      <c r="Q113" s="30">
        <v>1400</v>
      </c>
      <c r="R113" s="90">
        <f t="shared" si="48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65"/>
        <v>0</v>
      </c>
      <c r="AD113" s="114">
        <f t="shared" si="55"/>
        <v>0</v>
      </c>
      <c r="AE113" s="114"/>
    </row>
    <row r="114" s="4" customFormat="1" ht="11" customHeight="1" spans="1:31">
      <c r="A114" s="42"/>
      <c r="B114" s="124" t="s">
        <v>279</v>
      </c>
      <c r="C114" s="25" t="s">
        <v>261</v>
      </c>
      <c r="D114" s="26"/>
      <c r="E114" s="27">
        <v>9500</v>
      </c>
      <c r="F114" s="28">
        <f t="shared" si="62"/>
        <v>9500</v>
      </c>
      <c r="G114" s="29" t="str">
        <f t="shared" si="60"/>
        <v/>
      </c>
      <c r="H114" s="30">
        <v>9500</v>
      </c>
      <c r="I114" s="67">
        <f t="shared" si="63"/>
        <v>9500</v>
      </c>
      <c r="J114" s="69"/>
      <c r="K114" s="25" t="s">
        <v>281</v>
      </c>
      <c r="L114" s="25"/>
      <c r="M114" s="52"/>
      <c r="N114" s="27">
        <v>500</v>
      </c>
      <c r="O114" s="28">
        <f t="shared" si="46"/>
        <v>500</v>
      </c>
      <c r="P114" s="29" t="str">
        <f t="shared" si="61"/>
        <v/>
      </c>
      <c r="Q114" s="30">
        <v>500</v>
      </c>
      <c r="R114" s="90">
        <f t="shared" si="48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65"/>
        <v>0</v>
      </c>
      <c r="AD114" s="114">
        <f t="shared" si="55"/>
        <v>0</v>
      </c>
      <c r="AE114" s="114"/>
    </row>
    <row r="115" s="4" customFormat="1" ht="11" customHeight="1" spans="1:31">
      <c r="A115" s="42"/>
      <c r="B115" s="124" t="s">
        <v>282</v>
      </c>
      <c r="C115" s="25" t="s">
        <v>20</v>
      </c>
      <c r="D115" s="26"/>
      <c r="E115" s="27">
        <v>10000</v>
      </c>
      <c r="F115" s="28">
        <f t="shared" si="62"/>
        <v>10000</v>
      </c>
      <c r="G115" s="29" t="str">
        <f t="shared" si="60"/>
        <v/>
      </c>
      <c r="H115" s="30">
        <v>10000</v>
      </c>
      <c r="I115" s="67">
        <f t="shared" si="63"/>
        <v>10000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6"/>
        <v>14000</v>
      </c>
      <c r="P115" s="29" t="str">
        <f t="shared" si="61"/>
        <v/>
      </c>
      <c r="Q115" s="34">
        <v>14000</v>
      </c>
      <c r="R115" s="90">
        <f t="shared" si="48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65"/>
        <v>0</v>
      </c>
      <c r="AD115" s="114">
        <f t="shared" si="55"/>
        <v>0</v>
      </c>
      <c r="AE115" s="114"/>
    </row>
    <row r="116" s="4" customFormat="1" ht="11" customHeight="1" spans="1:31">
      <c r="A116" s="42"/>
      <c r="B116" s="124" t="s">
        <v>284</v>
      </c>
      <c r="C116" s="25" t="s">
        <v>15</v>
      </c>
      <c r="D116" s="26"/>
      <c r="E116" s="27">
        <v>10400</v>
      </c>
      <c r="F116" s="28">
        <f t="shared" si="62"/>
        <v>10400</v>
      </c>
      <c r="G116" s="29" t="str">
        <f t="shared" si="60"/>
        <v/>
      </c>
      <c r="H116" s="30">
        <v>10400</v>
      </c>
      <c r="I116" s="67">
        <f t="shared" si="63"/>
        <v>10400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6"/>
        <v>10500</v>
      </c>
      <c r="P116" s="29" t="str">
        <f t="shared" si="61"/>
        <v/>
      </c>
      <c r="Q116" s="34">
        <v>10500</v>
      </c>
      <c r="R116" s="90">
        <f t="shared" si="48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65"/>
        <v>0</v>
      </c>
      <c r="AD116" s="114">
        <f t="shared" si="55"/>
        <v>0</v>
      </c>
      <c r="AE116" s="114"/>
    </row>
    <row r="117" s="4" customFormat="1" ht="11" customHeight="1" spans="1:31">
      <c r="A117" s="42"/>
      <c r="B117" s="24" t="s">
        <v>286</v>
      </c>
      <c r="C117" s="25" t="s">
        <v>66</v>
      </c>
      <c r="D117" s="26"/>
      <c r="E117" s="27">
        <v>11900</v>
      </c>
      <c r="F117" s="28">
        <f t="shared" si="62"/>
        <v>11900</v>
      </c>
      <c r="G117" s="29" t="str">
        <f t="shared" si="60"/>
        <v/>
      </c>
      <c r="H117" s="30">
        <v>11900</v>
      </c>
      <c r="I117" s="67">
        <f t="shared" si="63"/>
        <v>11900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6"/>
        <v>1400</v>
      </c>
      <c r="P117" s="29" t="str">
        <f t="shared" si="61"/>
        <v/>
      </c>
      <c r="Q117" s="30">
        <v>1700</v>
      </c>
      <c r="R117" s="90">
        <f t="shared" si="48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65"/>
        <v>0</v>
      </c>
      <c r="AD117" s="114">
        <f t="shared" si="55"/>
        <v>0</v>
      </c>
      <c r="AE117" s="114"/>
    </row>
    <row r="118" s="4" customFormat="1" ht="11" customHeight="1" spans="1:31">
      <c r="A118" s="42"/>
      <c r="B118" s="24" t="s">
        <v>289</v>
      </c>
      <c r="C118" s="25" t="s">
        <v>105</v>
      </c>
      <c r="D118" s="26"/>
      <c r="E118" s="27">
        <v>11800</v>
      </c>
      <c r="F118" s="28">
        <f t="shared" si="62"/>
        <v>11800</v>
      </c>
      <c r="G118" s="29" t="str">
        <f t="shared" si="60"/>
        <v/>
      </c>
      <c r="H118" s="30">
        <v>11800</v>
      </c>
      <c r="I118" s="67">
        <f t="shared" si="63"/>
        <v>11800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6"/>
        <v>1200</v>
      </c>
      <c r="P118" s="29" t="str">
        <f t="shared" si="61"/>
        <v/>
      </c>
      <c r="Q118" s="30">
        <v>1200</v>
      </c>
      <c r="R118" s="90">
        <f t="shared" si="48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65"/>
        <v>0</v>
      </c>
      <c r="AD118" s="114">
        <f t="shared" si="55"/>
        <v>-300</v>
      </c>
      <c r="AE118" s="114"/>
    </row>
    <row r="119" s="4" customFormat="1" ht="11" customHeight="1" spans="1:31">
      <c r="A119" s="42"/>
      <c r="B119" s="44" t="s">
        <v>291</v>
      </c>
      <c r="C119" s="33" t="s">
        <v>66</v>
      </c>
      <c r="D119" s="26"/>
      <c r="E119" s="27">
        <v>11800</v>
      </c>
      <c r="F119" s="28">
        <f t="shared" si="62"/>
        <v>11800</v>
      </c>
      <c r="G119" s="29" t="str">
        <f t="shared" si="60"/>
        <v/>
      </c>
      <c r="H119" s="30">
        <v>11800</v>
      </c>
      <c r="I119" s="67">
        <f t="shared" si="63"/>
        <v>11800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6"/>
        <v>1200</v>
      </c>
      <c r="P119" s="29" t="str">
        <f t="shared" si="61"/>
        <v/>
      </c>
      <c r="Q119" s="30">
        <v>1600</v>
      </c>
      <c r="R119" s="90">
        <f t="shared" si="48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65"/>
        <v>0</v>
      </c>
      <c r="AD119" s="114">
        <f t="shared" si="55"/>
        <v>0</v>
      </c>
      <c r="AE119" s="114"/>
    </row>
    <row r="120" s="4" customFormat="1" ht="11" customHeight="1" spans="1:31">
      <c r="A120" s="42"/>
      <c r="B120" s="44" t="s">
        <v>293</v>
      </c>
      <c r="C120" s="33" t="s">
        <v>66</v>
      </c>
      <c r="D120" s="26"/>
      <c r="E120" s="27">
        <v>11000</v>
      </c>
      <c r="F120" s="28">
        <f t="shared" si="62"/>
        <v>11000</v>
      </c>
      <c r="G120" s="29" t="str">
        <f t="shared" si="60"/>
        <v/>
      </c>
      <c r="H120" s="30">
        <v>11000</v>
      </c>
      <c r="I120" s="67">
        <f t="shared" si="63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6"/>
        <v>1400</v>
      </c>
      <c r="P120" s="29" t="str">
        <f t="shared" si="61"/>
        <v/>
      </c>
      <c r="Q120" s="30">
        <v>1400</v>
      </c>
      <c r="R120" s="90">
        <f t="shared" si="48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65"/>
        <v>0</v>
      </c>
      <c r="AD120" s="114">
        <f t="shared" si="55"/>
        <v>-400</v>
      </c>
      <c r="AE120" s="114"/>
    </row>
    <row r="121" s="4" customFormat="1" ht="11" customHeight="1" spans="1:31">
      <c r="A121" s="42"/>
      <c r="B121" s="44" t="s">
        <v>295</v>
      </c>
      <c r="C121" s="33" t="s">
        <v>66</v>
      </c>
      <c r="D121" s="26"/>
      <c r="E121" s="27">
        <v>10500</v>
      </c>
      <c r="F121" s="28">
        <f t="shared" si="62"/>
        <v>10500</v>
      </c>
      <c r="G121" s="29" t="str">
        <f t="shared" si="60"/>
        <v/>
      </c>
      <c r="H121" s="30">
        <v>10500</v>
      </c>
      <c r="I121" s="67">
        <f t="shared" si="63"/>
        <v>10500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6"/>
        <v>0.115</v>
      </c>
      <c r="P121" s="29" t="str">
        <f t="shared" si="61"/>
        <v/>
      </c>
      <c r="Q121" s="34">
        <v>0.115</v>
      </c>
      <c r="R121" s="90">
        <f t="shared" si="48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65"/>
        <v>0</v>
      </c>
      <c r="AD121" s="114">
        <f t="shared" si="55"/>
        <v>0</v>
      </c>
      <c r="AE121" s="114"/>
    </row>
    <row r="122" s="4" customFormat="1" ht="11" customHeight="1" spans="1:31">
      <c r="A122" s="42"/>
      <c r="B122" s="44" t="s">
        <v>298</v>
      </c>
      <c r="C122" s="60" t="s">
        <v>66</v>
      </c>
      <c r="D122" s="26"/>
      <c r="E122" s="27">
        <v>9900</v>
      </c>
      <c r="F122" s="28">
        <f t="shared" si="62"/>
        <v>9900</v>
      </c>
      <c r="G122" s="29"/>
      <c r="H122" s="30">
        <v>9900</v>
      </c>
      <c r="I122" s="67">
        <f t="shared" si="63"/>
        <v>9900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6"/>
        <v>0.022</v>
      </c>
      <c r="P122" s="29"/>
      <c r="Q122" s="132">
        <v>0.022</v>
      </c>
      <c r="R122" s="133">
        <f t="shared" si="48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65"/>
        <v>0</v>
      </c>
      <c r="AD122" s="114">
        <f t="shared" si="55"/>
        <v>0</v>
      </c>
      <c r="AE122" s="114"/>
    </row>
    <row r="123" s="4" customFormat="1" ht="11" customHeight="1" spans="1:31">
      <c r="A123" s="42"/>
      <c r="B123" s="44" t="s">
        <v>300</v>
      </c>
      <c r="C123" s="33" t="s">
        <v>18</v>
      </c>
      <c r="D123" s="26"/>
      <c r="E123" s="27">
        <v>9400</v>
      </c>
      <c r="F123" s="28">
        <f t="shared" si="62"/>
        <v>9400</v>
      </c>
      <c r="G123" s="29" t="str">
        <f t="shared" ref="G123:G147" si="66">IF(LEFT(D123,1)="+",LEFT(D123,1)&amp;TEXT(D123,"#"),TEXT(D123,"#"))</f>
        <v/>
      </c>
      <c r="H123" s="30">
        <v>9400</v>
      </c>
      <c r="I123" s="67">
        <f t="shared" si="63"/>
        <v>9400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6"/>
        <v>1020</v>
      </c>
      <c r="P123" s="29"/>
      <c r="Q123" s="30">
        <v>1020</v>
      </c>
      <c r="R123" s="90">
        <f t="shared" si="48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65"/>
        <v>0</v>
      </c>
      <c r="AD123" s="114">
        <f t="shared" si="55"/>
        <v>0</v>
      </c>
      <c r="AE123" s="114"/>
    </row>
    <row r="124" s="4" customFormat="1" ht="11" customHeight="1" spans="1:31">
      <c r="A124" s="42"/>
      <c r="B124" s="35" t="s">
        <v>303</v>
      </c>
      <c r="C124" s="36"/>
      <c r="D124" s="37"/>
      <c r="E124" s="38">
        <f>SUM(F101:F123)</f>
        <v>246600</v>
      </c>
      <c r="F124" s="39">
        <f>E124/19</f>
        <v>12978.9473684211</v>
      </c>
      <c r="G124" s="73"/>
      <c r="H124" s="38">
        <f>SUM(I101:I123)</f>
        <v>246600</v>
      </c>
      <c r="I124" s="39">
        <f>H124/19</f>
        <v>12978.9473684211</v>
      </c>
      <c r="J124" s="69"/>
      <c r="K124" s="25" t="s">
        <v>304</v>
      </c>
      <c r="L124" s="25" t="s">
        <v>22</v>
      </c>
      <c r="M124" s="52"/>
      <c r="N124" s="27">
        <v>2400</v>
      </c>
      <c r="O124" s="28">
        <f t="shared" si="46"/>
        <v>2400</v>
      </c>
      <c r="P124" s="29" t="str">
        <f t="shared" ref="P124:P187" si="67">IF(LEFT(M124,1)="+",LEFT(M124,1)&amp;TEXT(M124,"#"),TEXT(M124,"#"))</f>
        <v/>
      </c>
      <c r="Q124" s="30">
        <v>2400</v>
      </c>
      <c r="R124" s="90">
        <f t="shared" si="48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65"/>
        <v>0</v>
      </c>
      <c r="AD124" s="114">
        <f t="shared" si="55"/>
        <v>0</v>
      </c>
      <c r="AE124" s="114"/>
    </row>
    <row r="125" s="4" customFormat="1" ht="11" customHeight="1" spans="1:31">
      <c r="A125" s="42"/>
      <c r="B125" s="124" t="s">
        <v>305</v>
      </c>
      <c r="C125" s="25" t="s">
        <v>20</v>
      </c>
      <c r="D125" s="26"/>
      <c r="E125" s="27">
        <v>8700</v>
      </c>
      <c r="F125" s="28">
        <f t="shared" ref="F125:F174" si="68">E125+D125</f>
        <v>8700</v>
      </c>
      <c r="G125" s="29" t="str">
        <f t="shared" si="66"/>
        <v/>
      </c>
      <c r="H125" s="30">
        <v>8700</v>
      </c>
      <c r="I125" s="67">
        <f t="shared" ref="I125:I174" si="69">IF(G125="",0+H125,G125+H125)</f>
        <v>8700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6"/>
        <v>2250</v>
      </c>
      <c r="P125" s="29" t="str">
        <f t="shared" si="67"/>
        <v/>
      </c>
      <c r="Q125" s="30">
        <v>2250</v>
      </c>
      <c r="R125" s="90">
        <f t="shared" si="48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65"/>
        <v>0</v>
      </c>
      <c r="AD125" s="114">
        <f t="shared" si="55"/>
        <v>0</v>
      </c>
      <c r="AE125" s="114"/>
    </row>
    <row r="126" s="4" customFormat="1" ht="11" customHeight="1" spans="1:31">
      <c r="A126" s="42"/>
      <c r="B126" s="124" t="s">
        <v>284</v>
      </c>
      <c r="C126" s="25" t="s">
        <v>20</v>
      </c>
      <c r="D126" s="26"/>
      <c r="E126" s="27">
        <v>8800</v>
      </c>
      <c r="F126" s="28">
        <f t="shared" si="68"/>
        <v>8800</v>
      </c>
      <c r="G126" s="29" t="str">
        <f t="shared" si="66"/>
        <v/>
      </c>
      <c r="H126" s="30">
        <v>8800</v>
      </c>
      <c r="I126" s="67">
        <f t="shared" si="69"/>
        <v>8800</v>
      </c>
      <c r="J126" s="128" t="s">
        <v>307</v>
      </c>
      <c r="K126" s="24" t="s">
        <v>308</v>
      </c>
      <c r="L126" s="25" t="s">
        <v>276</v>
      </c>
      <c r="M126" s="52" t="s">
        <v>467</v>
      </c>
      <c r="N126" s="27">
        <v>4500</v>
      </c>
      <c r="O126" s="28">
        <f t="shared" si="46"/>
        <v>4300</v>
      </c>
      <c r="P126" s="29" t="str">
        <f t="shared" si="67"/>
        <v>-200</v>
      </c>
      <c r="Q126" s="30">
        <v>4500</v>
      </c>
      <c r="R126" s="90">
        <f t="shared" si="48"/>
        <v>4300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65"/>
        <v>0</v>
      </c>
      <c r="AD126" s="114">
        <f t="shared" si="55"/>
        <v>0</v>
      </c>
      <c r="AE126" s="114"/>
    </row>
    <row r="127" s="4" customFormat="1" ht="11" customHeight="1" spans="1:31">
      <c r="A127" s="42"/>
      <c r="B127" s="35" t="s">
        <v>309</v>
      </c>
      <c r="C127" s="36"/>
      <c r="D127" s="37"/>
      <c r="E127" s="38">
        <f>SUM(F125:F126)</f>
        <v>17500</v>
      </c>
      <c r="F127" s="39">
        <f>E127/2</f>
        <v>8750</v>
      </c>
      <c r="G127" s="29" t="str">
        <f t="shared" si="66"/>
        <v/>
      </c>
      <c r="H127" s="38">
        <f>SUM(I125:I126)</f>
        <v>17500</v>
      </c>
      <c r="I127" s="39">
        <f>H127/2</f>
        <v>8750</v>
      </c>
      <c r="J127" s="105"/>
      <c r="K127" s="24" t="s">
        <v>308</v>
      </c>
      <c r="L127" s="25" t="s">
        <v>105</v>
      </c>
      <c r="M127" s="52" t="s">
        <v>467</v>
      </c>
      <c r="N127" s="27">
        <v>4300</v>
      </c>
      <c r="O127" s="28">
        <f t="shared" si="46"/>
        <v>4100</v>
      </c>
      <c r="P127" s="29" t="str">
        <f t="shared" si="67"/>
        <v>-200</v>
      </c>
      <c r="Q127" s="30">
        <v>4300</v>
      </c>
      <c r="R127" s="90">
        <f t="shared" si="48"/>
        <v>4100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65"/>
        <v>0</v>
      </c>
      <c r="AD127" s="114">
        <f t="shared" si="55"/>
        <v>0</v>
      </c>
      <c r="AE127" s="114"/>
    </row>
    <row r="128" s="4" customFormat="1" ht="11" customHeight="1" spans="1:31">
      <c r="A128" s="121"/>
      <c r="B128" s="35" t="s">
        <v>310</v>
      </c>
      <c r="C128" s="36"/>
      <c r="D128" s="37"/>
      <c r="E128" s="38">
        <f>E124+E127</f>
        <v>264100</v>
      </c>
      <c r="F128" s="39">
        <f>E128/21</f>
        <v>12576.1904761905</v>
      </c>
      <c r="G128" s="29" t="str">
        <f t="shared" si="66"/>
        <v/>
      </c>
      <c r="H128" s="38">
        <f>H124+H127</f>
        <v>264100</v>
      </c>
      <c r="I128" s="39">
        <f>H128/21</f>
        <v>12576.1904761905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7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65"/>
        <v>0</v>
      </c>
      <c r="AD128" s="114">
        <f t="shared" ref="AD128:AD191" si="70">O128-R128</f>
        <v>0</v>
      </c>
      <c r="AE128" s="114"/>
    </row>
    <row r="129" s="4" customFormat="1" ht="11" customHeight="1" spans="1:31">
      <c r="A129" s="40" t="s">
        <v>312</v>
      </c>
      <c r="B129" s="24" t="s">
        <v>313</v>
      </c>
      <c r="C129" s="25" t="s">
        <v>314</v>
      </c>
      <c r="D129" s="26"/>
      <c r="E129" s="27">
        <v>10000</v>
      </c>
      <c r="F129" s="28">
        <f t="shared" si="68"/>
        <v>10000</v>
      </c>
      <c r="G129" s="29" t="str">
        <f t="shared" si="66"/>
        <v/>
      </c>
      <c r="H129" s="30">
        <v>10000</v>
      </c>
      <c r="I129" s="67">
        <f t="shared" si="69"/>
        <v>10000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7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65"/>
        <v>0</v>
      </c>
      <c r="AD129" s="114">
        <f t="shared" si="70"/>
        <v>0</v>
      </c>
      <c r="AE129" s="114"/>
    </row>
    <row r="130" s="4" customFormat="1" ht="11" customHeight="1" spans="1:31">
      <c r="A130" s="42"/>
      <c r="B130" s="24" t="s">
        <v>317</v>
      </c>
      <c r="C130" s="25" t="s">
        <v>314</v>
      </c>
      <c r="D130" s="26"/>
      <c r="E130" s="27">
        <v>11700</v>
      </c>
      <c r="F130" s="28">
        <f t="shared" si="68"/>
        <v>11700</v>
      </c>
      <c r="G130" s="29" t="str">
        <f t="shared" si="66"/>
        <v/>
      </c>
      <c r="H130" s="30">
        <v>11700</v>
      </c>
      <c r="I130" s="67">
        <f t="shared" si="69"/>
        <v>11700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67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70"/>
        <v>0</v>
      </c>
      <c r="AE130" s="114"/>
    </row>
    <row r="131" s="4" customFormat="1" ht="11" customHeight="1" spans="1:31">
      <c r="A131" s="42"/>
      <c r="B131" s="24" t="s">
        <v>318</v>
      </c>
      <c r="C131" s="25" t="s">
        <v>314</v>
      </c>
      <c r="D131" s="26"/>
      <c r="E131" s="27">
        <v>14300</v>
      </c>
      <c r="F131" s="28">
        <f t="shared" si="68"/>
        <v>14300</v>
      </c>
      <c r="G131" s="29" t="str">
        <f t="shared" si="66"/>
        <v/>
      </c>
      <c r="H131" s="30">
        <v>14300</v>
      </c>
      <c r="I131" s="99">
        <f t="shared" si="69"/>
        <v>14300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7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70"/>
        <v>0</v>
      </c>
      <c r="AE131" s="114"/>
    </row>
    <row r="132" s="4" customFormat="1" ht="11" customHeight="1" spans="1:31">
      <c r="A132" s="42"/>
      <c r="B132" s="24" t="s">
        <v>320</v>
      </c>
      <c r="C132" s="25" t="s">
        <v>314</v>
      </c>
      <c r="D132" s="26"/>
      <c r="E132" s="27">
        <v>17100</v>
      </c>
      <c r="F132" s="28">
        <f t="shared" si="68"/>
        <v>17100</v>
      </c>
      <c r="G132" s="29" t="str">
        <f t="shared" si="66"/>
        <v/>
      </c>
      <c r="H132" s="30">
        <v>17100</v>
      </c>
      <c r="I132" s="99">
        <f t="shared" si="69"/>
        <v>17100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7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si="70"/>
        <v>0</v>
      </c>
      <c r="AE132" s="114"/>
    </row>
    <row r="133" s="4" customFormat="1" ht="11" customHeight="1" spans="1:31">
      <c r="A133" s="42"/>
      <c r="B133" s="24" t="s">
        <v>323</v>
      </c>
      <c r="C133" s="25" t="s">
        <v>20</v>
      </c>
      <c r="D133" s="26"/>
      <c r="E133" s="27">
        <v>10600</v>
      </c>
      <c r="F133" s="28">
        <f t="shared" si="68"/>
        <v>10600</v>
      </c>
      <c r="G133" s="29" t="str">
        <f t="shared" si="66"/>
        <v/>
      </c>
      <c r="H133" s="30">
        <v>10600</v>
      </c>
      <c r="I133" s="99">
        <f t="shared" si="69"/>
        <v>10600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ref="O133:O135" si="71">N133+M133</f>
        <v>16600</v>
      </c>
      <c r="P133" s="29" t="str">
        <f t="shared" si="67"/>
        <v/>
      </c>
      <c r="Q133" s="30">
        <v>16600</v>
      </c>
      <c r="R133" s="90">
        <f t="shared" ref="R133:R196" si="72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70"/>
        <v>0</v>
      </c>
      <c r="AE133" s="114"/>
    </row>
    <row r="134" s="4" customFormat="1" ht="11" customHeight="1" spans="1:31">
      <c r="A134" s="42"/>
      <c r="B134" s="24" t="s">
        <v>326</v>
      </c>
      <c r="C134" s="25" t="s">
        <v>314</v>
      </c>
      <c r="D134" s="26"/>
      <c r="E134" s="27">
        <v>9300</v>
      </c>
      <c r="F134" s="28">
        <f t="shared" si="68"/>
        <v>9300</v>
      </c>
      <c r="G134" s="29" t="str">
        <f t="shared" si="66"/>
        <v/>
      </c>
      <c r="H134" s="30">
        <v>9300</v>
      </c>
      <c r="I134" s="99">
        <f t="shared" si="69"/>
        <v>9300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 t="shared" si="71"/>
        <v>4000</v>
      </c>
      <c r="P134" s="29" t="str">
        <f t="shared" si="67"/>
        <v/>
      </c>
      <c r="Q134" s="30">
        <v>4000</v>
      </c>
      <c r="R134" s="90">
        <f t="shared" si="72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70"/>
        <v>0</v>
      </c>
      <c r="AE134" s="114"/>
    </row>
    <row r="135" s="4" customFormat="1" ht="11" customHeight="1" spans="1:31">
      <c r="A135" s="42"/>
      <c r="B135" s="24" t="s">
        <v>328</v>
      </c>
      <c r="C135" s="25" t="s">
        <v>329</v>
      </c>
      <c r="D135" s="26"/>
      <c r="E135" s="34">
        <v>12600</v>
      </c>
      <c r="F135" s="28">
        <f t="shared" si="68"/>
        <v>12600</v>
      </c>
      <c r="G135" s="29" t="str">
        <f t="shared" si="66"/>
        <v/>
      </c>
      <c r="H135" s="34">
        <v>12600</v>
      </c>
      <c r="I135" s="99">
        <f t="shared" si="69"/>
        <v>12600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 t="shared" si="71"/>
        <v>9100</v>
      </c>
      <c r="P135" s="29" t="str">
        <f t="shared" si="67"/>
        <v/>
      </c>
      <c r="Q135" s="30">
        <v>9100</v>
      </c>
      <c r="R135" s="90">
        <f t="shared" si="72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70"/>
        <v>0</v>
      </c>
      <c r="AE135" s="114"/>
    </row>
    <row r="136" s="4" customFormat="1" ht="11" customHeight="1" spans="1:31">
      <c r="A136" s="42"/>
      <c r="B136" s="24" t="s">
        <v>331</v>
      </c>
      <c r="C136" s="25" t="s">
        <v>75</v>
      </c>
      <c r="D136" s="26"/>
      <c r="E136" s="34">
        <v>10900</v>
      </c>
      <c r="F136" s="28">
        <f t="shared" si="68"/>
        <v>10900</v>
      </c>
      <c r="G136" s="29" t="str">
        <f t="shared" si="66"/>
        <v/>
      </c>
      <c r="H136" s="34">
        <v>10900</v>
      </c>
      <c r="I136" s="99">
        <f t="shared" si="69"/>
        <v>10900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7"/>
        <v/>
      </c>
      <c r="Q136" s="34">
        <f t="shared" ref="Q136:Q147" si="73">O136</f>
        <v>11310</v>
      </c>
      <c r="R136" s="90">
        <f t="shared" si="72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70"/>
        <v>0</v>
      </c>
      <c r="AE136" s="114"/>
    </row>
    <row r="137" s="4" customFormat="1" ht="11" customHeight="1" spans="1:31">
      <c r="A137" s="42"/>
      <c r="B137" s="124" t="s">
        <v>334</v>
      </c>
      <c r="C137" s="25" t="s">
        <v>75</v>
      </c>
      <c r="D137" s="26"/>
      <c r="E137" s="27">
        <v>11400</v>
      </c>
      <c r="F137" s="28">
        <f t="shared" si="68"/>
        <v>11400</v>
      </c>
      <c r="G137" s="29" t="str">
        <f t="shared" si="66"/>
        <v/>
      </c>
      <c r="H137" s="30">
        <v>11400</v>
      </c>
      <c r="I137" s="99">
        <f t="shared" si="69"/>
        <v>11400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7"/>
        <v/>
      </c>
      <c r="Q137" s="34">
        <f t="shared" si="73"/>
        <v>37150</v>
      </c>
      <c r="R137" s="90">
        <f t="shared" si="72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70"/>
        <v>0</v>
      </c>
      <c r="AE137" s="114"/>
    </row>
    <row r="138" s="4" customFormat="1" ht="11" customHeight="1" spans="1:31">
      <c r="A138" s="42"/>
      <c r="B138" s="124" t="s">
        <v>336</v>
      </c>
      <c r="C138" s="25" t="s">
        <v>337</v>
      </c>
      <c r="D138" s="26"/>
      <c r="E138" s="34">
        <v>12500</v>
      </c>
      <c r="F138" s="28">
        <f t="shared" si="68"/>
        <v>12500</v>
      </c>
      <c r="G138" s="29" t="str">
        <f t="shared" si="66"/>
        <v/>
      </c>
      <c r="H138" s="34">
        <v>12500</v>
      </c>
      <c r="I138" s="99">
        <f t="shared" si="69"/>
        <v>12500</v>
      </c>
      <c r="J138" s="105"/>
      <c r="K138" s="24" t="s">
        <v>338</v>
      </c>
      <c r="L138" s="54" t="s">
        <v>276</v>
      </c>
      <c r="M138" s="52"/>
      <c r="N138" s="34">
        <f>F38+950+300+400</f>
        <v>36650</v>
      </c>
      <c r="O138" s="28">
        <f>F38+950+300+400</f>
        <v>36650</v>
      </c>
      <c r="P138" s="29" t="str">
        <f t="shared" si="67"/>
        <v/>
      </c>
      <c r="Q138" s="34">
        <f t="shared" si="73"/>
        <v>36650</v>
      </c>
      <c r="R138" s="90">
        <f t="shared" si="72"/>
        <v>36650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70"/>
        <v>0</v>
      </c>
      <c r="AE138" s="114"/>
    </row>
    <row r="139" s="4" customFormat="1" ht="11" customHeight="1" spans="1:31">
      <c r="A139" s="42"/>
      <c r="B139" s="124" t="s">
        <v>339</v>
      </c>
      <c r="C139" s="25" t="s">
        <v>337</v>
      </c>
      <c r="D139" s="26"/>
      <c r="E139" s="34">
        <v>12300</v>
      </c>
      <c r="F139" s="28">
        <f t="shared" si="68"/>
        <v>12300</v>
      </c>
      <c r="G139" s="29" t="str">
        <f t="shared" si="66"/>
        <v/>
      </c>
      <c r="H139" s="34">
        <v>12300</v>
      </c>
      <c r="I139" s="99">
        <f t="shared" si="69"/>
        <v>12300</v>
      </c>
      <c r="J139" s="105"/>
      <c r="K139" s="24" t="s">
        <v>340</v>
      </c>
      <c r="L139" s="54" t="s">
        <v>276</v>
      </c>
      <c r="M139" s="52"/>
      <c r="N139" s="34">
        <f>F110+1150+300+400</f>
        <v>11550</v>
      </c>
      <c r="O139" s="28">
        <f>F110+1150+300+400</f>
        <v>11550</v>
      </c>
      <c r="P139" s="29" t="str">
        <f t="shared" si="67"/>
        <v/>
      </c>
      <c r="Q139" s="34">
        <f t="shared" si="73"/>
        <v>11550</v>
      </c>
      <c r="R139" s="90">
        <f t="shared" si="72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70"/>
        <v>0</v>
      </c>
      <c r="AE139" s="114"/>
    </row>
    <row r="140" s="4" customFormat="1" ht="11" customHeight="1" spans="1:31">
      <c r="A140" s="42"/>
      <c r="B140" s="124" t="s">
        <v>341</v>
      </c>
      <c r="C140" s="25" t="s">
        <v>22</v>
      </c>
      <c r="D140" s="26"/>
      <c r="E140" s="34">
        <v>13100</v>
      </c>
      <c r="F140" s="28">
        <f t="shared" si="68"/>
        <v>13100</v>
      </c>
      <c r="G140" s="29" t="str">
        <f t="shared" si="66"/>
        <v/>
      </c>
      <c r="H140" s="34">
        <v>13100</v>
      </c>
      <c r="I140" s="99">
        <f t="shared" si="69"/>
        <v>13100</v>
      </c>
      <c r="J140" s="105"/>
      <c r="K140" s="24" t="s">
        <v>342</v>
      </c>
      <c r="L140" s="54" t="s">
        <v>276</v>
      </c>
      <c r="M140" s="52"/>
      <c r="N140" s="34">
        <f>O31+1250+300+400</f>
        <v>26950</v>
      </c>
      <c r="O140" s="28">
        <f>O31+1250+300+400</f>
        <v>26950</v>
      </c>
      <c r="P140" s="29" t="str">
        <f t="shared" si="67"/>
        <v/>
      </c>
      <c r="Q140" s="34">
        <f t="shared" si="73"/>
        <v>26950</v>
      </c>
      <c r="R140" s="90">
        <f t="shared" si="72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70"/>
        <v>0</v>
      </c>
      <c r="AE140" s="114"/>
    </row>
    <row r="141" s="4" customFormat="1" ht="11" customHeight="1" spans="1:31">
      <c r="A141" s="42"/>
      <c r="B141" s="124" t="s">
        <v>343</v>
      </c>
      <c r="C141" s="25" t="s">
        <v>22</v>
      </c>
      <c r="D141" s="26"/>
      <c r="E141" s="34">
        <v>13100</v>
      </c>
      <c r="F141" s="28">
        <f t="shared" si="68"/>
        <v>13100</v>
      </c>
      <c r="G141" s="29" t="str">
        <f t="shared" si="66"/>
        <v/>
      </c>
      <c r="H141" s="34">
        <v>13100</v>
      </c>
      <c r="I141" s="99">
        <f t="shared" si="69"/>
        <v>13100</v>
      </c>
      <c r="J141" s="105"/>
      <c r="K141" s="24" t="s">
        <v>344</v>
      </c>
      <c r="L141" s="54" t="s">
        <v>276</v>
      </c>
      <c r="M141" s="52"/>
      <c r="N141" s="34">
        <f>O64+590+300+400</f>
        <v>11690</v>
      </c>
      <c r="O141" s="28">
        <f>O64+590+300+400</f>
        <v>11690</v>
      </c>
      <c r="P141" s="29" t="str">
        <f t="shared" si="67"/>
        <v/>
      </c>
      <c r="Q141" s="34">
        <f t="shared" si="73"/>
        <v>11690</v>
      </c>
      <c r="R141" s="90">
        <f t="shared" si="72"/>
        <v>11690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70"/>
        <v>0</v>
      </c>
      <c r="AE141" s="114"/>
    </row>
    <row r="142" s="4" customFormat="1" ht="11" customHeight="1" spans="1:31">
      <c r="A142" s="42"/>
      <c r="B142" s="24" t="s">
        <v>345</v>
      </c>
      <c r="C142" s="25" t="s">
        <v>22</v>
      </c>
      <c r="D142" s="26"/>
      <c r="E142" s="34">
        <v>12800</v>
      </c>
      <c r="F142" s="28">
        <f t="shared" si="68"/>
        <v>12800</v>
      </c>
      <c r="G142" s="29" t="str">
        <f t="shared" si="66"/>
        <v/>
      </c>
      <c r="H142" s="34">
        <v>12800</v>
      </c>
      <c r="I142" s="99">
        <f t="shared" si="69"/>
        <v>12800</v>
      </c>
      <c r="J142" s="105"/>
      <c r="K142" s="24" t="s">
        <v>346</v>
      </c>
      <c r="L142" s="54" t="s">
        <v>276</v>
      </c>
      <c r="M142" s="52"/>
      <c r="N142" s="34">
        <f>O50+1320+300+400</f>
        <v>6420</v>
      </c>
      <c r="O142" s="28">
        <f>O50+1320+300+400</f>
        <v>6420</v>
      </c>
      <c r="P142" s="29" t="str">
        <f t="shared" si="67"/>
        <v/>
      </c>
      <c r="Q142" s="34">
        <f t="shared" si="73"/>
        <v>6420</v>
      </c>
      <c r="R142" s="90">
        <f t="shared" si="72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70"/>
        <v>0</v>
      </c>
      <c r="AE142" s="114"/>
    </row>
    <row r="143" s="4" customFormat="1" ht="11" customHeight="1" spans="1:31">
      <c r="A143" s="42"/>
      <c r="B143" s="24" t="s">
        <v>347</v>
      </c>
      <c r="C143" s="25" t="s">
        <v>22</v>
      </c>
      <c r="D143" s="26"/>
      <c r="E143" s="34">
        <v>13500</v>
      </c>
      <c r="F143" s="28">
        <f t="shared" si="68"/>
        <v>13500</v>
      </c>
      <c r="G143" s="29" t="str">
        <f t="shared" si="66"/>
        <v/>
      </c>
      <c r="H143" s="34">
        <v>13500</v>
      </c>
      <c r="I143" s="99">
        <f t="shared" si="69"/>
        <v>13500</v>
      </c>
      <c r="J143" s="105"/>
      <c r="K143" s="24" t="s">
        <v>348</v>
      </c>
      <c r="L143" s="54" t="s">
        <v>349</v>
      </c>
      <c r="M143" s="52"/>
      <c r="N143" s="34">
        <f>O79+960+500+400</f>
        <v>26860</v>
      </c>
      <c r="O143" s="28">
        <f>O79+960+500+400</f>
        <v>26860</v>
      </c>
      <c r="P143" s="29" t="str">
        <f t="shared" si="67"/>
        <v/>
      </c>
      <c r="Q143" s="34">
        <f t="shared" si="73"/>
        <v>26860</v>
      </c>
      <c r="R143" s="90">
        <f t="shared" si="72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70"/>
        <v>0</v>
      </c>
      <c r="AE143" s="114"/>
    </row>
    <row r="144" s="4" customFormat="1" ht="11" customHeight="1" spans="1:31">
      <c r="A144" s="42"/>
      <c r="B144" s="24" t="s">
        <v>350</v>
      </c>
      <c r="C144" s="25" t="s">
        <v>22</v>
      </c>
      <c r="D144" s="26"/>
      <c r="E144" s="34">
        <v>13500</v>
      </c>
      <c r="F144" s="28">
        <f t="shared" si="68"/>
        <v>13500</v>
      </c>
      <c r="G144" s="29" t="str">
        <f t="shared" si="66"/>
        <v/>
      </c>
      <c r="H144" s="34">
        <v>13500</v>
      </c>
      <c r="I144" s="99">
        <f t="shared" si="69"/>
        <v>13500</v>
      </c>
      <c r="J144" s="105"/>
      <c r="K144" s="24" t="s">
        <v>216</v>
      </c>
      <c r="L144" s="146" t="s">
        <v>276</v>
      </c>
      <c r="M144" s="52"/>
      <c r="N144" s="34">
        <f>F87+1740+300+400</f>
        <v>10340</v>
      </c>
      <c r="O144" s="28">
        <f>F87+1740+300+400</f>
        <v>10340</v>
      </c>
      <c r="P144" s="29" t="str">
        <f t="shared" si="67"/>
        <v/>
      </c>
      <c r="Q144" s="34">
        <f t="shared" si="73"/>
        <v>10340</v>
      </c>
      <c r="R144" s="90">
        <f t="shared" si="72"/>
        <v>10340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70"/>
        <v>0</v>
      </c>
      <c r="AE144" s="114"/>
    </row>
    <row r="145" s="4" customFormat="1" ht="11" customHeight="1" spans="1:31">
      <c r="A145" s="42"/>
      <c r="B145" s="24" t="s">
        <v>351</v>
      </c>
      <c r="C145" s="25" t="s">
        <v>22</v>
      </c>
      <c r="D145" s="26"/>
      <c r="E145" s="34">
        <v>13500</v>
      </c>
      <c r="F145" s="28">
        <f t="shared" si="68"/>
        <v>13500</v>
      </c>
      <c r="G145" s="29" t="str">
        <f t="shared" si="66"/>
        <v/>
      </c>
      <c r="H145" s="34">
        <v>13500</v>
      </c>
      <c r="I145" s="99">
        <f t="shared" si="69"/>
        <v>13500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7"/>
        <v/>
      </c>
      <c r="Q145" s="34">
        <f t="shared" si="73"/>
        <v>4590</v>
      </c>
      <c r="R145" s="90">
        <f t="shared" si="72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70"/>
        <v>0</v>
      </c>
      <c r="AE145" s="114"/>
    </row>
    <row r="146" s="4" customFormat="1" ht="11" customHeight="1" spans="1:31">
      <c r="A146" s="42"/>
      <c r="B146" s="124" t="s">
        <v>352</v>
      </c>
      <c r="C146" s="125" t="s">
        <v>20</v>
      </c>
      <c r="D146" s="26"/>
      <c r="E146" s="27">
        <v>10500</v>
      </c>
      <c r="F146" s="28">
        <f t="shared" si="68"/>
        <v>10500</v>
      </c>
      <c r="G146" s="29" t="str">
        <f t="shared" si="66"/>
        <v/>
      </c>
      <c r="H146" s="30">
        <v>10500</v>
      </c>
      <c r="I146" s="99">
        <f t="shared" si="69"/>
        <v>10500</v>
      </c>
      <c r="J146" s="105"/>
      <c r="K146" s="24" t="s">
        <v>353</v>
      </c>
      <c r="L146" s="54" t="s">
        <v>354</v>
      </c>
      <c r="M146" s="52"/>
      <c r="N146" s="34">
        <f>F179+7790+300+400</f>
        <v>10890</v>
      </c>
      <c r="O146" s="28">
        <f>O151+7790+300+400</f>
        <v>16690</v>
      </c>
      <c r="P146" s="29" t="str">
        <f t="shared" si="67"/>
        <v/>
      </c>
      <c r="Q146" s="34">
        <f t="shared" si="73"/>
        <v>16690</v>
      </c>
      <c r="R146" s="90">
        <f t="shared" si="72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70"/>
        <v>0</v>
      </c>
      <c r="AE146" s="114"/>
    </row>
    <row r="147" s="1" customFormat="1" ht="11" customHeight="1" spans="1:31">
      <c r="A147" s="42"/>
      <c r="B147" s="24" t="s">
        <v>355</v>
      </c>
      <c r="C147" s="25" t="s">
        <v>20</v>
      </c>
      <c r="D147" s="26"/>
      <c r="E147" s="27">
        <v>10300</v>
      </c>
      <c r="F147" s="28">
        <f t="shared" si="68"/>
        <v>10300</v>
      </c>
      <c r="G147" s="29" t="str">
        <f t="shared" si="66"/>
        <v/>
      </c>
      <c r="H147" s="30">
        <v>10300</v>
      </c>
      <c r="I147" s="99">
        <f t="shared" si="69"/>
        <v>10300</v>
      </c>
      <c r="J147" s="105"/>
      <c r="K147" s="24" t="s">
        <v>237</v>
      </c>
      <c r="L147" s="54" t="s">
        <v>276</v>
      </c>
      <c r="M147" s="52"/>
      <c r="N147" s="34">
        <f>F93+1570+400+300</f>
        <v>9470</v>
      </c>
      <c r="O147" s="28">
        <f>F93+1570+400+300</f>
        <v>9470</v>
      </c>
      <c r="P147" s="29" t="str">
        <f t="shared" si="67"/>
        <v/>
      </c>
      <c r="Q147" s="34">
        <f t="shared" si="73"/>
        <v>9470</v>
      </c>
      <c r="R147" s="90">
        <f t="shared" si="72"/>
        <v>9470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70"/>
        <v>0</v>
      </c>
      <c r="AE147" s="157"/>
    </row>
    <row r="148" s="1" customFormat="1" ht="11" customHeight="1" spans="1:31">
      <c r="A148" s="42"/>
      <c r="B148" s="24" t="s">
        <v>356</v>
      </c>
      <c r="C148" s="25" t="s">
        <v>20</v>
      </c>
      <c r="D148" s="26"/>
      <c r="E148" s="27">
        <v>10300</v>
      </c>
      <c r="F148" s="28">
        <f t="shared" si="68"/>
        <v>10300</v>
      </c>
      <c r="G148" s="29"/>
      <c r="H148" s="30">
        <v>10300</v>
      </c>
      <c r="I148" s="99">
        <f t="shared" si="69"/>
        <v>10300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4">N148+M148</f>
        <v>7000</v>
      </c>
      <c r="P148" s="29" t="str">
        <f t="shared" si="67"/>
        <v/>
      </c>
      <c r="Q148" s="30">
        <v>7000</v>
      </c>
      <c r="R148" s="90">
        <f t="shared" si="72"/>
        <v>7000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70"/>
        <v>0</v>
      </c>
      <c r="AE148" s="157"/>
    </row>
    <row r="149" s="1" customFormat="1" ht="11" customHeight="1" spans="1:31">
      <c r="A149" s="42"/>
      <c r="B149" s="24" t="s">
        <v>359</v>
      </c>
      <c r="C149" s="25" t="s">
        <v>20</v>
      </c>
      <c r="D149" s="26"/>
      <c r="E149" s="27">
        <v>10300</v>
      </c>
      <c r="F149" s="28">
        <f t="shared" si="68"/>
        <v>10300</v>
      </c>
      <c r="G149" s="29"/>
      <c r="H149" s="30">
        <v>10300</v>
      </c>
      <c r="I149" s="99">
        <f t="shared" si="69"/>
        <v>10300</v>
      </c>
      <c r="J149" s="105"/>
      <c r="K149" s="122" t="s">
        <v>360</v>
      </c>
      <c r="L149" s="25" t="s">
        <v>22</v>
      </c>
      <c r="M149" s="26"/>
      <c r="N149" s="27">
        <v>6700</v>
      </c>
      <c r="O149" s="28">
        <f t="shared" si="74"/>
        <v>6700</v>
      </c>
      <c r="P149" s="29" t="str">
        <f t="shared" si="67"/>
        <v/>
      </c>
      <c r="Q149" s="30">
        <v>6700</v>
      </c>
      <c r="R149" s="90">
        <f t="shared" si="72"/>
        <v>6700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70"/>
        <v>0</v>
      </c>
      <c r="AE149" s="157"/>
    </row>
    <row r="150" s="1" customFormat="1" ht="11" customHeight="1" spans="1:31">
      <c r="A150" s="42"/>
      <c r="B150" s="24" t="s">
        <v>361</v>
      </c>
      <c r="C150" s="25" t="s">
        <v>20</v>
      </c>
      <c r="D150" s="26"/>
      <c r="E150" s="34">
        <v>20600</v>
      </c>
      <c r="F150" s="28">
        <f t="shared" si="68"/>
        <v>20600</v>
      </c>
      <c r="G150" s="29" t="str">
        <f t="shared" ref="G150:G155" si="75">IF(LEFT(D150,1)="+",LEFT(D150,1)&amp;TEXT(D150,"#"),TEXT(D150,"#"))</f>
        <v/>
      </c>
      <c r="H150" s="34">
        <v>20600</v>
      </c>
      <c r="I150" s="99">
        <f t="shared" si="69"/>
        <v>20600</v>
      </c>
      <c r="J150" s="105"/>
      <c r="K150" s="147" t="s">
        <v>362</v>
      </c>
      <c r="L150" s="75" t="s">
        <v>22</v>
      </c>
      <c r="M150" s="57"/>
      <c r="N150" s="27">
        <v>9300</v>
      </c>
      <c r="O150" s="28">
        <f t="shared" si="74"/>
        <v>9300</v>
      </c>
      <c r="P150" s="77" t="str">
        <f t="shared" si="67"/>
        <v/>
      </c>
      <c r="Q150" s="30">
        <v>9300</v>
      </c>
      <c r="R150" s="90">
        <f t="shared" si="72"/>
        <v>9300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70"/>
        <v>0</v>
      </c>
      <c r="AE150" s="157"/>
    </row>
    <row r="151" s="1" customFormat="1" ht="11" customHeight="1" spans="1:31">
      <c r="A151" s="42"/>
      <c r="B151" s="24" t="s">
        <v>363</v>
      </c>
      <c r="C151" s="25" t="s">
        <v>20</v>
      </c>
      <c r="D151" s="26"/>
      <c r="E151" s="34">
        <v>19500</v>
      </c>
      <c r="F151" s="28">
        <f t="shared" si="68"/>
        <v>19500</v>
      </c>
      <c r="G151" s="29" t="str">
        <f t="shared" si="75"/>
        <v/>
      </c>
      <c r="H151" s="34">
        <v>19500</v>
      </c>
      <c r="I151" s="99">
        <f t="shared" si="69"/>
        <v>19500</v>
      </c>
      <c r="J151" s="105"/>
      <c r="K151" s="147" t="s">
        <v>364</v>
      </c>
      <c r="L151" s="75" t="s">
        <v>22</v>
      </c>
      <c r="M151" s="57"/>
      <c r="N151" s="27">
        <v>8200</v>
      </c>
      <c r="O151" s="28">
        <f t="shared" si="74"/>
        <v>8200</v>
      </c>
      <c r="P151" s="77" t="str">
        <f t="shared" si="67"/>
        <v/>
      </c>
      <c r="Q151" s="30">
        <v>8200</v>
      </c>
      <c r="R151" s="90">
        <f t="shared" si="72"/>
        <v>8200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70"/>
        <v>0</v>
      </c>
      <c r="AE151" s="157"/>
    </row>
    <row r="152" s="1" customFormat="1" ht="11" customHeight="1" spans="1:31">
      <c r="A152" s="42"/>
      <c r="B152" s="24" t="s">
        <v>365</v>
      </c>
      <c r="C152" s="25" t="s">
        <v>20</v>
      </c>
      <c r="D152" s="26"/>
      <c r="E152" s="34">
        <v>19500</v>
      </c>
      <c r="F152" s="28">
        <f t="shared" si="68"/>
        <v>19500</v>
      </c>
      <c r="G152" s="29" t="str">
        <f t="shared" si="75"/>
        <v/>
      </c>
      <c r="H152" s="34">
        <v>19500</v>
      </c>
      <c r="I152" s="99">
        <f t="shared" si="69"/>
        <v>19500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4"/>
        <v>7200</v>
      </c>
      <c r="P152" s="77" t="str">
        <f t="shared" si="67"/>
        <v/>
      </c>
      <c r="Q152" s="34">
        <v>7200</v>
      </c>
      <c r="R152" s="90">
        <f t="shared" si="72"/>
        <v>7200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70"/>
        <v>0</v>
      </c>
      <c r="AE152" s="157"/>
    </row>
    <row r="153" s="1" customFormat="1" ht="11" customHeight="1" spans="1:31">
      <c r="A153" s="42"/>
      <c r="B153" s="24" t="s">
        <v>367</v>
      </c>
      <c r="C153" s="25" t="s">
        <v>20</v>
      </c>
      <c r="D153" s="26"/>
      <c r="E153" s="27">
        <v>11400</v>
      </c>
      <c r="F153" s="28">
        <f t="shared" si="68"/>
        <v>11400</v>
      </c>
      <c r="G153" s="29" t="str">
        <f t="shared" si="75"/>
        <v/>
      </c>
      <c r="H153" s="30">
        <v>11400</v>
      </c>
      <c r="I153" s="99">
        <f t="shared" si="69"/>
        <v>11400</v>
      </c>
      <c r="J153" s="105"/>
      <c r="K153" s="147" t="s">
        <v>368</v>
      </c>
      <c r="L153" s="75" t="s">
        <v>22</v>
      </c>
      <c r="M153" s="57"/>
      <c r="N153" s="27">
        <v>3200</v>
      </c>
      <c r="O153" s="28">
        <f t="shared" si="74"/>
        <v>3200</v>
      </c>
      <c r="P153" s="77" t="str">
        <f t="shared" si="67"/>
        <v/>
      </c>
      <c r="Q153" s="30">
        <v>3200</v>
      </c>
      <c r="R153" s="90">
        <f t="shared" si="72"/>
        <v>3200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si="70"/>
        <v>0</v>
      </c>
      <c r="AE153" s="157"/>
    </row>
    <row r="154" s="1" customFormat="1" ht="11" customHeight="1" spans="1:31">
      <c r="A154" s="42"/>
      <c r="B154" s="24" t="s">
        <v>369</v>
      </c>
      <c r="C154" s="25" t="s">
        <v>370</v>
      </c>
      <c r="D154" s="26"/>
      <c r="E154" s="27">
        <v>9500</v>
      </c>
      <c r="F154" s="28">
        <f t="shared" si="68"/>
        <v>9500</v>
      </c>
      <c r="G154" s="29" t="str">
        <f t="shared" si="75"/>
        <v/>
      </c>
      <c r="H154" s="30">
        <v>9500</v>
      </c>
      <c r="I154" s="99">
        <f t="shared" si="69"/>
        <v>9500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4"/>
        <v>5000</v>
      </c>
      <c r="P154" s="77" t="str">
        <f t="shared" si="67"/>
        <v/>
      </c>
      <c r="Q154" s="34">
        <v>5000</v>
      </c>
      <c r="R154" s="90">
        <f t="shared" si="72"/>
        <v>5000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0"/>
        <v>0</v>
      </c>
      <c r="AE154" s="157"/>
    </row>
    <row r="155" s="1" customFormat="1" ht="11" customHeight="1" spans="1:31">
      <c r="A155" s="42"/>
      <c r="B155" s="134" t="s">
        <v>372</v>
      </c>
      <c r="C155" s="25" t="s">
        <v>370</v>
      </c>
      <c r="D155" s="26"/>
      <c r="E155" s="27">
        <v>10500</v>
      </c>
      <c r="F155" s="28">
        <f t="shared" si="68"/>
        <v>10500</v>
      </c>
      <c r="G155" s="29" t="str">
        <f t="shared" si="75"/>
        <v/>
      </c>
      <c r="H155" s="30">
        <v>10500</v>
      </c>
      <c r="I155" s="99">
        <f t="shared" si="69"/>
        <v>10500</v>
      </c>
      <c r="J155" s="105"/>
      <c r="K155" s="147" t="s">
        <v>373</v>
      </c>
      <c r="L155" s="75" t="s">
        <v>22</v>
      </c>
      <c r="M155" s="57"/>
      <c r="N155" s="27">
        <v>3550</v>
      </c>
      <c r="O155" s="28">
        <f t="shared" si="74"/>
        <v>3550</v>
      </c>
      <c r="P155" s="77" t="str">
        <f t="shared" si="67"/>
        <v/>
      </c>
      <c r="Q155" s="30">
        <v>3550</v>
      </c>
      <c r="R155" s="90">
        <f t="shared" si="72"/>
        <v>3550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0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370</v>
      </c>
      <c r="D156" s="26"/>
      <c r="E156" s="27">
        <v>10400</v>
      </c>
      <c r="F156" s="28">
        <f t="shared" si="68"/>
        <v>10400</v>
      </c>
      <c r="G156" s="29"/>
      <c r="H156" s="30">
        <v>10400</v>
      </c>
      <c r="I156" s="99">
        <f t="shared" si="69"/>
        <v>10400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4"/>
        <v>5000</v>
      </c>
      <c r="P156" s="77" t="str">
        <f t="shared" si="67"/>
        <v/>
      </c>
      <c r="Q156" s="30">
        <v>5000</v>
      </c>
      <c r="R156" s="90">
        <f t="shared" si="72"/>
        <v>5000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0"/>
        <v>0</v>
      </c>
      <c r="AE156" s="157"/>
    </row>
    <row r="157" s="1" customFormat="1" ht="11" customHeight="1" spans="1:31">
      <c r="A157" s="42"/>
      <c r="B157" s="134" t="s">
        <v>374</v>
      </c>
      <c r="C157" s="25" t="s">
        <v>376</v>
      </c>
      <c r="D157" s="26"/>
      <c r="E157" s="27">
        <v>10400</v>
      </c>
      <c r="F157" s="28">
        <f t="shared" si="68"/>
        <v>10400</v>
      </c>
      <c r="G157" s="29"/>
      <c r="H157" s="30">
        <v>10400</v>
      </c>
      <c r="I157" s="99">
        <f t="shared" si="69"/>
        <v>10400</v>
      </c>
      <c r="J157" s="105"/>
      <c r="K157" s="148" t="s">
        <v>377</v>
      </c>
      <c r="L157" s="75" t="s">
        <v>22</v>
      </c>
      <c r="M157" s="57"/>
      <c r="N157" s="27">
        <v>6300</v>
      </c>
      <c r="O157" s="28">
        <f t="shared" si="74"/>
        <v>6300</v>
      </c>
      <c r="P157" s="77" t="str">
        <f t="shared" si="67"/>
        <v/>
      </c>
      <c r="Q157" s="30">
        <v>6300</v>
      </c>
      <c r="R157" s="90">
        <f t="shared" si="72"/>
        <v>6300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0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376</v>
      </c>
      <c r="D158" s="26"/>
      <c r="E158" s="27">
        <v>10400</v>
      </c>
      <c r="F158" s="28">
        <f t="shared" si="68"/>
        <v>10400</v>
      </c>
      <c r="G158" s="29"/>
      <c r="H158" s="30">
        <v>10400</v>
      </c>
      <c r="I158" s="99">
        <f t="shared" si="69"/>
        <v>10400</v>
      </c>
      <c r="J158" s="105"/>
      <c r="K158" s="147" t="s">
        <v>379</v>
      </c>
      <c r="L158" s="75" t="s">
        <v>22</v>
      </c>
      <c r="M158" s="57"/>
      <c r="N158" s="27">
        <v>3600</v>
      </c>
      <c r="O158" s="28">
        <f t="shared" si="74"/>
        <v>3600</v>
      </c>
      <c r="P158" s="77" t="str">
        <f t="shared" si="67"/>
        <v/>
      </c>
      <c r="Q158" s="30">
        <v>3600</v>
      </c>
      <c r="R158" s="90">
        <f t="shared" si="72"/>
        <v>3600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0"/>
        <v>0</v>
      </c>
      <c r="AE158" s="157"/>
    </row>
    <row r="159" s="1" customFormat="1" ht="11" customHeight="1" spans="1:31">
      <c r="A159" s="42"/>
      <c r="B159" s="134" t="s">
        <v>378</v>
      </c>
      <c r="C159" s="25" t="s">
        <v>370</v>
      </c>
      <c r="D159" s="26"/>
      <c r="E159" s="27">
        <v>10400</v>
      </c>
      <c r="F159" s="28">
        <f t="shared" si="68"/>
        <v>10400</v>
      </c>
      <c r="G159" s="29"/>
      <c r="H159" s="30">
        <v>10400</v>
      </c>
      <c r="I159" s="99">
        <f t="shared" si="69"/>
        <v>10400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4"/>
        <v>4700</v>
      </c>
      <c r="P159" s="77" t="str">
        <f t="shared" si="67"/>
        <v/>
      </c>
      <c r="Q159" s="30">
        <v>4700</v>
      </c>
      <c r="R159" s="90">
        <f t="shared" si="72"/>
        <v>4700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0"/>
        <v>0</v>
      </c>
      <c r="AE159" s="157"/>
    </row>
    <row r="160" s="1" customFormat="1" ht="11" customHeight="1" spans="1:31">
      <c r="A160" s="42"/>
      <c r="B160" s="134" t="s">
        <v>381</v>
      </c>
      <c r="C160" s="25" t="s">
        <v>370</v>
      </c>
      <c r="D160" s="26"/>
      <c r="E160" s="27">
        <v>10600</v>
      </c>
      <c r="F160" s="28">
        <f t="shared" si="68"/>
        <v>10600</v>
      </c>
      <c r="G160" s="29"/>
      <c r="H160" s="30">
        <v>10600</v>
      </c>
      <c r="I160" s="99">
        <f t="shared" si="69"/>
        <v>10600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4"/>
        <v>6000</v>
      </c>
      <c r="P160" s="77" t="str">
        <f t="shared" si="67"/>
        <v/>
      </c>
      <c r="Q160" s="30">
        <v>6000</v>
      </c>
      <c r="R160" s="90">
        <f t="shared" si="72"/>
        <v>6000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0"/>
        <v>0</v>
      </c>
      <c r="AE160" s="157"/>
    </row>
    <row r="161" s="1" customFormat="1" ht="11" customHeight="1" spans="1:31">
      <c r="A161" s="42"/>
      <c r="B161" s="134" t="s">
        <v>383</v>
      </c>
      <c r="C161" s="25" t="s">
        <v>20</v>
      </c>
      <c r="D161" s="26"/>
      <c r="E161" s="27">
        <v>13500</v>
      </c>
      <c r="F161" s="28">
        <f t="shared" si="68"/>
        <v>13500</v>
      </c>
      <c r="G161" s="29" t="str">
        <f t="shared" ref="G161:G163" si="76">IF(LEFT(D161,1)="+",LEFT(D161,1)&amp;TEXT(D161,"#"),TEXT(D161,"#"))</f>
        <v/>
      </c>
      <c r="H161" s="30">
        <v>13500</v>
      </c>
      <c r="I161" s="99">
        <f t="shared" si="69"/>
        <v>13500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4"/>
        <v>2700</v>
      </c>
      <c r="P161" s="77" t="str">
        <f t="shared" si="67"/>
        <v/>
      </c>
      <c r="Q161" s="30">
        <v>2700</v>
      </c>
      <c r="R161" s="90">
        <f t="shared" si="72"/>
        <v>2700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0"/>
        <v>0</v>
      </c>
      <c r="AE161" s="157"/>
    </row>
    <row r="162" s="1" customFormat="1" ht="11" customHeight="1" spans="1:31">
      <c r="A162" s="42"/>
      <c r="B162" s="134" t="s">
        <v>385</v>
      </c>
      <c r="C162" s="25" t="s">
        <v>20</v>
      </c>
      <c r="D162" s="26"/>
      <c r="E162" s="27">
        <v>13100</v>
      </c>
      <c r="F162" s="28">
        <f t="shared" si="68"/>
        <v>13100</v>
      </c>
      <c r="G162" s="29" t="str">
        <f t="shared" si="76"/>
        <v/>
      </c>
      <c r="H162" s="30">
        <v>13100</v>
      </c>
      <c r="I162" s="99">
        <f t="shared" si="69"/>
        <v>13100</v>
      </c>
      <c r="J162" s="105"/>
      <c r="K162" s="147" t="s">
        <v>386</v>
      </c>
      <c r="L162" s="75" t="s">
        <v>22</v>
      </c>
      <c r="M162" s="57"/>
      <c r="N162" s="27">
        <v>2200</v>
      </c>
      <c r="O162" s="28">
        <f t="shared" si="74"/>
        <v>2200</v>
      </c>
      <c r="P162" s="77" t="str">
        <f t="shared" si="67"/>
        <v/>
      </c>
      <c r="Q162" s="30">
        <v>2200</v>
      </c>
      <c r="R162" s="90">
        <f t="shared" si="72"/>
        <v>2200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0"/>
        <v>0</v>
      </c>
      <c r="AE162" s="157"/>
    </row>
    <row r="163" s="1" customFormat="1" ht="11" customHeight="1" spans="1:31">
      <c r="A163" s="42"/>
      <c r="B163" s="134" t="s">
        <v>387</v>
      </c>
      <c r="C163" s="25" t="s">
        <v>20</v>
      </c>
      <c r="D163" s="26"/>
      <c r="E163" s="27">
        <v>12200</v>
      </c>
      <c r="F163" s="28">
        <f t="shared" si="68"/>
        <v>12200</v>
      </c>
      <c r="G163" s="29" t="str">
        <f t="shared" si="76"/>
        <v/>
      </c>
      <c r="H163" s="30">
        <v>12200</v>
      </c>
      <c r="I163" s="99">
        <f t="shared" si="69"/>
        <v>12200</v>
      </c>
      <c r="J163" s="105"/>
      <c r="K163" s="147" t="s">
        <v>388</v>
      </c>
      <c r="L163" s="75" t="s">
        <v>22</v>
      </c>
      <c r="M163" s="57"/>
      <c r="N163" s="27">
        <v>2200</v>
      </c>
      <c r="O163" s="28">
        <f t="shared" si="74"/>
        <v>2200</v>
      </c>
      <c r="P163" s="77" t="str">
        <f t="shared" si="67"/>
        <v/>
      </c>
      <c r="Q163" s="30">
        <v>2200</v>
      </c>
      <c r="R163" s="90">
        <f t="shared" si="72"/>
        <v>2200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0"/>
        <v>0</v>
      </c>
      <c r="AE163" s="157"/>
    </row>
    <row r="164" s="1" customFormat="1" ht="11" customHeight="1" spans="1:31">
      <c r="A164" s="42"/>
      <c r="B164" s="32" t="s">
        <v>389</v>
      </c>
      <c r="C164" s="33" t="s">
        <v>18</v>
      </c>
      <c r="D164" s="26"/>
      <c r="E164" s="27">
        <v>10300</v>
      </c>
      <c r="F164" s="28">
        <f t="shared" si="68"/>
        <v>10300</v>
      </c>
      <c r="G164" s="29"/>
      <c r="H164" s="30">
        <v>10300</v>
      </c>
      <c r="I164" s="99">
        <f t="shared" si="69"/>
        <v>10300</v>
      </c>
      <c r="J164" s="105"/>
      <c r="K164" s="147" t="s">
        <v>390</v>
      </c>
      <c r="L164" s="75" t="s">
        <v>22</v>
      </c>
      <c r="M164" s="57"/>
      <c r="N164" s="27">
        <v>9400</v>
      </c>
      <c r="O164" s="28">
        <f t="shared" si="74"/>
        <v>9400</v>
      </c>
      <c r="P164" s="77" t="str">
        <f t="shared" si="67"/>
        <v/>
      </c>
      <c r="Q164" s="30">
        <v>9400</v>
      </c>
      <c r="R164" s="90">
        <f t="shared" si="72"/>
        <v>9400</v>
      </c>
      <c r="S164" s="3"/>
      <c r="V164" s="9"/>
      <c r="W164" s="6"/>
      <c r="X164" s="8"/>
      <c r="Y164" s="9"/>
      <c r="Z164" s="6"/>
      <c r="AA164" s="8"/>
      <c r="AC164" s="114">
        <f t="shared" si="65"/>
        <v>0</v>
      </c>
      <c r="AD164" s="114">
        <f t="shared" si="70"/>
        <v>0</v>
      </c>
      <c r="AE164" s="11"/>
    </row>
    <row r="165" s="1" customFormat="1" ht="11" customHeight="1" spans="1:31">
      <c r="A165" s="42"/>
      <c r="B165" s="44" t="s">
        <v>391</v>
      </c>
      <c r="C165" s="33" t="s">
        <v>392</v>
      </c>
      <c r="D165" s="26"/>
      <c r="E165" s="27">
        <v>13000</v>
      </c>
      <c r="F165" s="28">
        <f t="shared" si="68"/>
        <v>13000</v>
      </c>
      <c r="G165" s="29" t="str">
        <f t="shared" ref="G165:G174" si="77">IF(LEFT(D165,1)="+",LEFT(D165,1)&amp;TEXT(D165,"#"),TEXT(D165,"#"))</f>
        <v/>
      </c>
      <c r="H165" s="30">
        <v>13000</v>
      </c>
      <c r="I165" s="99">
        <f t="shared" si="69"/>
        <v>13000</v>
      </c>
      <c r="J165" s="105"/>
      <c r="K165" s="147" t="s">
        <v>393</v>
      </c>
      <c r="L165" s="75" t="s">
        <v>329</v>
      </c>
      <c r="M165" s="57"/>
      <c r="N165" s="27">
        <v>10500</v>
      </c>
      <c r="O165" s="28">
        <f t="shared" si="74"/>
        <v>10500</v>
      </c>
      <c r="P165" s="77" t="str">
        <f t="shared" si="67"/>
        <v/>
      </c>
      <c r="Q165" s="30">
        <v>10500</v>
      </c>
      <c r="R165" s="90">
        <f t="shared" si="72"/>
        <v>10500</v>
      </c>
      <c r="S165" s="3"/>
      <c r="V165" s="9"/>
      <c r="W165" s="6"/>
      <c r="X165" s="8"/>
      <c r="Y165" s="9"/>
      <c r="Z165" s="6"/>
      <c r="AA165" s="8"/>
      <c r="AC165" s="114">
        <f t="shared" si="65"/>
        <v>0</v>
      </c>
      <c r="AD165" s="114">
        <f t="shared" si="70"/>
        <v>0</v>
      </c>
      <c r="AE165" s="11"/>
    </row>
    <row r="166" s="1" customFormat="1" ht="11" customHeight="1" spans="1:31">
      <c r="A166" s="42"/>
      <c r="B166" s="44" t="s">
        <v>394</v>
      </c>
      <c r="C166" s="33" t="s">
        <v>105</v>
      </c>
      <c r="D166" s="26"/>
      <c r="E166" s="34">
        <v>13500</v>
      </c>
      <c r="F166" s="28">
        <f t="shared" si="68"/>
        <v>13500</v>
      </c>
      <c r="G166" s="29"/>
      <c r="H166" s="34">
        <v>13500</v>
      </c>
      <c r="I166" s="99">
        <f t="shared" si="69"/>
        <v>13500</v>
      </c>
      <c r="J166" s="105"/>
      <c r="K166" s="147" t="s">
        <v>395</v>
      </c>
      <c r="L166" s="75" t="s">
        <v>75</v>
      </c>
      <c r="M166" s="57"/>
      <c r="N166" s="27">
        <v>11600</v>
      </c>
      <c r="O166" s="28">
        <f t="shared" si="74"/>
        <v>11600</v>
      </c>
      <c r="P166" s="77" t="str">
        <f t="shared" si="67"/>
        <v/>
      </c>
      <c r="Q166" s="30">
        <v>11600</v>
      </c>
      <c r="R166" s="90">
        <f t="shared" si="72"/>
        <v>11600</v>
      </c>
      <c r="S166" s="3"/>
      <c r="V166" s="9"/>
      <c r="W166" s="6"/>
      <c r="X166" s="8"/>
      <c r="Y166" s="9"/>
      <c r="Z166" s="6"/>
      <c r="AA166" s="8"/>
      <c r="AC166" s="114">
        <f t="shared" si="65"/>
        <v>0</v>
      </c>
      <c r="AD166" s="114">
        <f t="shared" si="70"/>
        <v>0</v>
      </c>
      <c r="AE166" s="11"/>
    </row>
    <row r="167" s="1" customFormat="1" ht="11" customHeight="1" spans="1:31">
      <c r="A167" s="42"/>
      <c r="B167" s="44" t="s">
        <v>396</v>
      </c>
      <c r="C167" s="33" t="s">
        <v>105</v>
      </c>
      <c r="D167" s="26"/>
      <c r="E167" s="34">
        <v>13200</v>
      </c>
      <c r="F167" s="28">
        <f t="shared" si="68"/>
        <v>13200</v>
      </c>
      <c r="G167" s="29" t="str">
        <f t="shared" si="77"/>
        <v/>
      </c>
      <c r="H167" s="34">
        <v>13200</v>
      </c>
      <c r="I167" s="99">
        <f t="shared" si="69"/>
        <v>13200</v>
      </c>
      <c r="J167" s="105"/>
      <c r="K167" s="134" t="s">
        <v>397</v>
      </c>
      <c r="L167" s="25" t="s">
        <v>398</v>
      </c>
      <c r="M167" s="52"/>
      <c r="N167" s="27">
        <v>11500</v>
      </c>
      <c r="O167" s="28">
        <f t="shared" si="74"/>
        <v>11500</v>
      </c>
      <c r="P167" s="29" t="str">
        <f t="shared" si="67"/>
        <v/>
      </c>
      <c r="Q167" s="30">
        <v>11500</v>
      </c>
      <c r="R167" s="90">
        <f t="shared" si="72"/>
        <v>11500</v>
      </c>
      <c r="S167" s="3"/>
      <c r="V167" s="9"/>
      <c r="W167" s="6"/>
      <c r="X167" s="8"/>
      <c r="Y167" s="9"/>
      <c r="Z167" s="6"/>
      <c r="AA167" s="8"/>
      <c r="AC167" s="114">
        <f t="shared" si="65"/>
        <v>0</v>
      </c>
      <c r="AD167" s="114">
        <f t="shared" si="70"/>
        <v>0</v>
      </c>
      <c r="AE167" s="11"/>
    </row>
    <row r="168" s="1" customFormat="1" ht="11" customHeight="1" spans="1:31">
      <c r="A168" s="42"/>
      <c r="B168" s="44" t="s">
        <v>399</v>
      </c>
      <c r="C168" s="33" t="s">
        <v>181</v>
      </c>
      <c r="D168" s="26"/>
      <c r="E168" s="34">
        <v>13200</v>
      </c>
      <c r="F168" s="28">
        <f t="shared" si="68"/>
        <v>13200</v>
      </c>
      <c r="G168" s="29" t="str">
        <f t="shared" si="77"/>
        <v/>
      </c>
      <c r="H168" s="34">
        <v>13200</v>
      </c>
      <c r="I168" s="99">
        <f t="shared" si="69"/>
        <v>13200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4"/>
        <v>4050</v>
      </c>
      <c r="P168" s="77" t="str">
        <f t="shared" si="67"/>
        <v/>
      </c>
      <c r="Q168" s="30">
        <v>4050</v>
      </c>
      <c r="R168" s="90">
        <f t="shared" si="72"/>
        <v>4050</v>
      </c>
      <c r="S168" s="3"/>
      <c r="V168" s="9"/>
      <c r="W168" s="6"/>
      <c r="X168" s="8"/>
      <c r="Y168" s="9"/>
      <c r="Z168" s="6"/>
      <c r="AA168" s="8"/>
      <c r="AC168" s="114">
        <f t="shared" si="65"/>
        <v>0</v>
      </c>
      <c r="AD168" s="114">
        <f t="shared" si="70"/>
        <v>0</v>
      </c>
      <c r="AE168" s="11"/>
    </row>
    <row r="169" s="1" customFormat="1" ht="11" customHeight="1" spans="1:31">
      <c r="A169" s="42"/>
      <c r="B169" s="44" t="s">
        <v>401</v>
      </c>
      <c r="C169" s="33" t="s">
        <v>66</v>
      </c>
      <c r="D169" s="26"/>
      <c r="E169" s="27">
        <v>10600</v>
      </c>
      <c r="F169" s="28">
        <f t="shared" si="68"/>
        <v>10600</v>
      </c>
      <c r="G169" s="29" t="str">
        <f t="shared" si="77"/>
        <v/>
      </c>
      <c r="H169" s="30">
        <v>10600</v>
      </c>
      <c r="I169" s="99">
        <f t="shared" si="69"/>
        <v>10600</v>
      </c>
      <c r="J169" s="105"/>
      <c r="K169" s="151" t="s">
        <v>402</v>
      </c>
      <c r="L169" s="75" t="s">
        <v>22</v>
      </c>
      <c r="M169" s="26"/>
      <c r="N169" s="27">
        <v>10160</v>
      </c>
      <c r="O169" s="28">
        <f t="shared" si="74"/>
        <v>10160</v>
      </c>
      <c r="P169" s="77" t="str">
        <f t="shared" si="67"/>
        <v/>
      </c>
      <c r="Q169" s="30">
        <v>10160</v>
      </c>
      <c r="R169" s="90">
        <f t="shared" si="72"/>
        <v>10160</v>
      </c>
      <c r="S169" s="3"/>
      <c r="V169" s="9"/>
      <c r="W169" s="6"/>
      <c r="X169" s="8"/>
      <c r="Y169" s="9"/>
      <c r="Z169" s="6"/>
      <c r="AA169" s="8"/>
      <c r="AC169" s="114">
        <f t="shared" si="65"/>
        <v>0</v>
      </c>
      <c r="AD169" s="114">
        <f t="shared" si="70"/>
        <v>0</v>
      </c>
      <c r="AE169" s="11"/>
    </row>
    <row r="170" s="1" customFormat="1" ht="11" customHeight="1" spans="1:31">
      <c r="A170" s="42"/>
      <c r="B170" s="44" t="s">
        <v>403</v>
      </c>
      <c r="C170" s="33" t="s">
        <v>66</v>
      </c>
      <c r="D170" s="26"/>
      <c r="E170" s="27">
        <v>10600</v>
      </c>
      <c r="F170" s="28">
        <f t="shared" si="68"/>
        <v>10600</v>
      </c>
      <c r="G170" s="29" t="str">
        <f t="shared" si="77"/>
        <v/>
      </c>
      <c r="H170" s="30">
        <v>10600</v>
      </c>
      <c r="I170" s="67">
        <f t="shared" si="69"/>
        <v>10600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4"/>
        <v>3600</v>
      </c>
      <c r="P170" s="153" t="str">
        <f t="shared" si="67"/>
        <v/>
      </c>
      <c r="Q170" s="156">
        <v>3600</v>
      </c>
      <c r="R170" s="90">
        <f t="shared" si="72"/>
        <v>3600</v>
      </c>
      <c r="S170" s="3"/>
      <c r="V170" s="9"/>
      <c r="W170" s="6"/>
      <c r="X170" s="8"/>
      <c r="Y170" s="9"/>
      <c r="Z170" s="6"/>
      <c r="AA170" s="8"/>
      <c r="AC170" s="114">
        <f t="shared" si="65"/>
        <v>0</v>
      </c>
      <c r="AD170" s="114">
        <f t="shared" si="70"/>
        <v>0</v>
      </c>
      <c r="AE170" s="11"/>
    </row>
    <row r="171" s="1" customFormat="1" ht="11" customHeight="1" spans="1:31">
      <c r="A171" s="42"/>
      <c r="B171" s="44" t="s">
        <v>405</v>
      </c>
      <c r="C171" s="33" t="s">
        <v>66</v>
      </c>
      <c r="D171" s="26"/>
      <c r="E171" s="27">
        <v>10600</v>
      </c>
      <c r="F171" s="28">
        <f t="shared" si="68"/>
        <v>10600</v>
      </c>
      <c r="G171" s="29" t="str">
        <f t="shared" si="77"/>
        <v/>
      </c>
      <c r="H171" s="30">
        <v>10600</v>
      </c>
      <c r="I171" s="67">
        <f t="shared" si="69"/>
        <v>10600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4"/>
        <v>2500</v>
      </c>
      <c r="P171" s="153" t="str">
        <f t="shared" si="67"/>
        <v/>
      </c>
      <c r="Q171" s="156">
        <v>2500</v>
      </c>
      <c r="R171" s="90">
        <f t="shared" si="72"/>
        <v>2500</v>
      </c>
      <c r="S171" s="3"/>
      <c r="V171" s="9"/>
      <c r="W171" s="6"/>
      <c r="X171" s="8"/>
      <c r="Y171" s="9"/>
      <c r="Z171" s="6"/>
      <c r="AA171" s="8"/>
      <c r="AC171" s="114">
        <f t="shared" ref="AC171:AC187" si="78">F179-I179</f>
        <v>0</v>
      </c>
      <c r="AD171" s="114">
        <f t="shared" si="70"/>
        <v>0</v>
      </c>
      <c r="AE171" s="11"/>
    </row>
    <row r="172" s="1" customFormat="1" ht="11" customHeight="1" spans="1:31">
      <c r="A172" s="42"/>
      <c r="B172" s="44" t="s">
        <v>407</v>
      </c>
      <c r="C172" s="33" t="s">
        <v>66</v>
      </c>
      <c r="D172" s="26"/>
      <c r="E172" s="27">
        <v>10700</v>
      </c>
      <c r="F172" s="28">
        <f t="shared" si="68"/>
        <v>10700</v>
      </c>
      <c r="G172" s="29" t="str">
        <f t="shared" si="77"/>
        <v/>
      </c>
      <c r="H172" s="30">
        <v>10700</v>
      </c>
      <c r="I172" s="99">
        <f t="shared" si="69"/>
        <v>10700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4"/>
        <v>1500</v>
      </c>
      <c r="P172" s="153" t="str">
        <f t="shared" si="67"/>
        <v/>
      </c>
      <c r="Q172" s="156">
        <v>1500</v>
      </c>
      <c r="R172" s="90">
        <f t="shared" si="72"/>
        <v>1500</v>
      </c>
      <c r="S172" s="3"/>
      <c r="V172" s="9"/>
      <c r="W172" s="6"/>
      <c r="X172" s="8"/>
      <c r="Y172" s="9"/>
      <c r="Z172" s="6"/>
      <c r="AA172" s="8"/>
      <c r="AC172" s="114">
        <f t="shared" si="78"/>
        <v>0</v>
      </c>
      <c r="AD172" s="114">
        <f t="shared" si="70"/>
        <v>0</v>
      </c>
      <c r="AE172" s="11"/>
    </row>
    <row r="173" s="1" customFormat="1" ht="11" customHeight="1" spans="1:31">
      <c r="A173" s="42"/>
      <c r="B173" s="44" t="s">
        <v>409</v>
      </c>
      <c r="C173" s="33" t="s">
        <v>66</v>
      </c>
      <c r="D173" s="26"/>
      <c r="E173" s="27">
        <v>11200</v>
      </c>
      <c r="F173" s="28">
        <f t="shared" si="68"/>
        <v>11200</v>
      </c>
      <c r="G173" s="29" t="str">
        <f t="shared" si="77"/>
        <v/>
      </c>
      <c r="H173" s="30">
        <v>11200</v>
      </c>
      <c r="I173" s="99">
        <f t="shared" si="69"/>
        <v>11200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4"/>
        <v>47200</v>
      </c>
      <c r="P173" s="153" t="str">
        <f t="shared" si="67"/>
        <v/>
      </c>
      <c r="Q173" s="27">
        <v>47200</v>
      </c>
      <c r="R173" s="90">
        <f t="shared" si="72"/>
        <v>47200</v>
      </c>
      <c r="S173" s="3"/>
      <c r="V173" s="9"/>
      <c r="W173" s="6"/>
      <c r="X173" s="8"/>
      <c r="Y173" s="9"/>
      <c r="Z173" s="6"/>
      <c r="AA173" s="8"/>
      <c r="AC173" s="114">
        <f t="shared" si="78"/>
        <v>0</v>
      </c>
      <c r="AD173" s="114">
        <f t="shared" si="70"/>
        <v>0</v>
      </c>
      <c r="AE173" s="11"/>
    </row>
    <row r="174" s="1" customFormat="1" ht="11" customHeight="1" spans="1:31">
      <c r="A174" s="42"/>
      <c r="B174" s="44" t="s">
        <v>413</v>
      </c>
      <c r="C174" s="135" t="s">
        <v>414</v>
      </c>
      <c r="D174" s="26"/>
      <c r="E174" s="27">
        <v>10600</v>
      </c>
      <c r="F174" s="28">
        <f t="shared" si="68"/>
        <v>10600</v>
      </c>
      <c r="G174" s="29" t="str">
        <f t="shared" si="77"/>
        <v/>
      </c>
      <c r="H174" s="30">
        <v>10600</v>
      </c>
      <c r="I174" s="99">
        <f t="shared" si="69"/>
        <v>10600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4"/>
        <v>16200</v>
      </c>
      <c r="P174" s="77" t="str">
        <f t="shared" si="67"/>
        <v/>
      </c>
      <c r="Q174" s="27">
        <v>16200</v>
      </c>
      <c r="R174" s="90">
        <f t="shared" si="72"/>
        <v>16200</v>
      </c>
      <c r="S174" s="3"/>
      <c r="V174" s="9"/>
      <c r="W174" s="6"/>
      <c r="X174" s="8"/>
      <c r="Y174" s="9"/>
      <c r="Z174" s="6"/>
      <c r="AA174" s="8"/>
      <c r="AC174" s="114">
        <f t="shared" si="78"/>
        <v>0</v>
      </c>
      <c r="AD174" s="114">
        <f t="shared" si="70"/>
        <v>0</v>
      </c>
      <c r="AE174" s="11"/>
    </row>
    <row r="175" s="1" customFormat="1" ht="11" customHeight="1" spans="1:31">
      <c r="A175" s="121"/>
      <c r="B175" s="136" t="s">
        <v>416</v>
      </c>
      <c r="C175" s="36"/>
      <c r="D175" s="37"/>
      <c r="E175" s="38">
        <f>SUM(F129:F174)</f>
        <v>563100</v>
      </c>
      <c r="F175" s="39">
        <f>E175/46</f>
        <v>12241.3043478261</v>
      </c>
      <c r="G175" s="73"/>
      <c r="H175" s="38">
        <f>SUM(I129:I174)</f>
        <v>563100</v>
      </c>
      <c r="I175" s="149">
        <f>H175/46</f>
        <v>12241.3043478261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4"/>
        <v>14400</v>
      </c>
      <c r="P175" s="77" t="str">
        <f t="shared" si="67"/>
        <v/>
      </c>
      <c r="Q175" s="27">
        <v>14400</v>
      </c>
      <c r="R175" s="90">
        <f t="shared" si="72"/>
        <v>14400</v>
      </c>
      <c r="S175" s="3"/>
      <c r="V175" s="9"/>
      <c r="W175" s="6"/>
      <c r="X175" s="8"/>
      <c r="Y175" s="9"/>
      <c r="Z175" s="6"/>
      <c r="AA175" s="8"/>
      <c r="AC175" s="114">
        <f t="shared" si="78"/>
        <v>0</v>
      </c>
      <c r="AD175" s="114">
        <f t="shared" si="70"/>
        <v>0</v>
      </c>
      <c r="AE175" s="11"/>
    </row>
    <row r="176" s="1" customFormat="1" ht="11" customHeight="1" spans="1:31">
      <c r="A176" s="137" t="s">
        <v>419</v>
      </c>
      <c r="B176" s="24" t="s">
        <v>420</v>
      </c>
      <c r="C176" s="25" t="s">
        <v>15</v>
      </c>
      <c r="D176" s="26"/>
      <c r="E176" s="34">
        <v>4100</v>
      </c>
      <c r="F176" s="28">
        <f t="shared" ref="F176:F190" si="79">E176+D176</f>
        <v>4100</v>
      </c>
      <c r="G176" s="29" t="str">
        <f t="shared" ref="G176:G194" si="80">IF(LEFT(D176,1)="+",LEFT(D176,1)&amp;TEXT(D176,"#"),TEXT(D176,"#"))</f>
        <v/>
      </c>
      <c r="H176" s="34">
        <v>4100</v>
      </c>
      <c r="I176" s="99">
        <f t="shared" ref="I176:I190" si="81">IF(G176="",0+H176,G176+H176)</f>
        <v>4100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4"/>
        <v>15300</v>
      </c>
      <c r="P176" s="77" t="str">
        <f t="shared" si="67"/>
        <v/>
      </c>
      <c r="Q176" s="27">
        <v>15300</v>
      </c>
      <c r="R176" s="90">
        <f t="shared" si="72"/>
        <v>15300</v>
      </c>
      <c r="S176" s="3"/>
      <c r="V176" s="9"/>
      <c r="W176" s="6"/>
      <c r="X176" s="8"/>
      <c r="Y176" s="9"/>
      <c r="Z176" s="6"/>
      <c r="AA176" s="8"/>
      <c r="AC176" s="114">
        <f t="shared" si="78"/>
        <v>0</v>
      </c>
      <c r="AD176" s="114">
        <f t="shared" si="70"/>
        <v>0</v>
      </c>
      <c r="AE176" s="11"/>
    </row>
    <row r="177" s="1" customFormat="1" ht="11" customHeight="1" spans="1:31">
      <c r="A177" s="138"/>
      <c r="B177" s="24" t="s">
        <v>422</v>
      </c>
      <c r="C177" s="25" t="s">
        <v>22</v>
      </c>
      <c r="D177" s="26"/>
      <c r="E177" s="27">
        <v>2600</v>
      </c>
      <c r="F177" s="28">
        <f t="shared" si="79"/>
        <v>2600</v>
      </c>
      <c r="G177" s="29" t="str">
        <f t="shared" si="80"/>
        <v/>
      </c>
      <c r="H177" s="30">
        <v>2600</v>
      </c>
      <c r="I177" s="99">
        <f t="shared" si="81"/>
        <v>2600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4"/>
        <v>17200</v>
      </c>
      <c r="P177" s="77" t="str">
        <f t="shared" si="67"/>
        <v/>
      </c>
      <c r="Q177" s="27">
        <v>17200</v>
      </c>
      <c r="R177" s="90">
        <f t="shared" si="72"/>
        <v>17200</v>
      </c>
      <c r="S177" s="3"/>
      <c r="V177" s="9"/>
      <c r="W177" s="6"/>
      <c r="X177" s="8"/>
      <c r="Y177" s="9"/>
      <c r="Z177" s="6"/>
      <c r="AA177" s="8"/>
      <c r="AC177" s="114">
        <f t="shared" si="78"/>
        <v>0</v>
      </c>
      <c r="AD177" s="114">
        <f t="shared" si="70"/>
        <v>0</v>
      </c>
      <c r="AE177" s="11"/>
    </row>
    <row r="178" s="1" customFormat="1" ht="11" customHeight="1" spans="1:31">
      <c r="A178" s="138"/>
      <c r="B178" s="118" t="s">
        <v>425</v>
      </c>
      <c r="C178" s="25" t="s">
        <v>22</v>
      </c>
      <c r="D178" s="26"/>
      <c r="E178" s="34">
        <v>3400</v>
      </c>
      <c r="F178" s="28">
        <f t="shared" si="79"/>
        <v>3400</v>
      </c>
      <c r="G178" s="29" t="str">
        <f t="shared" si="80"/>
        <v/>
      </c>
      <c r="H178" s="34">
        <v>3400</v>
      </c>
      <c r="I178" s="99">
        <f t="shared" si="81"/>
        <v>3400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4"/>
        <v>43800</v>
      </c>
      <c r="P178" s="77" t="str">
        <f t="shared" si="67"/>
        <v/>
      </c>
      <c r="Q178" s="27">
        <v>43800</v>
      </c>
      <c r="R178" s="90">
        <f t="shared" si="72"/>
        <v>43800</v>
      </c>
      <c r="S178" s="3"/>
      <c r="V178" s="9"/>
      <c r="W178" s="6"/>
      <c r="X178" s="8"/>
      <c r="Y178" s="9"/>
      <c r="Z178" s="6"/>
      <c r="AA178" s="8"/>
      <c r="AC178" s="114">
        <f t="shared" si="78"/>
        <v>0</v>
      </c>
      <c r="AD178" s="114">
        <f t="shared" si="70"/>
        <v>0</v>
      </c>
      <c r="AE178" s="11"/>
    </row>
    <row r="179" s="1" customFormat="1" ht="11" customHeight="1" spans="1:31">
      <c r="A179" s="138"/>
      <c r="B179" s="32" t="s">
        <v>428</v>
      </c>
      <c r="C179" s="33" t="s">
        <v>231</v>
      </c>
      <c r="D179" s="26"/>
      <c r="E179" s="27">
        <v>2400</v>
      </c>
      <c r="F179" s="28">
        <f t="shared" si="79"/>
        <v>2400</v>
      </c>
      <c r="G179" s="29" t="str">
        <f t="shared" si="80"/>
        <v/>
      </c>
      <c r="H179" s="30">
        <v>2400</v>
      </c>
      <c r="I179" s="99">
        <f t="shared" si="81"/>
        <v>2400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4"/>
        <v>13100</v>
      </c>
      <c r="P179" s="77" t="str">
        <f t="shared" si="67"/>
        <v/>
      </c>
      <c r="Q179" s="27">
        <v>13100</v>
      </c>
      <c r="R179" s="90">
        <f t="shared" si="72"/>
        <v>13100</v>
      </c>
      <c r="S179" s="3"/>
      <c r="V179" s="9"/>
      <c r="W179" s="6"/>
      <c r="X179" s="8"/>
      <c r="Y179" s="9"/>
      <c r="Z179" s="6"/>
      <c r="AA179" s="8"/>
      <c r="AC179" s="114">
        <f t="shared" si="78"/>
        <v>0</v>
      </c>
      <c r="AD179" s="114">
        <f t="shared" si="70"/>
        <v>0</v>
      </c>
      <c r="AE179" s="11"/>
    </row>
    <row r="180" s="1" customFormat="1" ht="11" customHeight="1" spans="1:31">
      <c r="A180" s="138"/>
      <c r="B180" s="24" t="s">
        <v>430</v>
      </c>
      <c r="C180" s="25" t="s">
        <v>22</v>
      </c>
      <c r="D180" s="26"/>
      <c r="E180" s="27">
        <v>2700</v>
      </c>
      <c r="F180" s="28">
        <f t="shared" si="79"/>
        <v>2700</v>
      </c>
      <c r="G180" s="29" t="str">
        <f t="shared" si="80"/>
        <v/>
      </c>
      <c r="H180" s="30">
        <v>2700</v>
      </c>
      <c r="I180" s="99">
        <f t="shared" si="81"/>
        <v>2700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4"/>
        <v>35500</v>
      </c>
      <c r="P180" s="77" t="str">
        <f t="shared" si="67"/>
        <v/>
      </c>
      <c r="Q180" s="27">
        <v>35500</v>
      </c>
      <c r="R180" s="90">
        <f t="shared" si="72"/>
        <v>35500</v>
      </c>
      <c r="S180" s="3"/>
      <c r="V180" s="9"/>
      <c r="W180" s="6"/>
      <c r="X180" s="8"/>
      <c r="Y180" s="9"/>
      <c r="Z180" s="6"/>
      <c r="AA180" s="8"/>
      <c r="AC180" s="114">
        <f t="shared" si="78"/>
        <v>0</v>
      </c>
      <c r="AD180" s="114">
        <f t="shared" si="70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22</v>
      </c>
      <c r="D181" s="26"/>
      <c r="E181" s="27">
        <v>3100</v>
      </c>
      <c r="F181" s="28">
        <f t="shared" si="79"/>
        <v>3100</v>
      </c>
      <c r="G181" s="29" t="str">
        <f t="shared" si="80"/>
        <v/>
      </c>
      <c r="H181" s="30">
        <v>3100</v>
      </c>
      <c r="I181" s="99">
        <f t="shared" si="81"/>
        <v>3100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4"/>
        <v>36500</v>
      </c>
      <c r="P181" s="77" t="str">
        <f t="shared" si="67"/>
        <v/>
      </c>
      <c r="Q181" s="27">
        <v>36500</v>
      </c>
      <c r="R181" s="90">
        <f t="shared" si="72"/>
        <v>36500</v>
      </c>
      <c r="S181" s="3"/>
      <c r="V181" s="9"/>
      <c r="W181" s="6"/>
      <c r="X181" s="8"/>
      <c r="Y181" s="9"/>
      <c r="Z181" s="6"/>
      <c r="AA181" s="8"/>
      <c r="AC181" s="114">
        <f t="shared" si="78"/>
        <v>0</v>
      </c>
      <c r="AD181" s="114">
        <f t="shared" si="70"/>
        <v>0</v>
      </c>
      <c r="AE181" s="11"/>
    </row>
    <row r="182" s="1" customFormat="1" ht="11" customHeight="1" spans="1:31">
      <c r="A182" s="138"/>
      <c r="B182" s="24" t="s">
        <v>432</v>
      </c>
      <c r="C182" s="25" t="s">
        <v>105</v>
      </c>
      <c r="D182" s="26"/>
      <c r="E182" s="27">
        <v>5500</v>
      </c>
      <c r="F182" s="28">
        <f t="shared" si="79"/>
        <v>5500</v>
      </c>
      <c r="G182" s="29" t="str">
        <f t="shared" si="80"/>
        <v/>
      </c>
      <c r="H182" s="30">
        <v>5500</v>
      </c>
      <c r="I182" s="99">
        <f t="shared" si="81"/>
        <v>5500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4"/>
        <v>8900</v>
      </c>
      <c r="P182" s="77" t="str">
        <f t="shared" si="67"/>
        <v/>
      </c>
      <c r="Q182" s="27">
        <v>8900</v>
      </c>
      <c r="R182" s="90">
        <f t="shared" si="72"/>
        <v>8900</v>
      </c>
      <c r="S182" s="3"/>
      <c r="V182" s="9"/>
      <c r="W182" s="6"/>
      <c r="X182" s="8"/>
      <c r="Y182" s="9"/>
      <c r="Z182" s="6"/>
      <c r="AA182" s="8"/>
      <c r="AC182" s="114">
        <f t="shared" si="78"/>
        <v>0</v>
      </c>
      <c r="AD182" s="114">
        <f t="shared" si="70"/>
        <v>0</v>
      </c>
      <c r="AE182" s="11"/>
    </row>
    <row r="183" s="1" customFormat="1" ht="11" customHeight="1" spans="1:31">
      <c r="A183" s="138"/>
      <c r="B183" s="24" t="s">
        <v>435</v>
      </c>
      <c r="C183" s="25" t="s">
        <v>22</v>
      </c>
      <c r="D183" s="26"/>
      <c r="E183" s="27">
        <v>2900</v>
      </c>
      <c r="F183" s="28">
        <f t="shared" si="79"/>
        <v>2900</v>
      </c>
      <c r="G183" s="29" t="str">
        <f t="shared" si="80"/>
        <v/>
      </c>
      <c r="H183" s="30">
        <v>2900</v>
      </c>
      <c r="I183" s="99">
        <f t="shared" si="81"/>
        <v>2900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4"/>
        <v>15500</v>
      </c>
      <c r="P183" s="77" t="str">
        <f t="shared" si="67"/>
        <v/>
      </c>
      <c r="Q183" s="27">
        <v>15500</v>
      </c>
      <c r="R183" s="90">
        <f t="shared" si="72"/>
        <v>15500</v>
      </c>
      <c r="S183" s="3"/>
      <c r="V183" s="9"/>
      <c r="W183" s="6"/>
      <c r="X183" s="8"/>
      <c r="Y183" s="9"/>
      <c r="Z183" s="6"/>
      <c r="AA183" s="8"/>
      <c r="AC183" s="114">
        <f t="shared" si="78"/>
        <v>0</v>
      </c>
      <c r="AD183" s="114">
        <f t="shared" si="70"/>
        <v>0</v>
      </c>
      <c r="AE183" s="11"/>
    </row>
    <row r="184" s="1" customFormat="1" ht="11" customHeight="1" spans="1:31">
      <c r="A184" s="138"/>
      <c r="B184" s="24" t="s">
        <v>437</v>
      </c>
      <c r="C184" s="25" t="s">
        <v>22</v>
      </c>
      <c r="D184" s="26"/>
      <c r="E184" s="27">
        <v>4430</v>
      </c>
      <c r="F184" s="28">
        <f t="shared" si="79"/>
        <v>4430</v>
      </c>
      <c r="G184" s="29" t="str">
        <f t="shared" si="80"/>
        <v/>
      </c>
      <c r="H184" s="30">
        <v>4430</v>
      </c>
      <c r="I184" s="99">
        <f t="shared" si="81"/>
        <v>4430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4"/>
        <v>17300</v>
      </c>
      <c r="P184" s="77" t="str">
        <f t="shared" si="67"/>
        <v/>
      </c>
      <c r="Q184" s="27">
        <v>17300</v>
      </c>
      <c r="R184" s="90">
        <f t="shared" si="72"/>
        <v>17300</v>
      </c>
      <c r="S184" s="3"/>
      <c r="V184" s="9"/>
      <c r="W184" s="6"/>
      <c r="X184" s="8"/>
      <c r="Y184" s="9"/>
      <c r="Z184" s="6"/>
      <c r="AA184" s="8"/>
      <c r="AC184" s="114">
        <f t="shared" si="78"/>
        <v>0</v>
      </c>
      <c r="AD184" s="114">
        <f t="shared" si="70"/>
        <v>0</v>
      </c>
      <c r="AE184" s="11"/>
    </row>
    <row r="185" s="1" customFormat="1" ht="11" customHeight="1" spans="1:31">
      <c r="A185" s="138"/>
      <c r="B185" s="32" t="s">
        <v>439</v>
      </c>
      <c r="C185" s="33" t="s">
        <v>22</v>
      </c>
      <c r="D185" s="26"/>
      <c r="E185" s="27">
        <v>3100</v>
      </c>
      <c r="F185" s="28">
        <f t="shared" si="79"/>
        <v>3100</v>
      </c>
      <c r="G185" s="29" t="str">
        <f t="shared" si="80"/>
        <v/>
      </c>
      <c r="H185" s="30">
        <v>3100</v>
      </c>
      <c r="I185" s="99">
        <f t="shared" si="81"/>
        <v>3100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4"/>
        <v>45500</v>
      </c>
      <c r="P185" s="77" t="str">
        <f t="shared" si="67"/>
        <v/>
      </c>
      <c r="Q185" s="27">
        <v>45500</v>
      </c>
      <c r="R185" s="90">
        <f t="shared" si="72"/>
        <v>45500</v>
      </c>
      <c r="S185" s="3"/>
      <c r="V185" s="9"/>
      <c r="W185" s="6"/>
      <c r="X185" s="8"/>
      <c r="Y185" s="9"/>
      <c r="Z185" s="6"/>
      <c r="AA185" s="8"/>
      <c r="AC185" s="114">
        <f t="shared" si="78"/>
        <v>0</v>
      </c>
      <c r="AD185" s="114">
        <f t="shared" si="70"/>
        <v>0</v>
      </c>
      <c r="AE185" s="11"/>
    </row>
    <row r="186" s="1" customFormat="1" ht="11" customHeight="1" spans="1:31">
      <c r="A186" s="138"/>
      <c r="B186" s="32" t="s">
        <v>441</v>
      </c>
      <c r="C186" s="139" t="s">
        <v>29</v>
      </c>
      <c r="D186" s="26"/>
      <c r="E186" s="27">
        <v>3500</v>
      </c>
      <c r="F186" s="28">
        <f t="shared" si="79"/>
        <v>3500</v>
      </c>
      <c r="G186" s="29" t="str">
        <f t="shared" si="80"/>
        <v/>
      </c>
      <c r="H186" s="30">
        <v>3500</v>
      </c>
      <c r="I186" s="99">
        <f t="shared" si="81"/>
        <v>3500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4"/>
        <v>14500</v>
      </c>
      <c r="P186" s="77" t="str">
        <f t="shared" si="67"/>
        <v/>
      </c>
      <c r="Q186" s="27">
        <v>14500</v>
      </c>
      <c r="R186" s="90">
        <f t="shared" si="72"/>
        <v>14500</v>
      </c>
      <c r="S186" s="3"/>
      <c r="V186" s="9"/>
      <c r="W186" s="6"/>
      <c r="X186" s="8"/>
      <c r="Y186" s="9"/>
      <c r="Z186" s="6"/>
      <c r="AA186" s="8"/>
      <c r="AC186" s="114">
        <f t="shared" si="78"/>
        <v>0</v>
      </c>
      <c r="AD186" s="114">
        <f t="shared" si="70"/>
        <v>0</v>
      </c>
      <c r="AE186" s="11"/>
    </row>
    <row r="187" s="1" customFormat="1" ht="11" customHeight="1" spans="1:31">
      <c r="A187" s="138"/>
      <c r="B187" s="24" t="s">
        <v>443</v>
      </c>
      <c r="C187" s="25" t="s">
        <v>22</v>
      </c>
      <c r="D187" s="26"/>
      <c r="E187" s="27">
        <v>2800</v>
      </c>
      <c r="F187" s="28">
        <f t="shared" si="79"/>
        <v>2800</v>
      </c>
      <c r="G187" s="29" t="str">
        <f t="shared" si="80"/>
        <v/>
      </c>
      <c r="H187" s="30">
        <v>2800</v>
      </c>
      <c r="I187" s="99">
        <f t="shared" si="81"/>
        <v>2800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4"/>
        <v>12700</v>
      </c>
      <c r="P187" s="77" t="str">
        <f t="shared" si="67"/>
        <v/>
      </c>
      <c r="Q187" s="27">
        <v>12700</v>
      </c>
      <c r="R187" s="90">
        <f t="shared" si="72"/>
        <v>12700</v>
      </c>
      <c r="S187" s="3"/>
      <c r="V187" s="9"/>
      <c r="W187" s="6"/>
      <c r="X187" s="8"/>
      <c r="Y187" s="9"/>
      <c r="Z187" s="6"/>
      <c r="AA187" s="8"/>
      <c r="AC187" s="114">
        <f t="shared" si="78"/>
        <v>0</v>
      </c>
      <c r="AD187" s="114">
        <f t="shared" si="70"/>
        <v>0</v>
      </c>
      <c r="AE187" s="11"/>
    </row>
    <row r="188" s="1" customFormat="1" ht="11" customHeight="1" spans="1:31">
      <c r="A188" s="138"/>
      <c r="B188" s="24" t="s">
        <v>445</v>
      </c>
      <c r="C188" s="25" t="s">
        <v>22</v>
      </c>
      <c r="D188" s="26"/>
      <c r="E188" s="27">
        <v>4280</v>
      </c>
      <c r="F188" s="28">
        <f t="shared" si="79"/>
        <v>4280</v>
      </c>
      <c r="G188" s="29" t="str">
        <f t="shared" si="80"/>
        <v/>
      </c>
      <c r="H188" s="30">
        <v>4280</v>
      </c>
      <c r="I188" s="99">
        <f t="shared" si="81"/>
        <v>4280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4"/>
        <v>11400</v>
      </c>
      <c r="P188" s="77" t="str">
        <f t="shared" ref="P188:P198" si="82">IF(LEFT(M188,1)="+",LEFT(M188,1)&amp;TEXT(M188,"#"),TEXT(M188,"#"))</f>
        <v/>
      </c>
      <c r="Q188" s="27">
        <v>11400</v>
      </c>
      <c r="R188" s="90">
        <f t="shared" si="72"/>
        <v>11400</v>
      </c>
      <c r="S188" s="3"/>
      <c r="V188" s="9"/>
      <c r="W188" s="6"/>
      <c r="X188" s="8"/>
      <c r="Y188" s="9"/>
      <c r="Z188" s="6"/>
      <c r="AA188" s="8"/>
      <c r="AC188" s="114" t="e">
        <f>#REF!-#REF!</f>
        <v>#REF!</v>
      </c>
      <c r="AD188" s="114">
        <f t="shared" si="70"/>
        <v>0</v>
      </c>
      <c r="AE188" s="11"/>
    </row>
    <row r="189" s="1" customFormat="1" ht="11" customHeight="1" spans="1:31">
      <c r="A189" s="138"/>
      <c r="B189" s="24" t="s">
        <v>447</v>
      </c>
      <c r="C189" s="25" t="s">
        <v>448</v>
      </c>
      <c r="D189" s="26"/>
      <c r="E189" s="27">
        <v>3200</v>
      </c>
      <c r="F189" s="28">
        <f t="shared" si="79"/>
        <v>3200</v>
      </c>
      <c r="G189" s="29" t="str">
        <f t="shared" si="80"/>
        <v/>
      </c>
      <c r="H189" s="30">
        <v>3200</v>
      </c>
      <c r="I189" s="99">
        <f t="shared" si="81"/>
        <v>3200</v>
      </c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4"/>
        <v>13600</v>
      </c>
      <c r="P189" s="77" t="str">
        <f t="shared" si="82"/>
        <v/>
      </c>
      <c r="Q189" s="27">
        <v>13600</v>
      </c>
      <c r="R189" s="90">
        <f t="shared" si="72"/>
        <v>13600</v>
      </c>
      <c r="S189" s="3"/>
      <c r="V189" s="9"/>
      <c r="W189" s="6"/>
      <c r="X189" s="8"/>
      <c r="Y189" s="9"/>
      <c r="Z189" s="6"/>
      <c r="AA189" s="8"/>
      <c r="AC189" s="114" t="e">
        <f>#REF!-#REF!</f>
        <v>#REF!</v>
      </c>
      <c r="AD189" s="114">
        <f t="shared" si="70"/>
        <v>0</v>
      </c>
      <c r="AE189" s="11"/>
    </row>
    <row r="190" s="1" customFormat="1" ht="11" customHeight="1" spans="1:31">
      <c r="A190" s="138"/>
      <c r="B190" s="24" t="s">
        <v>450</v>
      </c>
      <c r="C190" s="25" t="s">
        <v>22</v>
      </c>
      <c r="D190" s="26"/>
      <c r="E190" s="27">
        <v>3200</v>
      </c>
      <c r="F190" s="28">
        <f t="shared" si="79"/>
        <v>3200</v>
      </c>
      <c r="G190" s="29" t="str">
        <f t="shared" si="80"/>
        <v/>
      </c>
      <c r="H190" s="30">
        <v>3200</v>
      </c>
      <c r="I190" s="99">
        <f t="shared" si="81"/>
        <v>3200</v>
      </c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4"/>
        <v>15500</v>
      </c>
      <c r="P190" s="77" t="str">
        <f t="shared" si="82"/>
        <v/>
      </c>
      <c r="Q190" s="27">
        <v>15500</v>
      </c>
      <c r="R190" s="90">
        <f t="shared" si="72"/>
        <v>15500</v>
      </c>
      <c r="S190" s="3"/>
      <c r="V190" s="9"/>
      <c r="W190" s="6"/>
      <c r="X190" s="8"/>
      <c r="Y190" s="9"/>
      <c r="Z190" s="6"/>
      <c r="AA190" s="8"/>
      <c r="AC190" s="114" t="e">
        <f>#REF!-#REF!</f>
        <v>#REF!</v>
      </c>
      <c r="AD190" s="114">
        <f t="shared" si="70"/>
        <v>0</v>
      </c>
      <c r="AE190" s="11"/>
    </row>
    <row r="191" s="1" customFormat="1" ht="11" customHeight="1" spans="1:31">
      <c r="A191" s="138"/>
      <c r="B191" s="36" t="s">
        <v>452</v>
      </c>
      <c r="C191" s="36"/>
      <c r="D191" s="37"/>
      <c r="E191" s="38">
        <f>SUM(F176:F190)</f>
        <v>51210</v>
      </c>
      <c r="F191" s="39">
        <f>E191/15</f>
        <v>3414</v>
      </c>
      <c r="G191" s="29" t="str">
        <f t="shared" si="80"/>
        <v/>
      </c>
      <c r="H191" s="38">
        <f>SUM(I176:I190)</f>
        <v>51210</v>
      </c>
      <c r="I191" s="39">
        <f>H191/15</f>
        <v>3414</v>
      </c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4"/>
        <v>15600</v>
      </c>
      <c r="P191" s="77" t="str">
        <f t="shared" si="82"/>
        <v/>
      </c>
      <c r="Q191" s="30">
        <v>15600</v>
      </c>
      <c r="R191" s="90">
        <f t="shared" si="72"/>
        <v>15600</v>
      </c>
      <c r="S191" s="3"/>
      <c r="V191" s="9"/>
      <c r="W191" s="6"/>
      <c r="X191" s="8"/>
      <c r="Y191" s="9"/>
      <c r="Z191" s="6"/>
      <c r="AA191" s="8"/>
      <c r="AC191" s="114" t="e">
        <f>#REF!-#REF!</f>
        <v>#REF!</v>
      </c>
      <c r="AD191" s="114">
        <f t="shared" si="70"/>
        <v>0</v>
      </c>
      <c r="AE191" s="11"/>
    </row>
    <row r="192" s="1" customFormat="1" ht="11" customHeight="1" spans="1:31">
      <c r="A192" s="138"/>
      <c r="B192" s="54" t="s">
        <v>454</v>
      </c>
      <c r="C192" s="25" t="s">
        <v>22</v>
      </c>
      <c r="D192" s="26"/>
      <c r="E192" s="27">
        <v>2600</v>
      </c>
      <c r="F192" s="28">
        <f t="shared" ref="F192:F194" si="83">E192+D192</f>
        <v>2600</v>
      </c>
      <c r="G192" s="29" t="str">
        <f t="shared" si="80"/>
        <v/>
      </c>
      <c r="H192" s="30">
        <v>2600</v>
      </c>
      <c r="I192" s="67">
        <f t="shared" ref="I192:I194" si="84">IF(G192="",0+H192,G192+H192)</f>
        <v>2600</v>
      </c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4"/>
        <v>14500</v>
      </c>
      <c r="P192" s="29" t="str">
        <f t="shared" si="82"/>
        <v/>
      </c>
      <c r="Q192" s="30">
        <v>14500</v>
      </c>
      <c r="R192" s="90">
        <f t="shared" si="72"/>
        <v>14500</v>
      </c>
      <c r="S192" s="3"/>
      <c r="V192" s="9"/>
      <c r="W192" s="6"/>
      <c r="X192" s="8"/>
      <c r="Y192" s="9"/>
      <c r="Z192" s="6"/>
      <c r="AA192" s="8"/>
      <c r="AC192" s="114">
        <f>F196-I196</f>
        <v>0</v>
      </c>
      <c r="AD192" s="114">
        <f t="shared" ref="AD192:AD200" si="85">O192-R192</f>
        <v>0</v>
      </c>
      <c r="AE192" s="11"/>
    </row>
    <row r="193" s="1" customFormat="1" ht="11" customHeight="1" spans="1:31">
      <c r="A193" s="138"/>
      <c r="B193" s="33" t="s">
        <v>456</v>
      </c>
      <c r="C193" s="33" t="s">
        <v>231</v>
      </c>
      <c r="D193" s="26"/>
      <c r="E193" s="27">
        <v>2700</v>
      </c>
      <c r="F193" s="28">
        <f t="shared" si="83"/>
        <v>2700</v>
      </c>
      <c r="G193" s="29" t="str">
        <f t="shared" si="80"/>
        <v/>
      </c>
      <c r="H193" s="30">
        <v>2700</v>
      </c>
      <c r="I193" s="67">
        <f t="shared" si="84"/>
        <v>2700</v>
      </c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4"/>
        <v>12700</v>
      </c>
      <c r="P193" s="29" t="str">
        <f t="shared" si="82"/>
        <v/>
      </c>
      <c r="Q193" s="30">
        <v>12700</v>
      </c>
      <c r="R193" s="90">
        <f t="shared" si="72"/>
        <v>12700</v>
      </c>
      <c r="S193" s="3"/>
      <c r="V193" s="9"/>
      <c r="W193" s="6"/>
      <c r="X193" s="8"/>
      <c r="Y193" s="9"/>
      <c r="Z193" s="6"/>
      <c r="AA193" s="8"/>
      <c r="AC193" s="114">
        <f>F197-I197</f>
        <v>0</v>
      </c>
      <c r="AD193" s="114">
        <f t="shared" si="85"/>
        <v>0</v>
      </c>
      <c r="AE193" s="11"/>
    </row>
    <row r="194" s="1" customFormat="1" ht="11" customHeight="1" spans="1:31">
      <c r="A194" s="138"/>
      <c r="B194" s="33" t="s">
        <v>458</v>
      </c>
      <c r="C194" s="33" t="s">
        <v>22</v>
      </c>
      <c r="D194" s="26"/>
      <c r="E194" s="27">
        <v>3200</v>
      </c>
      <c r="F194" s="28">
        <f t="shared" si="83"/>
        <v>3200</v>
      </c>
      <c r="G194" s="29" t="str">
        <f t="shared" si="80"/>
        <v/>
      </c>
      <c r="H194" s="30">
        <v>3200</v>
      </c>
      <c r="I194" s="67">
        <f t="shared" si="84"/>
        <v>3200</v>
      </c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4"/>
        <v>11000</v>
      </c>
      <c r="P194" s="29" t="str">
        <f t="shared" si="82"/>
        <v/>
      </c>
      <c r="Q194" s="30">
        <v>11000</v>
      </c>
      <c r="R194" s="90">
        <f t="shared" si="72"/>
        <v>11000</v>
      </c>
      <c r="S194" s="3"/>
      <c r="V194" s="9"/>
      <c r="W194" s="6"/>
      <c r="X194" s="8"/>
      <c r="Y194" s="9"/>
      <c r="Z194" s="6"/>
      <c r="AA194" s="8"/>
      <c r="AC194" s="114" t="e">
        <f>#REF!-#REF!</f>
        <v>#REF!</v>
      </c>
      <c r="AD194" s="114">
        <f t="shared" si="85"/>
        <v>0</v>
      </c>
      <c r="AE194" s="11"/>
    </row>
    <row r="195" s="1" customFormat="1" ht="11" customHeight="1" spans="1:31">
      <c r="A195" s="138"/>
      <c r="B195" s="36" t="s">
        <v>460</v>
      </c>
      <c r="C195" s="36"/>
      <c r="D195" s="37"/>
      <c r="E195" s="38">
        <f>E191+F192+F193+F194</f>
        <v>59710</v>
      </c>
      <c r="F195" s="39">
        <f>E195/18</f>
        <v>3317.22222222222</v>
      </c>
      <c r="G195" s="73"/>
      <c r="H195" s="38">
        <f>H191+I192+I193+I194</f>
        <v>59710</v>
      </c>
      <c r="I195" s="39">
        <f>H195/18</f>
        <v>3317.22222222222</v>
      </c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4"/>
        <v>44000</v>
      </c>
      <c r="P195" s="29" t="str">
        <f t="shared" si="82"/>
        <v/>
      </c>
      <c r="Q195" s="30">
        <v>44000</v>
      </c>
      <c r="R195" s="90">
        <f t="shared" si="72"/>
        <v>44000</v>
      </c>
      <c r="S195" s="3"/>
      <c r="V195" s="9"/>
      <c r="W195" s="6"/>
      <c r="X195" s="8"/>
      <c r="Y195" s="9"/>
      <c r="Z195" s="6"/>
      <c r="AA195" s="8"/>
      <c r="AC195" s="114">
        <f t="shared" ref="AC195:AC199" si="86">F198-I198</f>
        <v>0</v>
      </c>
      <c r="AD195" s="114">
        <f t="shared" si="8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4"/>
        <v>14700</v>
      </c>
      <c r="P196" s="29" t="str">
        <f t="shared" si="82"/>
        <v/>
      </c>
      <c r="Q196" s="34">
        <v>14700</v>
      </c>
      <c r="R196" s="90">
        <f t="shared" si="72"/>
        <v>14700</v>
      </c>
      <c r="S196" s="3"/>
      <c r="V196" s="9"/>
      <c r="W196" s="6"/>
      <c r="X196" s="8"/>
      <c r="Y196" s="9"/>
      <c r="Z196" s="6"/>
      <c r="AA196" s="8"/>
      <c r="AC196" s="114">
        <f t="shared" si="86"/>
        <v>0</v>
      </c>
      <c r="AD196" s="114">
        <f t="shared" si="85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4"/>
        <v>20700</v>
      </c>
      <c r="P197" s="29" t="str">
        <f t="shared" si="82"/>
        <v/>
      </c>
      <c r="Q197" s="30">
        <v>20700</v>
      </c>
      <c r="R197" s="90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4">
        <f t="shared" si="86"/>
        <v>0</v>
      </c>
      <c r="AD197" s="114">
        <f t="shared" si="85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4"/>
        <v>34200</v>
      </c>
      <c r="P198" s="115" t="str">
        <f t="shared" si="82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4">
        <f t="shared" si="86"/>
        <v>0</v>
      </c>
      <c r="AD198" s="114">
        <f t="shared" si="85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6"/>
        <v>0</v>
      </c>
      <c r="AD199" s="114">
        <f t="shared" si="85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5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4"/>
      <c r="C218" s="4"/>
      <c r="D218" s="163"/>
      <c r="E218" s="130"/>
      <c r="F218" s="165"/>
      <c r="G218" s="163"/>
      <c r="H218" s="130"/>
      <c r="I218" s="131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7"/>
    <mergeCell ref="A129:A174"/>
    <mergeCell ref="A176:A195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A1:R25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496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496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38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13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21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ref="AD14:AD77" si="14">O13-R13</f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5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 t="s">
        <v>113</v>
      </c>
      <c r="W15" s="30">
        <v>11800</v>
      </c>
      <c r="X15" s="67">
        <f t="shared" si="6"/>
        <v>11400</v>
      </c>
      <c r="Y15" s="29" t="str">
        <f t="shared" si="7"/>
        <v>-400</v>
      </c>
      <c r="Z15" s="30">
        <v>11800</v>
      </c>
      <c r="AA15" s="90">
        <f t="shared" si="8"/>
        <v>11400</v>
      </c>
      <c r="AC15" s="114">
        <f t="shared" si="9"/>
        <v>0</v>
      </c>
      <c r="AD15" s="114">
        <f t="shared" si="14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5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4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4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33" t="s">
        <v>70</v>
      </c>
      <c r="L18" s="33" t="s">
        <v>56</v>
      </c>
      <c r="M18" s="52"/>
      <c r="N18" s="27">
        <v>3200</v>
      </c>
      <c r="O18" s="28">
        <f t="shared" si="3"/>
        <v>3200</v>
      </c>
      <c r="P18" s="29" t="str">
        <f t="shared" si="15"/>
        <v/>
      </c>
      <c r="Q18" s="30">
        <v>3200</v>
      </c>
      <c r="R18" s="90">
        <f t="shared" si="5"/>
        <v>3200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4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60" t="s">
        <v>70</v>
      </c>
      <c r="L19" s="33" t="s">
        <v>18</v>
      </c>
      <c r="M19" s="52"/>
      <c r="N19" s="27">
        <v>3800</v>
      </c>
      <c r="O19" s="28">
        <f t="shared" si="3"/>
        <v>3800</v>
      </c>
      <c r="P19" s="29" t="str">
        <f t="shared" si="15"/>
        <v/>
      </c>
      <c r="Q19" s="30">
        <v>3800</v>
      </c>
      <c r="R19" s="99">
        <f t="shared" si="5"/>
        <v>3800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4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4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6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4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6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4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6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4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6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4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6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4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78"/>
      <c r="K26" s="36" t="s">
        <v>94</v>
      </c>
      <c r="L26" s="36"/>
      <c r="M26" s="72"/>
      <c r="N26" s="38">
        <f>SUM(O6:O25)</f>
        <v>92270</v>
      </c>
      <c r="O26" s="39">
        <f>N26/22</f>
        <v>4194.09090909091</v>
      </c>
      <c r="P26" s="73"/>
      <c r="Q26" s="38">
        <f>SUM(R6:R25)</f>
        <v>92270</v>
      </c>
      <c r="R26" s="108">
        <f>Q26/22</f>
        <v>4194.09090909091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4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9">N27+M27</f>
        <v>25400</v>
      </c>
      <c r="P27" s="29" t="str">
        <f t="shared" ref="P27:P44" si="20">IF(LEFT(M27,1)="+",LEFT(M27,1)&amp;TEXT(M27,"#"),TEXT(M27,"#"))</f>
        <v/>
      </c>
      <c r="Q27" s="30">
        <v>25400</v>
      </c>
      <c r="R27" s="90">
        <f t="shared" ref="R27:R44" si="21">IF(P27="",0+Q27,P27+Q27)</f>
        <v>25400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4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9"/>
        <v>25200</v>
      </c>
      <c r="P28" s="29" t="str">
        <f t="shared" si="20"/>
        <v/>
      </c>
      <c r="Q28" s="30">
        <v>25200</v>
      </c>
      <c r="R28" s="90">
        <f t="shared" si="21"/>
        <v>25200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4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101</v>
      </c>
      <c r="L29" s="25" t="s">
        <v>15</v>
      </c>
      <c r="M29" s="52" t="s">
        <v>467</v>
      </c>
      <c r="N29" s="27">
        <v>25400</v>
      </c>
      <c r="O29" s="28">
        <f t="shared" si="19"/>
        <v>25200</v>
      </c>
      <c r="P29" s="29" t="str">
        <f t="shared" si="20"/>
        <v>-200</v>
      </c>
      <c r="Q29" s="30">
        <v>25400</v>
      </c>
      <c r="R29" s="90">
        <f t="shared" si="21"/>
        <v>25200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4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103</v>
      </c>
      <c r="L30" s="25" t="s">
        <v>20</v>
      </c>
      <c r="M30" s="52" t="s">
        <v>467</v>
      </c>
      <c r="N30" s="27">
        <v>25200</v>
      </c>
      <c r="O30" s="28">
        <f t="shared" si="19"/>
        <v>25000</v>
      </c>
      <c r="P30" s="29" t="str">
        <f t="shared" si="20"/>
        <v>-200</v>
      </c>
      <c r="Q30" s="30">
        <v>25200</v>
      </c>
      <c r="R30" s="90">
        <f t="shared" si="21"/>
        <v>25000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4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106</v>
      </c>
      <c r="L31" s="25" t="s">
        <v>107</v>
      </c>
      <c r="M31" s="52"/>
      <c r="N31" s="27">
        <v>25000</v>
      </c>
      <c r="O31" s="28">
        <f t="shared" si="19"/>
        <v>25000</v>
      </c>
      <c r="P31" s="29" t="str">
        <f t="shared" si="20"/>
        <v/>
      </c>
      <c r="Q31" s="30">
        <v>25000</v>
      </c>
      <c r="R31" s="90">
        <f t="shared" si="21"/>
        <v>25000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4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7"/>
        <v>21500</v>
      </c>
      <c r="G32" s="29" t="str">
        <f t="shared" si="1"/>
        <v/>
      </c>
      <c r="H32" s="30">
        <v>21500</v>
      </c>
      <c r="I32" s="67">
        <f t="shared" si="18"/>
        <v>21500</v>
      </c>
      <c r="J32" s="69"/>
      <c r="K32" s="25" t="s">
        <v>106</v>
      </c>
      <c r="L32" s="25" t="s">
        <v>20</v>
      </c>
      <c r="M32" s="52"/>
      <c r="N32" s="27">
        <v>24700</v>
      </c>
      <c r="O32" s="28">
        <f t="shared" si="19"/>
        <v>24700</v>
      </c>
      <c r="P32" s="29" t="str">
        <f t="shared" si="20"/>
        <v/>
      </c>
      <c r="Q32" s="30">
        <v>24700</v>
      </c>
      <c r="R32" s="90">
        <f t="shared" si="21"/>
        <v>24700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4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110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4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9"/>
        <v>22000</v>
      </c>
      <c r="P34" s="29" t="str">
        <f t="shared" si="20"/>
        <v/>
      </c>
      <c r="Q34" s="30">
        <v>22000</v>
      </c>
      <c r="R34" s="90">
        <f t="shared" si="21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4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9"/>
        <v>22000</v>
      </c>
      <c r="P35" s="29" t="str">
        <f t="shared" si="20"/>
        <v/>
      </c>
      <c r="Q35" s="30">
        <v>22000</v>
      </c>
      <c r="R35" s="90">
        <f t="shared" si="21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4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9"/>
        <v>33000</v>
      </c>
      <c r="P36" s="77" t="str">
        <f t="shared" si="20"/>
        <v/>
      </c>
      <c r="Q36" s="30">
        <v>33000</v>
      </c>
      <c r="R36" s="90">
        <f t="shared" si="21"/>
        <v>33000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4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9"/>
        <v>32800</v>
      </c>
      <c r="P37" s="77" t="str">
        <f t="shared" si="20"/>
        <v/>
      </c>
      <c r="Q37" s="30">
        <v>32800</v>
      </c>
      <c r="R37" s="90">
        <f t="shared" si="21"/>
        <v>32800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4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9"/>
        <v>32800</v>
      </c>
      <c r="P38" s="77" t="str">
        <f t="shared" si="20"/>
        <v/>
      </c>
      <c r="Q38" s="30">
        <v>32800</v>
      </c>
      <c r="R38" s="90">
        <f t="shared" si="21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4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33000</v>
      </c>
      <c r="F39" s="28">
        <f t="shared" si="22"/>
        <v>33000</v>
      </c>
      <c r="G39" s="29"/>
      <c r="H39" s="30">
        <v>33000</v>
      </c>
      <c r="I39" s="67">
        <f t="shared" si="23"/>
        <v>33000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9"/>
        <v>19700</v>
      </c>
      <c r="P39" s="77" t="str">
        <f t="shared" si="20"/>
        <v/>
      </c>
      <c r="Q39" s="30">
        <v>19700</v>
      </c>
      <c r="R39" s="90">
        <f t="shared" si="21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4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ref="G40:G73" si="24">IF(LEFT(D40,1)="+",LEFT(D40,1)&amp;TEXT(D40,"#"),TEXT(D40,"#"))</f>
        <v/>
      </c>
      <c r="H40" s="30">
        <v>33300</v>
      </c>
      <c r="I40" s="67">
        <f t="shared" si="23"/>
        <v>33300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9"/>
        <v>25300</v>
      </c>
      <c r="P40" s="77" t="str">
        <f t="shared" si="20"/>
        <v/>
      </c>
      <c r="Q40" s="30">
        <v>25300</v>
      </c>
      <c r="R40" s="90">
        <f t="shared" si="21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4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24"/>
        <v/>
      </c>
      <c r="H41" s="30">
        <v>32300</v>
      </c>
      <c r="I41" s="67">
        <f t="shared" si="23"/>
        <v>32300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4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24"/>
        <v/>
      </c>
      <c r="H42" s="30">
        <v>34800</v>
      </c>
      <c r="I42" s="67">
        <f t="shared" si="23"/>
        <v>34800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9"/>
        <v>26720</v>
      </c>
      <c r="P42" s="77" t="str">
        <f t="shared" si="20"/>
        <v/>
      </c>
      <c r="Q42" s="30">
        <v>26720</v>
      </c>
      <c r="R42" s="90">
        <f t="shared" si="21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4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24"/>
        <v/>
      </c>
      <c r="H43" s="30">
        <v>35000</v>
      </c>
      <c r="I43" s="67">
        <f t="shared" si="23"/>
        <v>35000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4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24"/>
        <v/>
      </c>
      <c r="H44" s="30">
        <v>35100</v>
      </c>
      <c r="I44" s="67">
        <f t="shared" si="23"/>
        <v>35100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9"/>
        <v>25700</v>
      </c>
      <c r="P44" s="29" t="str">
        <f t="shared" si="20"/>
        <v/>
      </c>
      <c r="Q44" s="30">
        <v>25700</v>
      </c>
      <c r="R44" s="90">
        <f t="shared" si="21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4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24"/>
        <v/>
      </c>
      <c r="H45" s="30">
        <v>33900</v>
      </c>
      <c r="I45" s="67">
        <f t="shared" si="23"/>
        <v>33900</v>
      </c>
      <c r="J45" s="69"/>
      <c r="K45" s="36" t="s">
        <v>136</v>
      </c>
      <c r="L45" s="36"/>
      <c r="M45" s="72"/>
      <c r="N45" s="38">
        <f>SUM(O27:O44)</f>
        <v>468040</v>
      </c>
      <c r="O45" s="39">
        <f>N45/18</f>
        <v>26002.2222222222</v>
      </c>
      <c r="P45" s="73"/>
      <c r="Q45" s="38">
        <f>SUM(R27:R44)</f>
        <v>468040</v>
      </c>
      <c r="R45" s="108">
        <f>Q45/18</f>
        <v>26002.2222222222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4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24"/>
        <v/>
      </c>
      <c r="H46" s="51">
        <f>SUM(I35:I45)</f>
        <v>378500</v>
      </c>
      <c r="I46" s="39">
        <f>H46/11</f>
        <v>34409.0909090909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5">N46+M46</f>
        <v>21900</v>
      </c>
      <c r="P46" s="29" t="str">
        <f t="shared" ref="P46:P48" si="26">IF(LEFT(M46,1)="+",LEFT(M46,1)&amp;TEXT(M46,"#"),TEXT(M46,"#"))</f>
        <v/>
      </c>
      <c r="Q46" s="30">
        <v>21900</v>
      </c>
      <c r="R46" s="90">
        <f t="shared" ref="R46:R48" si="27">IF(P46="",0+Q46,P46+Q46)</f>
        <v>21900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4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8">E47+D47</f>
        <v>21000</v>
      </c>
      <c r="G47" s="29" t="str">
        <f t="shared" si="24"/>
        <v/>
      </c>
      <c r="H47" s="30">
        <v>21000</v>
      </c>
      <c r="I47" s="67">
        <f t="shared" ref="I47:I51" si="29">IF(G47="",0+H47,G47+H47)</f>
        <v>21000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4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8"/>
        <v>24600</v>
      </c>
      <c r="G48" s="29" t="str">
        <f t="shared" si="24"/>
        <v/>
      </c>
      <c r="H48" s="30">
        <v>24600</v>
      </c>
      <c r="I48" s="67">
        <f t="shared" si="29"/>
        <v>24600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4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8"/>
        <v>24700</v>
      </c>
      <c r="G49" s="29" t="str">
        <f t="shared" si="24"/>
        <v/>
      </c>
      <c r="H49" s="30">
        <v>24700</v>
      </c>
      <c r="I49" s="67">
        <f t="shared" si="29"/>
        <v>24700</v>
      </c>
      <c r="J49" s="78"/>
      <c r="K49" s="36" t="s">
        <v>145</v>
      </c>
      <c r="L49" s="36"/>
      <c r="M49" s="72"/>
      <c r="N49" s="38">
        <f>N45+O46+O47</f>
        <v>511240</v>
      </c>
      <c r="O49" s="39">
        <f>N49/21</f>
        <v>24344.7619047619</v>
      </c>
      <c r="P49" s="73"/>
      <c r="Q49" s="38">
        <f>Q45+R46+R47</f>
        <v>511240</v>
      </c>
      <c r="R49" s="108">
        <f>Q49/21</f>
        <v>24344.7619047619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4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 t="s">
        <v>468</v>
      </c>
      <c r="E50" s="41">
        <v>11000</v>
      </c>
      <c r="F50" s="28">
        <f t="shared" si="28"/>
        <v>10700</v>
      </c>
      <c r="G50" s="29" t="str">
        <f t="shared" si="24"/>
        <v>-300</v>
      </c>
      <c r="H50" s="30">
        <v>11000</v>
      </c>
      <c r="I50" s="67">
        <f t="shared" si="29"/>
        <v>10700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30">N50+M50</f>
        <v>4400</v>
      </c>
      <c r="P50" s="29" t="str">
        <f t="shared" ref="P50:P53" si="31">IF(LEFT(M50,1)="+",LEFT(M50,1)&amp;TEXT(M50,"#"),TEXT(M50,"#"))</f>
        <v/>
      </c>
      <c r="Q50" s="30">
        <v>4400</v>
      </c>
      <c r="R50" s="90">
        <f t="shared" ref="R50:R53" si="32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4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8"/>
        <v>26100</v>
      </c>
      <c r="G51" s="29" t="str">
        <f t="shared" si="24"/>
        <v/>
      </c>
      <c r="H51" s="30">
        <v>26100</v>
      </c>
      <c r="I51" s="67">
        <f t="shared" si="29"/>
        <v>26100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30"/>
        <v>4200</v>
      </c>
      <c r="P51" s="29" t="str">
        <f t="shared" si="31"/>
        <v/>
      </c>
      <c r="Q51" s="30">
        <v>4200</v>
      </c>
      <c r="R51" s="90">
        <f t="shared" si="32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4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107100</v>
      </c>
      <c r="F52" s="39">
        <f>E52/5</f>
        <v>21420</v>
      </c>
      <c r="G52" s="29" t="str">
        <f t="shared" si="24"/>
        <v/>
      </c>
      <c r="H52" s="51">
        <f>SUM(I47:I51)</f>
        <v>107100</v>
      </c>
      <c r="I52" s="39">
        <f>H52/5</f>
        <v>21420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30"/>
        <v>4500</v>
      </c>
      <c r="P52" s="29" t="str">
        <f t="shared" si="31"/>
        <v/>
      </c>
      <c r="Q52" s="30">
        <v>4500</v>
      </c>
      <c r="R52" s="90">
        <f t="shared" si="32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4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485600</v>
      </c>
      <c r="F53" s="39">
        <f>E53/16</f>
        <v>30350</v>
      </c>
      <c r="G53" s="29" t="str">
        <f t="shared" si="24"/>
        <v/>
      </c>
      <c r="H53" s="51">
        <f>H46+H52</f>
        <v>485600</v>
      </c>
      <c r="I53" s="39">
        <f>H53/16</f>
        <v>30350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30"/>
        <v>4300</v>
      </c>
      <c r="P53" s="29" t="str">
        <f t="shared" si="31"/>
        <v/>
      </c>
      <c r="Q53" s="30">
        <v>4300</v>
      </c>
      <c r="R53" s="90">
        <f t="shared" si="32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4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3">E54+D54</f>
        <v>9400</v>
      </c>
      <c r="G54" s="29" t="str">
        <f t="shared" si="24"/>
        <v/>
      </c>
      <c r="H54" s="30">
        <v>9400</v>
      </c>
      <c r="I54" s="67">
        <f t="shared" ref="I54:I69" si="34">IF(G54="",0+H54,G54+H54)</f>
        <v>9400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4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3"/>
        <v>9600</v>
      </c>
      <c r="G55" s="29" t="str">
        <f t="shared" si="24"/>
        <v/>
      </c>
      <c r="H55" s="30">
        <v>9600</v>
      </c>
      <c r="I55" s="67">
        <f t="shared" si="34"/>
        <v>9600</v>
      </c>
      <c r="J55" s="69"/>
      <c r="K55" s="25" t="s">
        <v>158</v>
      </c>
      <c r="L55" s="25" t="s">
        <v>149</v>
      </c>
      <c r="M55" s="52"/>
      <c r="N55" s="27">
        <v>2400</v>
      </c>
      <c r="O55" s="28">
        <f t="shared" ref="O55:O58" si="35">N55+M55</f>
        <v>2400</v>
      </c>
      <c r="P55" s="29" t="str">
        <f t="shared" ref="P55:P58" si="36">IF(LEFT(M55,1)="+",LEFT(M55,1)&amp;TEXT(M55,"#"),TEXT(M55,"#"))</f>
        <v/>
      </c>
      <c r="Q55" s="30">
        <v>2400</v>
      </c>
      <c r="R55" s="90">
        <f t="shared" ref="R55:R58" si="37">IF(P55="",0+Q55,P55+Q55)</f>
        <v>2400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4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 t="s">
        <v>467</v>
      </c>
      <c r="E56" s="41">
        <v>10000</v>
      </c>
      <c r="F56" s="28">
        <f t="shared" si="33"/>
        <v>9800</v>
      </c>
      <c r="G56" s="29" t="str">
        <f t="shared" si="24"/>
        <v>-200</v>
      </c>
      <c r="H56" s="30">
        <v>10000</v>
      </c>
      <c r="I56" s="67">
        <f t="shared" si="34"/>
        <v>9800</v>
      </c>
      <c r="J56" s="69"/>
      <c r="K56" s="33" t="s">
        <v>159</v>
      </c>
      <c r="L56" s="33" t="s">
        <v>153</v>
      </c>
      <c r="M56" s="52"/>
      <c r="N56" s="27">
        <v>2800</v>
      </c>
      <c r="O56" s="28">
        <f t="shared" si="35"/>
        <v>2800</v>
      </c>
      <c r="P56" s="29" t="str">
        <f t="shared" si="36"/>
        <v/>
      </c>
      <c r="Q56" s="30">
        <v>2800</v>
      </c>
      <c r="R56" s="90">
        <f t="shared" si="37"/>
        <v>2800</v>
      </c>
      <c r="S56" s="105"/>
      <c r="V56" s="106"/>
      <c r="X56" s="107"/>
      <c r="Y56" s="106"/>
      <c r="AA56" s="107"/>
      <c r="AC56" s="114">
        <f t="shared" ref="AC56:AC62" si="38">F58-I58</f>
        <v>0</v>
      </c>
      <c r="AD56" s="114">
        <f t="shared" si="14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 t="s">
        <v>467</v>
      </c>
      <c r="E57" s="41">
        <v>9800</v>
      </c>
      <c r="F57" s="28">
        <f t="shared" si="33"/>
        <v>9600</v>
      </c>
      <c r="G57" s="29" t="str">
        <f t="shared" si="24"/>
        <v>-200</v>
      </c>
      <c r="H57" s="30">
        <v>9800</v>
      </c>
      <c r="I57" s="67">
        <f t="shared" si="34"/>
        <v>9600</v>
      </c>
      <c r="J57" s="69"/>
      <c r="K57" s="33" t="s">
        <v>159</v>
      </c>
      <c r="L57" s="33" t="s">
        <v>18</v>
      </c>
      <c r="M57" s="52"/>
      <c r="N57" s="27">
        <v>2600</v>
      </c>
      <c r="O57" s="28">
        <f t="shared" si="35"/>
        <v>2600</v>
      </c>
      <c r="P57" s="29" t="str">
        <f t="shared" si="36"/>
        <v/>
      </c>
      <c r="Q57" s="30">
        <v>2600</v>
      </c>
      <c r="R57" s="90">
        <f t="shared" si="37"/>
        <v>2600</v>
      </c>
      <c r="S57" s="105"/>
      <c r="V57" s="106"/>
      <c r="X57" s="107"/>
      <c r="Y57" s="106"/>
      <c r="AA57" s="107"/>
      <c r="AC57" s="114">
        <f t="shared" si="38"/>
        <v>0</v>
      </c>
      <c r="AD57" s="114">
        <f t="shared" si="14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10100</v>
      </c>
      <c r="F58" s="28">
        <f t="shared" si="33"/>
        <v>10100</v>
      </c>
      <c r="G58" s="29" t="str">
        <f t="shared" si="24"/>
        <v/>
      </c>
      <c r="H58" s="27">
        <v>10100</v>
      </c>
      <c r="I58" s="67">
        <f t="shared" si="34"/>
        <v>10100</v>
      </c>
      <c r="J58" s="69"/>
      <c r="K58" s="33" t="s">
        <v>159</v>
      </c>
      <c r="L58" s="33" t="s">
        <v>231</v>
      </c>
      <c r="M58" s="52"/>
      <c r="N58" s="27">
        <v>2500</v>
      </c>
      <c r="O58" s="28">
        <f t="shared" si="35"/>
        <v>2500</v>
      </c>
      <c r="P58" s="29" t="str">
        <f t="shared" si="36"/>
        <v/>
      </c>
      <c r="Q58" s="30">
        <v>2500</v>
      </c>
      <c r="R58" s="90">
        <f t="shared" si="37"/>
        <v>2500</v>
      </c>
      <c r="S58" s="105"/>
      <c r="V58" s="106"/>
      <c r="X58" s="107"/>
      <c r="Y58" s="106"/>
      <c r="AA58" s="107"/>
      <c r="AC58" s="114">
        <f t="shared" si="38"/>
        <v>0</v>
      </c>
      <c r="AD58" s="114">
        <f t="shared" si="14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10300</v>
      </c>
      <c r="F59" s="28">
        <f t="shared" si="33"/>
        <v>10300</v>
      </c>
      <c r="G59" s="29" t="str">
        <f t="shared" si="24"/>
        <v/>
      </c>
      <c r="H59" s="27">
        <v>10300</v>
      </c>
      <c r="I59" s="67">
        <f t="shared" si="34"/>
        <v>10300</v>
      </c>
      <c r="J59" s="69"/>
      <c r="K59" s="36" t="s">
        <v>161</v>
      </c>
      <c r="L59" s="36"/>
      <c r="M59" s="72"/>
      <c r="N59" s="38">
        <f>SUM(O55:O58)</f>
        <v>10300</v>
      </c>
      <c r="O59" s="39">
        <f>N59/4</f>
        <v>2575</v>
      </c>
      <c r="P59" s="73"/>
      <c r="Q59" s="38">
        <f>SUM(R55:R58)</f>
        <v>10300</v>
      </c>
      <c r="R59" s="108">
        <f>Q59/4</f>
        <v>2575</v>
      </c>
      <c r="S59" s="105"/>
      <c r="V59" s="106"/>
      <c r="X59" s="107"/>
      <c r="Y59" s="106"/>
      <c r="AA59" s="107"/>
      <c r="AC59" s="114">
        <f t="shared" si="38"/>
        <v>0</v>
      </c>
      <c r="AD59" s="114">
        <f t="shared" si="14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3"/>
        <v>11200</v>
      </c>
      <c r="G60" s="29" t="str">
        <f t="shared" si="24"/>
        <v/>
      </c>
      <c r="H60" s="30">
        <v>11200</v>
      </c>
      <c r="I60" s="67">
        <f t="shared" si="34"/>
        <v>11200</v>
      </c>
      <c r="J60" s="69"/>
      <c r="K60" s="25" t="s">
        <v>163</v>
      </c>
      <c r="L60" s="25" t="s">
        <v>22</v>
      </c>
      <c r="M60" s="52"/>
      <c r="N60" s="27">
        <v>1800</v>
      </c>
      <c r="O60" s="28">
        <f t="shared" ref="O60:O62" si="39">N60+M60</f>
        <v>1800</v>
      </c>
      <c r="P60" s="29" t="str">
        <f t="shared" ref="P60:P62" si="40">IF(LEFT(M60,1)="+",LEFT(M60,1)&amp;TEXT(M60,"#"),TEXT(M60,"#"))</f>
        <v/>
      </c>
      <c r="Q60" s="30">
        <v>1800</v>
      </c>
      <c r="R60" s="90">
        <f t="shared" ref="R60:R62" si="41">IF(P60="",0+Q60,P60+Q60)</f>
        <v>1800</v>
      </c>
      <c r="S60" s="105"/>
      <c r="V60" s="106"/>
      <c r="X60" s="107"/>
      <c r="Y60" s="106"/>
      <c r="AA60" s="107"/>
      <c r="AC60" s="114">
        <f t="shared" si="38"/>
        <v>0</v>
      </c>
      <c r="AD60" s="114">
        <f t="shared" si="14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3"/>
        <v>11000</v>
      </c>
      <c r="G61" s="29" t="str">
        <f t="shared" si="24"/>
        <v/>
      </c>
      <c r="H61" s="30">
        <v>11000</v>
      </c>
      <c r="I61" s="67">
        <f t="shared" si="34"/>
        <v>11000</v>
      </c>
      <c r="J61" s="69"/>
      <c r="K61" s="25" t="s">
        <v>164</v>
      </c>
      <c r="L61" s="25" t="s">
        <v>22</v>
      </c>
      <c r="M61" s="52"/>
      <c r="N61" s="27">
        <v>1250</v>
      </c>
      <c r="O61" s="28">
        <f t="shared" si="39"/>
        <v>1250</v>
      </c>
      <c r="P61" s="29" t="str">
        <f t="shared" si="40"/>
        <v/>
      </c>
      <c r="Q61" s="30">
        <v>1250</v>
      </c>
      <c r="R61" s="90">
        <f t="shared" si="41"/>
        <v>1250</v>
      </c>
      <c r="S61" s="105"/>
      <c r="V61" s="106"/>
      <c r="X61" s="107"/>
      <c r="Y61" s="106"/>
      <c r="AA61" s="107"/>
      <c r="AC61" s="114">
        <f t="shared" si="38"/>
        <v>0</v>
      </c>
      <c r="AD61" s="114">
        <f t="shared" si="14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3"/>
        <v>10700</v>
      </c>
      <c r="G62" s="29" t="str">
        <f t="shared" si="24"/>
        <v/>
      </c>
      <c r="H62" s="30">
        <v>10700</v>
      </c>
      <c r="I62" s="67">
        <f t="shared" si="34"/>
        <v>10700</v>
      </c>
      <c r="J62" s="69"/>
      <c r="K62" s="33" t="s">
        <v>166</v>
      </c>
      <c r="L62" s="33" t="s">
        <v>167</v>
      </c>
      <c r="M62" s="52"/>
      <c r="N62" s="27">
        <v>1900</v>
      </c>
      <c r="O62" s="28">
        <f t="shared" si="39"/>
        <v>1900</v>
      </c>
      <c r="P62" s="29" t="str">
        <f t="shared" si="40"/>
        <v/>
      </c>
      <c r="Q62" s="30">
        <v>1900</v>
      </c>
      <c r="R62" s="90">
        <f t="shared" si="41"/>
        <v>1900</v>
      </c>
      <c r="S62" s="105"/>
      <c r="V62" s="106"/>
      <c r="X62" s="107"/>
      <c r="Y62" s="106"/>
      <c r="AA62" s="107"/>
      <c r="AC62" s="114">
        <f t="shared" si="38"/>
        <v>0</v>
      </c>
      <c r="AD62" s="114">
        <f t="shared" si="14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3"/>
        <v>10900</v>
      </c>
      <c r="G63" s="29" t="str">
        <f t="shared" si="24"/>
        <v/>
      </c>
      <c r="H63" s="30">
        <v>10900</v>
      </c>
      <c r="I63" s="67">
        <f t="shared" si="34"/>
        <v>10900</v>
      </c>
      <c r="J63" s="69"/>
      <c r="K63" s="36" t="s">
        <v>168</v>
      </c>
      <c r="L63" s="36"/>
      <c r="M63" s="72"/>
      <c r="N63" s="38">
        <f>N59+O60+O62</f>
        <v>14000</v>
      </c>
      <c r="O63" s="39">
        <f>N63/7</f>
        <v>2000</v>
      </c>
      <c r="P63" s="73"/>
      <c r="Q63" s="38">
        <f>Q59+R60+R62</f>
        <v>14000</v>
      </c>
      <c r="R63" s="108">
        <f>Q63/7</f>
        <v>2000</v>
      </c>
      <c r="S63" s="105"/>
      <c r="V63" s="106"/>
      <c r="X63" s="107"/>
      <c r="Y63" s="106"/>
      <c r="AA63" s="107"/>
      <c r="AC63" s="114">
        <f t="shared" ref="AC63:AC73" si="42">F66-I66</f>
        <v>0</v>
      </c>
      <c r="AD63" s="114">
        <f t="shared" si="14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3"/>
        <v>13900</v>
      </c>
      <c r="G64" s="29" t="str">
        <f t="shared" si="24"/>
        <v/>
      </c>
      <c r="H64" s="30">
        <v>13900</v>
      </c>
      <c r="I64" s="67">
        <f t="shared" si="34"/>
        <v>13900</v>
      </c>
      <c r="J64" s="69"/>
      <c r="K64" s="25" t="s">
        <v>170</v>
      </c>
      <c r="L64" s="25" t="s">
        <v>171</v>
      </c>
      <c r="M64" s="52" t="s">
        <v>469</v>
      </c>
      <c r="N64" s="27">
        <v>10500</v>
      </c>
      <c r="O64" s="28">
        <f t="shared" ref="O64:O67" si="43">N64+M64</f>
        <v>10400</v>
      </c>
      <c r="P64" s="29" t="str">
        <f t="shared" ref="P64:P67" si="44">IF(LEFT(M64,1)="+",LEFT(M64,1)&amp;TEXT(M64,"#"),TEXT(M64,"#"))</f>
        <v>-100</v>
      </c>
      <c r="Q64" s="30">
        <v>10500</v>
      </c>
      <c r="R64" s="90">
        <f t="shared" ref="R64:R67" si="45">IF(P64="",0+Q64,P64+Q64)</f>
        <v>10400</v>
      </c>
      <c r="S64" s="105"/>
      <c r="V64" s="106"/>
      <c r="X64" s="107"/>
      <c r="Y64" s="106"/>
      <c r="AA64" s="107"/>
      <c r="AC64" s="114">
        <f t="shared" si="42"/>
        <v>0</v>
      </c>
      <c r="AD64" s="114">
        <f t="shared" si="14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3"/>
        <v>9400</v>
      </c>
      <c r="G65" s="29" t="str">
        <f t="shared" si="24"/>
        <v/>
      </c>
      <c r="H65" s="30">
        <v>9400</v>
      </c>
      <c r="I65" s="67">
        <f t="shared" si="34"/>
        <v>9400</v>
      </c>
      <c r="J65" s="69"/>
      <c r="K65" s="25" t="s">
        <v>170</v>
      </c>
      <c r="L65" s="25" t="s">
        <v>20</v>
      </c>
      <c r="M65" s="52"/>
      <c r="N65" s="27">
        <v>10200</v>
      </c>
      <c r="O65" s="28">
        <f t="shared" si="43"/>
        <v>10200</v>
      </c>
      <c r="P65" s="29" t="str">
        <f t="shared" si="44"/>
        <v/>
      </c>
      <c r="Q65" s="30">
        <v>10200</v>
      </c>
      <c r="R65" s="90">
        <f t="shared" si="45"/>
        <v>10200</v>
      </c>
      <c r="S65" s="105"/>
      <c r="V65" s="106"/>
      <c r="X65" s="107"/>
      <c r="Y65" s="106"/>
      <c r="AA65" s="107"/>
      <c r="AC65" s="114">
        <f t="shared" si="42"/>
        <v>0</v>
      </c>
      <c r="AD65" s="114">
        <f t="shared" si="14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3"/>
        <v>9400</v>
      </c>
      <c r="G66" s="29" t="str">
        <f t="shared" si="24"/>
        <v/>
      </c>
      <c r="H66" s="30">
        <v>9400</v>
      </c>
      <c r="I66" s="67">
        <f t="shared" si="34"/>
        <v>9400</v>
      </c>
      <c r="J66" s="69"/>
      <c r="K66" s="25" t="s">
        <v>174</v>
      </c>
      <c r="L66" s="25" t="s">
        <v>15</v>
      </c>
      <c r="M66" s="52"/>
      <c r="N66" s="27">
        <v>8800</v>
      </c>
      <c r="O66" s="28">
        <f t="shared" si="43"/>
        <v>8800</v>
      </c>
      <c r="P66" s="29" t="str">
        <f t="shared" si="44"/>
        <v/>
      </c>
      <c r="Q66" s="30">
        <v>8800</v>
      </c>
      <c r="R66" s="90">
        <f t="shared" si="45"/>
        <v>8800</v>
      </c>
      <c r="S66" s="105"/>
      <c r="V66" s="106"/>
      <c r="X66" s="107"/>
      <c r="Y66" s="106"/>
      <c r="AA66" s="107"/>
      <c r="AC66" s="114">
        <f t="shared" si="42"/>
        <v>0</v>
      </c>
      <c r="AD66" s="114">
        <f t="shared" si="14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11200</v>
      </c>
      <c r="F67" s="28">
        <f t="shared" si="33"/>
        <v>11200</v>
      </c>
      <c r="G67" s="29" t="str">
        <f t="shared" si="24"/>
        <v/>
      </c>
      <c r="H67" s="27">
        <v>11200</v>
      </c>
      <c r="I67" s="67">
        <f t="shared" si="34"/>
        <v>11200</v>
      </c>
      <c r="J67" s="69"/>
      <c r="K67" s="33" t="s">
        <v>176</v>
      </c>
      <c r="L67" s="45" t="s">
        <v>177</v>
      </c>
      <c r="M67" s="52" t="s">
        <v>469</v>
      </c>
      <c r="N67" s="27">
        <v>10700</v>
      </c>
      <c r="O67" s="28">
        <f t="shared" si="43"/>
        <v>10600</v>
      </c>
      <c r="P67" s="29" t="str">
        <f t="shared" si="44"/>
        <v>-100</v>
      </c>
      <c r="Q67" s="30">
        <v>10700</v>
      </c>
      <c r="R67" s="90">
        <f t="shared" si="45"/>
        <v>10600</v>
      </c>
      <c r="S67" s="105"/>
      <c r="V67" s="106"/>
      <c r="X67" s="107"/>
      <c r="Y67" s="106"/>
      <c r="AA67" s="107"/>
      <c r="AC67" s="114">
        <f t="shared" si="42"/>
        <v>0</v>
      </c>
      <c r="AD67" s="114">
        <f t="shared" si="14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3"/>
        <v>12100</v>
      </c>
      <c r="G68" s="29" t="str">
        <f t="shared" si="24"/>
        <v/>
      </c>
      <c r="H68" s="30">
        <v>12100</v>
      </c>
      <c r="I68" s="67">
        <f t="shared" si="34"/>
        <v>12100</v>
      </c>
      <c r="J68" s="69"/>
      <c r="K68" s="36" t="s">
        <v>179</v>
      </c>
      <c r="L68" s="36"/>
      <c r="M68" s="72"/>
      <c r="N68" s="38">
        <f>SUM(O64:O67)</f>
        <v>40000</v>
      </c>
      <c r="O68" s="39">
        <f>N68/4</f>
        <v>10000</v>
      </c>
      <c r="P68" s="73"/>
      <c r="Q68" s="38">
        <f>SUM(R64:R67)</f>
        <v>40000</v>
      </c>
      <c r="R68" s="108">
        <f>Q68/4</f>
        <v>10000</v>
      </c>
      <c r="S68" s="105"/>
      <c r="V68" s="106"/>
      <c r="X68" s="107"/>
      <c r="Y68" s="106"/>
      <c r="AA68" s="107"/>
      <c r="AC68" s="114">
        <f t="shared" si="42"/>
        <v>0</v>
      </c>
      <c r="AD68" s="114">
        <f t="shared" si="14"/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3"/>
        <v>11800</v>
      </c>
      <c r="G69" s="29" t="str">
        <f t="shared" si="24"/>
        <v/>
      </c>
      <c r="H69" s="30">
        <v>11800</v>
      </c>
      <c r="I69" s="67">
        <f t="shared" si="34"/>
        <v>11800</v>
      </c>
      <c r="J69" s="69"/>
      <c r="K69" s="25" t="s">
        <v>182</v>
      </c>
      <c r="L69" s="25" t="s">
        <v>22</v>
      </c>
      <c r="M69" s="52"/>
      <c r="N69" s="27">
        <v>3000</v>
      </c>
      <c r="O69" s="28">
        <f t="shared" ref="O69:O132" si="46">N69+M69</f>
        <v>3000</v>
      </c>
      <c r="P69" s="29" t="str">
        <f t="shared" ref="P69:P78" si="47">IF(LEFT(M69,1)="+",LEFT(M69,1)&amp;TEXT(M69,"#"),TEXT(M69,"#"))</f>
        <v/>
      </c>
      <c r="Q69" s="30">
        <v>3000</v>
      </c>
      <c r="R69" s="90">
        <f t="shared" ref="R69:R132" si="48">IF(P69="",0+Q69,P69+Q69)</f>
        <v>3000</v>
      </c>
      <c r="S69" s="105"/>
      <c r="V69" s="106"/>
      <c r="X69" s="107"/>
      <c r="Y69" s="106"/>
      <c r="AA69" s="107"/>
      <c r="AC69" s="114">
        <f t="shared" si="42"/>
        <v>0</v>
      </c>
      <c r="AD69" s="114">
        <f t="shared" si="1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170400</v>
      </c>
      <c r="F70" s="39">
        <f>E70/16</f>
        <v>10650</v>
      </c>
      <c r="G70" s="29" t="str">
        <f t="shared" si="24"/>
        <v/>
      </c>
      <c r="H70" s="51">
        <f>SUM(I54:I69)</f>
        <v>170400</v>
      </c>
      <c r="I70" s="39">
        <f>H70/16</f>
        <v>10650</v>
      </c>
      <c r="J70" s="69"/>
      <c r="K70" s="25" t="s">
        <v>184</v>
      </c>
      <c r="L70" s="25" t="s">
        <v>22</v>
      </c>
      <c r="M70" s="52"/>
      <c r="N70" s="27">
        <v>3600</v>
      </c>
      <c r="O70" s="28">
        <f t="shared" si="46"/>
        <v>3600</v>
      </c>
      <c r="P70" s="29" t="str">
        <f t="shared" si="47"/>
        <v/>
      </c>
      <c r="Q70" s="30">
        <v>3600</v>
      </c>
      <c r="R70" s="90">
        <f t="shared" si="48"/>
        <v>3600</v>
      </c>
      <c r="S70" s="105"/>
      <c r="V70" s="106"/>
      <c r="X70" s="107"/>
      <c r="Y70" s="106"/>
      <c r="AA70" s="107"/>
      <c r="AC70" s="114">
        <f t="shared" si="42"/>
        <v>0</v>
      </c>
      <c r="AD70" s="114">
        <f t="shared" si="1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9">E71+D71</f>
        <v>6700</v>
      </c>
      <c r="G71" s="29" t="str">
        <f t="shared" si="24"/>
        <v/>
      </c>
      <c r="H71" s="30">
        <v>6700</v>
      </c>
      <c r="I71" s="67">
        <f t="shared" ref="I71:I73" si="50">IF(G71="",0+H71,G71+H71)</f>
        <v>6700</v>
      </c>
      <c r="J71" s="69"/>
      <c r="K71" s="25" t="s">
        <v>186</v>
      </c>
      <c r="L71" s="25" t="s">
        <v>20</v>
      </c>
      <c r="M71" s="52"/>
      <c r="N71" s="27">
        <v>3900</v>
      </c>
      <c r="O71" s="28">
        <f t="shared" si="46"/>
        <v>3900</v>
      </c>
      <c r="P71" s="29" t="str">
        <f t="shared" si="47"/>
        <v/>
      </c>
      <c r="Q71" s="30">
        <v>3900</v>
      </c>
      <c r="R71" s="90">
        <f t="shared" si="48"/>
        <v>3900</v>
      </c>
      <c r="S71" s="105"/>
      <c r="V71" s="106"/>
      <c r="X71" s="107"/>
      <c r="Y71" s="106"/>
      <c r="AA71" s="107"/>
      <c r="AC71" s="114">
        <f t="shared" si="42"/>
        <v>0</v>
      </c>
      <c r="AD71" s="114">
        <f t="shared" si="1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9"/>
        <v>7000</v>
      </c>
      <c r="G72" s="29" t="str">
        <f t="shared" si="24"/>
        <v/>
      </c>
      <c r="H72" s="30">
        <v>7000</v>
      </c>
      <c r="I72" s="67">
        <f t="shared" si="50"/>
        <v>7000</v>
      </c>
      <c r="J72" s="69"/>
      <c r="K72" s="25" t="s">
        <v>188</v>
      </c>
      <c r="L72" s="25" t="s">
        <v>26</v>
      </c>
      <c r="M72" s="52"/>
      <c r="N72" s="27">
        <v>3200</v>
      </c>
      <c r="O72" s="28">
        <f t="shared" si="46"/>
        <v>3200</v>
      </c>
      <c r="P72" s="29" t="str">
        <f t="shared" si="47"/>
        <v/>
      </c>
      <c r="Q72" s="30">
        <v>3200</v>
      </c>
      <c r="R72" s="90">
        <f t="shared" si="48"/>
        <v>3200</v>
      </c>
      <c r="S72" s="105"/>
      <c r="V72" s="106"/>
      <c r="X72" s="107"/>
      <c r="Y72" s="106"/>
      <c r="AA72" s="107"/>
      <c r="AC72" s="114">
        <f t="shared" si="42"/>
        <v>0</v>
      </c>
      <c r="AD72" s="114">
        <f t="shared" si="1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6600</v>
      </c>
      <c r="F73" s="28">
        <f t="shared" si="49"/>
        <v>6600</v>
      </c>
      <c r="G73" s="29" t="str">
        <f t="shared" si="24"/>
        <v/>
      </c>
      <c r="H73" s="30">
        <v>6600</v>
      </c>
      <c r="I73" s="67">
        <f t="shared" si="50"/>
        <v>6600</v>
      </c>
      <c r="J73" s="71"/>
      <c r="K73" s="97" t="s">
        <v>190</v>
      </c>
      <c r="L73" s="53" t="s">
        <v>22</v>
      </c>
      <c r="M73" s="52"/>
      <c r="N73" s="27">
        <v>3500</v>
      </c>
      <c r="O73" s="28">
        <f t="shared" si="46"/>
        <v>3500</v>
      </c>
      <c r="P73" s="29" t="str">
        <f t="shared" si="47"/>
        <v/>
      </c>
      <c r="Q73" s="30">
        <v>3500</v>
      </c>
      <c r="R73" s="90">
        <f t="shared" si="48"/>
        <v>3500</v>
      </c>
      <c r="S73" s="105"/>
      <c r="V73" s="106"/>
      <c r="X73" s="107"/>
      <c r="Y73" s="106"/>
      <c r="AA73" s="107"/>
      <c r="AC73" s="114">
        <f t="shared" si="42"/>
        <v>0</v>
      </c>
      <c r="AD73" s="114">
        <f t="shared" si="1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20300</v>
      </c>
      <c r="F74" s="39">
        <f>E74/3</f>
        <v>6766.66666666667</v>
      </c>
      <c r="G74" s="73"/>
      <c r="H74" s="51">
        <f>SUM(I71:I73)</f>
        <v>20300</v>
      </c>
      <c r="I74" s="39">
        <f>H74/3</f>
        <v>6766.66666666667</v>
      </c>
      <c r="J74" s="68" t="s">
        <v>192</v>
      </c>
      <c r="K74" s="25" t="s">
        <v>193</v>
      </c>
      <c r="L74" s="25" t="s">
        <v>22</v>
      </c>
      <c r="M74" s="52"/>
      <c r="N74" s="27">
        <v>12800</v>
      </c>
      <c r="O74" s="28">
        <f t="shared" si="46"/>
        <v>12800</v>
      </c>
      <c r="P74" s="29" t="str">
        <f t="shared" si="47"/>
        <v/>
      </c>
      <c r="Q74" s="30">
        <v>12800</v>
      </c>
      <c r="R74" s="90">
        <f t="shared" si="48"/>
        <v>12800</v>
      </c>
      <c r="S74" s="105"/>
      <c r="V74" s="106"/>
      <c r="X74" s="107"/>
      <c r="Y74" s="106"/>
      <c r="AA74" s="107"/>
      <c r="AC74" s="114">
        <f t="shared" ref="AC74:AC99" si="51">F78-I78</f>
        <v>0</v>
      </c>
      <c r="AD74" s="114">
        <f t="shared" si="1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190700</v>
      </c>
      <c r="F75" s="39">
        <f>E75/15</f>
        <v>12713.3333333333</v>
      </c>
      <c r="G75" s="73"/>
      <c r="H75" s="51">
        <f>H70+H74</f>
        <v>190700</v>
      </c>
      <c r="I75" s="39">
        <f>H75/15</f>
        <v>12713.3333333333</v>
      </c>
      <c r="J75" s="69"/>
      <c r="K75" s="25" t="s">
        <v>195</v>
      </c>
      <c r="L75" s="25" t="s">
        <v>20</v>
      </c>
      <c r="M75" s="52"/>
      <c r="N75" s="27">
        <v>8500</v>
      </c>
      <c r="O75" s="28">
        <f t="shared" si="46"/>
        <v>8500</v>
      </c>
      <c r="P75" s="29" t="str">
        <f t="shared" si="47"/>
        <v/>
      </c>
      <c r="Q75" s="30">
        <v>8500</v>
      </c>
      <c r="R75" s="90">
        <f t="shared" si="48"/>
        <v>8500</v>
      </c>
      <c r="S75" s="105"/>
      <c r="V75" s="106"/>
      <c r="X75" s="107"/>
      <c r="Y75" s="106"/>
      <c r="AA75" s="107"/>
      <c r="AC75" s="114">
        <f t="shared" si="51"/>
        <v>0</v>
      </c>
      <c r="AD75" s="114">
        <f t="shared" si="1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2">E76+D76</f>
        <v>4600</v>
      </c>
      <c r="G76" s="29" t="str">
        <f t="shared" ref="G76:G78" si="53">IF(LEFT(D76,1)="+",LEFT(D76,1)&amp;TEXT(D76,"#"),TEXT(D76,"#"))</f>
        <v/>
      </c>
      <c r="H76" s="30">
        <v>4600</v>
      </c>
      <c r="I76" s="67">
        <f t="shared" ref="I76:I78" si="54">IF(G76="",0+H76,G76+H76)</f>
        <v>4600</v>
      </c>
      <c r="J76" s="69"/>
      <c r="K76" s="25" t="s">
        <v>197</v>
      </c>
      <c r="L76" s="25" t="s">
        <v>20</v>
      </c>
      <c r="M76" s="52"/>
      <c r="N76" s="27">
        <v>2100</v>
      </c>
      <c r="O76" s="28">
        <f t="shared" si="46"/>
        <v>2100</v>
      </c>
      <c r="P76" s="29" t="str">
        <f t="shared" si="47"/>
        <v/>
      </c>
      <c r="Q76" s="30">
        <v>2100</v>
      </c>
      <c r="R76" s="90">
        <f t="shared" si="48"/>
        <v>2100</v>
      </c>
      <c r="S76" s="105"/>
      <c r="V76" s="106"/>
      <c r="X76" s="107"/>
      <c r="Y76" s="106"/>
      <c r="AA76" s="107"/>
      <c r="AC76" s="114">
        <f t="shared" si="51"/>
        <v>0</v>
      </c>
      <c r="AD76" s="114">
        <f t="shared" si="1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2"/>
        <v>5000</v>
      </c>
      <c r="G77" s="29" t="str">
        <f t="shared" si="53"/>
        <v/>
      </c>
      <c r="H77" s="30">
        <v>5000</v>
      </c>
      <c r="I77" s="67">
        <f t="shared" si="54"/>
        <v>5000</v>
      </c>
      <c r="J77" s="69"/>
      <c r="K77" s="25" t="s">
        <v>199</v>
      </c>
      <c r="L77" s="25" t="s">
        <v>200</v>
      </c>
      <c r="M77" s="52"/>
      <c r="N77" s="27">
        <v>9500</v>
      </c>
      <c r="O77" s="28">
        <f t="shared" si="46"/>
        <v>9500</v>
      </c>
      <c r="P77" s="29" t="str">
        <f t="shared" si="47"/>
        <v/>
      </c>
      <c r="Q77" s="30">
        <v>9500</v>
      </c>
      <c r="R77" s="90">
        <f t="shared" si="48"/>
        <v>9500</v>
      </c>
      <c r="S77" s="129"/>
      <c r="V77" s="106"/>
      <c r="X77" s="107"/>
      <c r="Y77" s="106"/>
      <c r="AA77" s="107"/>
      <c r="AC77" s="114">
        <f t="shared" si="51"/>
        <v>0</v>
      </c>
      <c r="AD77" s="114">
        <f t="shared" si="1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2"/>
        <v>4600</v>
      </c>
      <c r="G78" s="29" t="str">
        <f t="shared" si="53"/>
        <v/>
      </c>
      <c r="H78" s="30">
        <v>4600</v>
      </c>
      <c r="I78" s="67">
        <f t="shared" si="54"/>
        <v>4600</v>
      </c>
      <c r="J78" s="69"/>
      <c r="K78" s="25" t="s">
        <v>202</v>
      </c>
      <c r="L78" s="25" t="s">
        <v>200</v>
      </c>
      <c r="M78" s="52"/>
      <c r="N78" s="27">
        <v>12500</v>
      </c>
      <c r="O78" s="28">
        <f t="shared" si="46"/>
        <v>12500</v>
      </c>
      <c r="P78" s="29" t="str">
        <f t="shared" si="47"/>
        <v/>
      </c>
      <c r="Q78" s="30">
        <v>12500</v>
      </c>
      <c r="R78" s="90">
        <f t="shared" si="48"/>
        <v>12500</v>
      </c>
      <c r="S78" s="129"/>
      <c r="V78" s="106"/>
      <c r="X78" s="107"/>
      <c r="Y78" s="106"/>
      <c r="AA78" s="107"/>
      <c r="AC78" s="114">
        <f t="shared" si="51"/>
        <v>0</v>
      </c>
      <c r="AD78" s="114">
        <f t="shared" ref="AD78:AD127" si="55">O77-R77</f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348</v>
      </c>
      <c r="L79" s="25" t="s">
        <v>205</v>
      </c>
      <c r="M79" s="52"/>
      <c r="N79" s="27">
        <v>25000</v>
      </c>
      <c r="O79" s="28">
        <f t="shared" si="46"/>
        <v>25000</v>
      </c>
      <c r="P79" s="29"/>
      <c r="Q79" s="30">
        <v>20000</v>
      </c>
      <c r="R79" s="90">
        <f t="shared" si="48"/>
        <v>20000</v>
      </c>
      <c r="S79" s="129"/>
      <c r="V79" s="106"/>
      <c r="X79" s="107"/>
      <c r="Y79" s="106"/>
      <c r="AA79" s="107"/>
      <c r="AC79" s="114">
        <f t="shared" si="51"/>
        <v>0</v>
      </c>
      <c r="AD79" s="114">
        <f t="shared" si="55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6">E80+D80</f>
        <v>3600</v>
      </c>
      <c r="G80" s="29" t="str">
        <f t="shared" ref="G80:G93" si="57">IF(LEFT(D80,1)="+",LEFT(D80,1)&amp;TEXT(D80,"#"),TEXT(D80,"#"))</f>
        <v/>
      </c>
      <c r="H80" s="30">
        <v>3600</v>
      </c>
      <c r="I80" s="67">
        <f t="shared" ref="I80:I99" si="58">IF(G80="",0+H80,G80+H80)</f>
        <v>3600</v>
      </c>
      <c r="J80" s="69"/>
      <c r="K80" s="70" t="s">
        <v>207</v>
      </c>
      <c r="L80" s="25" t="s">
        <v>205</v>
      </c>
      <c r="M80" s="52"/>
      <c r="N80" s="27">
        <v>30000</v>
      </c>
      <c r="O80" s="28">
        <f t="shared" si="46"/>
        <v>30000</v>
      </c>
      <c r="P80" s="29" t="str">
        <f t="shared" ref="P80:P93" si="59">IF(LEFT(M80,1)="+",LEFT(M80,1)&amp;TEXT(M80,"#"),TEXT(M80,"#"))</f>
        <v/>
      </c>
      <c r="Q80" s="30">
        <v>28000</v>
      </c>
      <c r="R80" s="90">
        <f t="shared" si="48"/>
        <v>28000</v>
      </c>
      <c r="S80" s="129"/>
      <c r="V80" s="106"/>
      <c r="X80" s="107"/>
      <c r="Y80" s="106"/>
      <c r="AA80" s="107"/>
      <c r="AC80" s="114">
        <f t="shared" si="51"/>
        <v>0</v>
      </c>
      <c r="AD80" s="114">
        <f t="shared" si="55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25" t="s">
        <v>348</v>
      </c>
      <c r="L81" s="25" t="s">
        <v>209</v>
      </c>
      <c r="M81" s="52"/>
      <c r="N81" s="27">
        <v>28800</v>
      </c>
      <c r="O81" s="28">
        <f t="shared" si="46"/>
        <v>28800</v>
      </c>
      <c r="P81" s="29"/>
      <c r="Q81" s="30">
        <v>25500</v>
      </c>
      <c r="R81" s="90">
        <f t="shared" si="48"/>
        <v>25500</v>
      </c>
      <c r="S81" s="129"/>
      <c r="V81" s="106"/>
      <c r="X81" s="107"/>
      <c r="Y81" s="106"/>
      <c r="AA81" s="107"/>
      <c r="AC81" s="114">
        <f t="shared" si="51"/>
        <v>0</v>
      </c>
      <c r="AD81" s="114">
        <f t="shared" si="55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6"/>
        <v>9400</v>
      </c>
      <c r="G82" s="29" t="str">
        <f t="shared" si="57"/>
        <v/>
      </c>
      <c r="H82" s="30">
        <v>9400</v>
      </c>
      <c r="I82" s="67">
        <f t="shared" si="58"/>
        <v>9400</v>
      </c>
      <c r="J82" s="69"/>
      <c r="K82" s="70" t="s">
        <v>207</v>
      </c>
      <c r="L82" s="25" t="s">
        <v>209</v>
      </c>
      <c r="M82" s="52"/>
      <c r="N82" s="27">
        <v>30000</v>
      </c>
      <c r="O82" s="28">
        <f t="shared" si="46"/>
        <v>30000</v>
      </c>
      <c r="P82" s="29"/>
      <c r="Q82" s="30">
        <v>30000</v>
      </c>
      <c r="R82" s="90">
        <f t="shared" si="48"/>
        <v>30000</v>
      </c>
      <c r="S82" s="129"/>
      <c r="V82" s="106"/>
      <c r="X82" s="107"/>
      <c r="Y82" s="106"/>
      <c r="AA82" s="107"/>
      <c r="AC82" s="114">
        <f t="shared" si="51"/>
        <v>0</v>
      </c>
      <c r="AD82" s="114">
        <f t="shared" si="55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6"/>
        <v>9800</v>
      </c>
      <c r="G83" s="29" t="str">
        <f t="shared" si="57"/>
        <v/>
      </c>
      <c r="H83" s="30">
        <v>9800</v>
      </c>
      <c r="I83" s="67">
        <f t="shared" si="58"/>
        <v>9800</v>
      </c>
      <c r="J83" s="69"/>
      <c r="K83" s="25" t="s">
        <v>213</v>
      </c>
      <c r="L83" s="25" t="s">
        <v>75</v>
      </c>
      <c r="M83" s="52"/>
      <c r="N83" s="27">
        <v>26800</v>
      </c>
      <c r="O83" s="28">
        <f t="shared" si="46"/>
        <v>26800</v>
      </c>
      <c r="P83" s="29" t="str">
        <f t="shared" si="59"/>
        <v/>
      </c>
      <c r="Q83" s="30">
        <v>25800</v>
      </c>
      <c r="R83" s="90">
        <f t="shared" si="48"/>
        <v>25800</v>
      </c>
      <c r="S83" s="129"/>
      <c r="V83" s="106"/>
      <c r="X83" s="107"/>
      <c r="Y83" s="106"/>
      <c r="AA83" s="107"/>
      <c r="AC83" s="114">
        <f t="shared" si="51"/>
        <v>0</v>
      </c>
      <c r="AD83" s="114">
        <f t="shared" si="55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6"/>
        <v>9200</v>
      </c>
      <c r="G84" s="29" t="str">
        <f t="shared" si="57"/>
        <v/>
      </c>
      <c r="H84" s="30">
        <v>9200</v>
      </c>
      <c r="I84" s="67">
        <f t="shared" si="58"/>
        <v>9200</v>
      </c>
      <c r="J84" s="69"/>
      <c r="K84" s="25" t="s">
        <v>215</v>
      </c>
      <c r="L84" s="25" t="s">
        <v>26</v>
      </c>
      <c r="M84" s="52"/>
      <c r="N84" s="34">
        <v>1700</v>
      </c>
      <c r="O84" s="28">
        <f t="shared" si="46"/>
        <v>1700</v>
      </c>
      <c r="P84" s="29" t="str">
        <f t="shared" si="59"/>
        <v/>
      </c>
      <c r="Q84" s="34">
        <v>1700</v>
      </c>
      <c r="R84" s="90">
        <f t="shared" si="48"/>
        <v>1700</v>
      </c>
      <c r="S84" s="129"/>
      <c r="V84" s="106"/>
      <c r="X84" s="107"/>
      <c r="Y84" s="106"/>
      <c r="AA84" s="107"/>
      <c r="AC84" s="114">
        <f t="shared" si="51"/>
        <v>0</v>
      </c>
      <c r="AD84" s="114">
        <f t="shared" si="55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6"/>
        <v>9400</v>
      </c>
      <c r="G85" s="29" t="str">
        <f t="shared" si="57"/>
        <v/>
      </c>
      <c r="H85" s="30">
        <v>9400</v>
      </c>
      <c r="I85" s="67">
        <f t="shared" si="58"/>
        <v>9400</v>
      </c>
      <c r="J85" s="69"/>
      <c r="K85" s="25" t="s">
        <v>217</v>
      </c>
      <c r="L85" s="25" t="s">
        <v>20</v>
      </c>
      <c r="M85" s="52"/>
      <c r="N85" s="27">
        <v>4300</v>
      </c>
      <c r="O85" s="28">
        <f t="shared" si="46"/>
        <v>4300</v>
      </c>
      <c r="P85" s="29" t="str">
        <f t="shared" si="59"/>
        <v/>
      </c>
      <c r="Q85" s="30">
        <v>4300</v>
      </c>
      <c r="R85" s="90">
        <f t="shared" si="48"/>
        <v>4300</v>
      </c>
      <c r="S85" s="129"/>
      <c r="V85" s="106"/>
      <c r="X85" s="107"/>
      <c r="Y85" s="106"/>
      <c r="AA85" s="107"/>
      <c r="AC85" s="114">
        <f t="shared" si="51"/>
        <v>0</v>
      </c>
      <c r="AD85" s="114">
        <f t="shared" si="55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6"/>
        <v>9700</v>
      </c>
      <c r="G86" s="29" t="str">
        <f t="shared" si="57"/>
        <v/>
      </c>
      <c r="H86" s="30">
        <v>9700</v>
      </c>
      <c r="I86" s="67">
        <f t="shared" si="58"/>
        <v>9700</v>
      </c>
      <c r="J86" s="69"/>
      <c r="K86" s="25" t="s">
        <v>219</v>
      </c>
      <c r="L86" s="25" t="s">
        <v>26</v>
      </c>
      <c r="M86" s="52"/>
      <c r="N86" s="27">
        <v>1950</v>
      </c>
      <c r="O86" s="28">
        <f t="shared" si="46"/>
        <v>1950</v>
      </c>
      <c r="P86" s="29" t="str">
        <f t="shared" si="59"/>
        <v/>
      </c>
      <c r="Q86" s="30">
        <v>1950</v>
      </c>
      <c r="R86" s="90">
        <f t="shared" si="48"/>
        <v>1950</v>
      </c>
      <c r="S86" s="105"/>
      <c r="V86" s="106"/>
      <c r="X86" s="107"/>
      <c r="Y86" s="106"/>
      <c r="AA86" s="107"/>
      <c r="AC86" s="114">
        <f t="shared" si="51"/>
        <v>0</v>
      </c>
      <c r="AD86" s="114">
        <f t="shared" si="55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6"/>
        <v>8100</v>
      </c>
      <c r="G87" s="29" t="str">
        <f t="shared" si="57"/>
        <v/>
      </c>
      <c r="H87" s="30">
        <v>8100</v>
      </c>
      <c r="I87" s="67">
        <f t="shared" si="58"/>
        <v>8100</v>
      </c>
      <c r="J87" s="69"/>
      <c r="K87" s="25" t="s">
        <v>221</v>
      </c>
      <c r="L87" s="25" t="s">
        <v>26</v>
      </c>
      <c r="M87" s="52"/>
      <c r="N87" s="27">
        <v>2250</v>
      </c>
      <c r="O87" s="28">
        <f t="shared" si="46"/>
        <v>2250</v>
      </c>
      <c r="P87" s="29" t="str">
        <f t="shared" si="59"/>
        <v/>
      </c>
      <c r="Q87" s="30">
        <v>2250</v>
      </c>
      <c r="R87" s="90">
        <f t="shared" si="48"/>
        <v>2250</v>
      </c>
      <c r="S87" s="105"/>
      <c r="V87" s="106"/>
      <c r="X87" s="107"/>
      <c r="Y87" s="106"/>
      <c r="AA87" s="107"/>
      <c r="AC87" s="114">
        <f t="shared" si="51"/>
        <v>0</v>
      </c>
      <c r="AD87" s="114">
        <f t="shared" si="55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6"/>
        <v>9600</v>
      </c>
      <c r="G88" s="29" t="str">
        <f t="shared" si="57"/>
        <v/>
      </c>
      <c r="H88" s="30">
        <v>9600</v>
      </c>
      <c r="I88" s="67">
        <f t="shared" si="58"/>
        <v>9600</v>
      </c>
      <c r="J88" s="69"/>
      <c r="K88" s="33" t="s">
        <v>222</v>
      </c>
      <c r="L88" s="25" t="s">
        <v>26</v>
      </c>
      <c r="M88" s="52"/>
      <c r="N88" s="27">
        <v>1750</v>
      </c>
      <c r="O88" s="28">
        <f t="shared" si="46"/>
        <v>1750</v>
      </c>
      <c r="P88" s="29" t="str">
        <f t="shared" si="59"/>
        <v/>
      </c>
      <c r="Q88" s="30">
        <v>1750</v>
      </c>
      <c r="R88" s="90">
        <f t="shared" si="48"/>
        <v>1750</v>
      </c>
      <c r="S88" s="105"/>
      <c r="V88" s="106"/>
      <c r="W88" s="130"/>
      <c r="X88" s="131"/>
      <c r="Y88" s="106"/>
      <c r="Z88" s="130"/>
      <c r="AA88" s="131"/>
      <c r="AC88" s="114">
        <f t="shared" si="51"/>
        <v>0</v>
      </c>
      <c r="AD88" s="114">
        <f t="shared" si="55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6"/>
        <v>8300</v>
      </c>
      <c r="G89" s="29" t="str">
        <f t="shared" si="57"/>
        <v/>
      </c>
      <c r="H89" s="30">
        <v>8300</v>
      </c>
      <c r="I89" s="67">
        <f t="shared" si="58"/>
        <v>8300</v>
      </c>
      <c r="J89" s="69"/>
      <c r="K89" s="33" t="s">
        <v>224</v>
      </c>
      <c r="L89" s="25" t="s">
        <v>26</v>
      </c>
      <c r="M89" s="52"/>
      <c r="N89" s="27">
        <v>2150</v>
      </c>
      <c r="O89" s="28">
        <f t="shared" si="46"/>
        <v>2150</v>
      </c>
      <c r="P89" s="29" t="str">
        <f t="shared" si="59"/>
        <v/>
      </c>
      <c r="Q89" s="30">
        <v>2150</v>
      </c>
      <c r="R89" s="90">
        <f t="shared" si="48"/>
        <v>2150</v>
      </c>
      <c r="S89" s="105"/>
      <c r="V89" s="106"/>
      <c r="W89" s="130"/>
      <c r="X89" s="131"/>
      <c r="Y89" s="106"/>
      <c r="Z89" s="130"/>
      <c r="AA89" s="131"/>
      <c r="AC89" s="114">
        <f t="shared" si="51"/>
        <v>0</v>
      </c>
      <c r="AD89" s="114">
        <f t="shared" si="55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6600</v>
      </c>
      <c r="F90" s="28">
        <f t="shared" si="56"/>
        <v>6600</v>
      </c>
      <c r="G90" s="29" t="str">
        <f t="shared" si="57"/>
        <v/>
      </c>
      <c r="H90" s="30">
        <v>6600</v>
      </c>
      <c r="I90" s="67">
        <f t="shared" si="58"/>
        <v>6600</v>
      </c>
      <c r="J90" s="69"/>
      <c r="K90" s="25" t="s">
        <v>226</v>
      </c>
      <c r="L90" s="25" t="s">
        <v>26</v>
      </c>
      <c r="M90" s="52"/>
      <c r="N90" s="41">
        <v>1100</v>
      </c>
      <c r="O90" s="28">
        <f t="shared" si="46"/>
        <v>1100</v>
      </c>
      <c r="P90" s="29" t="str">
        <f t="shared" si="59"/>
        <v/>
      </c>
      <c r="Q90" s="34">
        <v>1100</v>
      </c>
      <c r="R90" s="90">
        <f t="shared" si="48"/>
        <v>1100</v>
      </c>
      <c r="S90" s="105"/>
      <c r="V90" s="106"/>
      <c r="W90" s="130"/>
      <c r="X90" s="131"/>
      <c r="Y90" s="106"/>
      <c r="Z90" s="130"/>
      <c r="AA90" s="131"/>
      <c r="AC90" s="114">
        <f t="shared" si="51"/>
        <v>0</v>
      </c>
      <c r="AD90" s="114">
        <f t="shared" si="55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6"/>
        <v>6800</v>
      </c>
      <c r="G91" s="29" t="str">
        <f t="shared" si="57"/>
        <v/>
      </c>
      <c r="H91" s="30">
        <v>6800</v>
      </c>
      <c r="I91" s="67">
        <f t="shared" si="58"/>
        <v>6800</v>
      </c>
      <c r="J91" s="69"/>
      <c r="K91" s="25" t="s">
        <v>228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9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51"/>
        <v>0</v>
      </c>
      <c r="AD91" s="114">
        <f t="shared" si="55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6"/>
        <v>6900</v>
      </c>
      <c r="G92" s="29" t="str">
        <f t="shared" si="57"/>
        <v/>
      </c>
      <c r="H92" s="30">
        <v>6900</v>
      </c>
      <c r="I92" s="67">
        <f t="shared" si="58"/>
        <v>6900</v>
      </c>
      <c r="J92" s="69"/>
      <c r="K92" s="125" t="s">
        <v>230</v>
      </c>
      <c r="L92" s="25" t="s">
        <v>231</v>
      </c>
      <c r="M92" s="52"/>
      <c r="N92" s="41">
        <v>2050</v>
      </c>
      <c r="O92" s="28">
        <f t="shared" si="46"/>
        <v>2050</v>
      </c>
      <c r="P92" s="29" t="str">
        <f t="shared" si="59"/>
        <v/>
      </c>
      <c r="Q92" s="30">
        <v>2050</v>
      </c>
      <c r="R92" s="90">
        <f t="shared" si="48"/>
        <v>2050</v>
      </c>
      <c r="S92" s="105"/>
      <c r="V92" s="106"/>
      <c r="W92" s="130"/>
      <c r="X92" s="131"/>
      <c r="Y92" s="106"/>
      <c r="Z92" s="130"/>
      <c r="AA92" s="131"/>
      <c r="AC92" s="114">
        <f t="shared" si="51"/>
        <v>0</v>
      </c>
      <c r="AD92" s="114">
        <f t="shared" si="55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6"/>
        <v>7200</v>
      </c>
      <c r="G93" s="29" t="str">
        <f t="shared" si="57"/>
        <v/>
      </c>
      <c r="H93" s="30">
        <v>7200</v>
      </c>
      <c r="I93" s="67">
        <f t="shared" si="58"/>
        <v>7200</v>
      </c>
      <c r="J93" s="71"/>
      <c r="K93" s="25" t="s">
        <v>234</v>
      </c>
      <c r="L93" s="25" t="s">
        <v>26</v>
      </c>
      <c r="M93" s="52"/>
      <c r="N93" s="41">
        <v>2050</v>
      </c>
      <c r="O93" s="28">
        <f t="shared" si="46"/>
        <v>2050</v>
      </c>
      <c r="P93" s="29" t="str">
        <f t="shared" si="59"/>
        <v/>
      </c>
      <c r="Q93" s="30">
        <v>2050</v>
      </c>
      <c r="R93" s="90">
        <f t="shared" si="48"/>
        <v>2050</v>
      </c>
      <c r="S93" s="105"/>
      <c r="V93" s="106"/>
      <c r="W93" s="130"/>
      <c r="X93" s="131"/>
      <c r="Y93" s="106"/>
      <c r="Z93" s="130"/>
      <c r="AA93" s="131"/>
      <c r="AC93" s="114">
        <f t="shared" si="51"/>
        <v>0</v>
      </c>
      <c r="AD93" s="114">
        <f t="shared" si="55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6"/>
        <v>8700</v>
      </c>
      <c r="G94" s="29"/>
      <c r="H94" s="30">
        <v>8700</v>
      </c>
      <c r="I94" s="67">
        <f t="shared" si="58"/>
        <v>8700</v>
      </c>
      <c r="J94" s="68" t="s">
        <v>235</v>
      </c>
      <c r="K94" s="25" t="s">
        <v>236</v>
      </c>
      <c r="L94" s="25" t="s">
        <v>22</v>
      </c>
      <c r="M94" s="52"/>
      <c r="N94" s="27">
        <v>4300</v>
      </c>
      <c r="O94" s="28">
        <f t="shared" si="46"/>
        <v>4300</v>
      </c>
      <c r="P94" s="29"/>
      <c r="Q94" s="30">
        <v>4800</v>
      </c>
      <c r="R94" s="90">
        <f t="shared" si="48"/>
        <v>4800</v>
      </c>
      <c r="S94" s="105"/>
      <c r="V94" s="106"/>
      <c r="W94" s="130"/>
      <c r="X94" s="131"/>
      <c r="Y94" s="106"/>
      <c r="Z94" s="130"/>
      <c r="AA94" s="131"/>
      <c r="AC94" s="114">
        <f t="shared" si="51"/>
        <v>0</v>
      </c>
      <c r="AD94" s="114">
        <f t="shared" si="55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6"/>
        <v>11200</v>
      </c>
      <c r="G95" s="29" t="str">
        <f t="shared" ref="G95:G106" si="60">IF(LEFT(D95,1)="+",LEFT(D95,1)&amp;TEXT(D95,"#"),TEXT(D95,"#"))</f>
        <v/>
      </c>
      <c r="H95" s="30">
        <v>11200</v>
      </c>
      <c r="I95" s="67">
        <f t="shared" si="58"/>
        <v>11200</v>
      </c>
      <c r="J95" s="69"/>
      <c r="K95" s="25" t="s">
        <v>238</v>
      </c>
      <c r="L95" s="25" t="s">
        <v>22</v>
      </c>
      <c r="M95" s="52"/>
      <c r="N95" s="27">
        <v>4900</v>
      </c>
      <c r="O95" s="28">
        <f t="shared" si="46"/>
        <v>4900</v>
      </c>
      <c r="P95" s="29" t="str">
        <f t="shared" ref="P95:P121" si="61">IF(LEFT(M95,1)="+",LEFT(M95,1)&amp;TEXT(M95,"#"),TEXT(M95,"#"))</f>
        <v/>
      </c>
      <c r="Q95" s="27">
        <v>4900</v>
      </c>
      <c r="R95" s="90">
        <f t="shared" si="48"/>
        <v>4900</v>
      </c>
      <c r="S95" s="105"/>
      <c r="V95" s="106"/>
      <c r="W95" s="130"/>
      <c r="X95" s="131"/>
      <c r="Y95" s="106"/>
      <c r="Z95" s="130"/>
      <c r="AA95" s="131"/>
      <c r="AC95" s="114">
        <f t="shared" si="51"/>
        <v>0</v>
      </c>
      <c r="AD95" s="114">
        <f t="shared" si="55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6"/>
        <v>8200</v>
      </c>
      <c r="G96" s="29" t="str">
        <f t="shared" si="60"/>
        <v/>
      </c>
      <c r="H96" s="30">
        <v>8200</v>
      </c>
      <c r="I96" s="67">
        <f t="shared" si="58"/>
        <v>8200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6"/>
        <v>2700</v>
      </c>
      <c r="P96" s="29" t="str">
        <f t="shared" si="61"/>
        <v/>
      </c>
      <c r="Q96" s="30">
        <v>2700</v>
      </c>
      <c r="R96" s="90">
        <f t="shared" si="48"/>
        <v>2700</v>
      </c>
      <c r="S96" s="105"/>
      <c r="V96" s="106"/>
      <c r="W96" s="130"/>
      <c r="X96" s="131"/>
      <c r="Y96" s="106"/>
      <c r="Z96" s="130"/>
      <c r="AA96" s="131"/>
      <c r="AC96" s="114">
        <f t="shared" si="51"/>
        <v>0</v>
      </c>
      <c r="AD96" s="114">
        <f t="shared" si="55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6"/>
        <v>7600</v>
      </c>
      <c r="G97" s="29" t="str">
        <f t="shared" si="60"/>
        <v/>
      </c>
      <c r="H97" s="30">
        <v>7600</v>
      </c>
      <c r="I97" s="67">
        <f t="shared" si="58"/>
        <v>7600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61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51"/>
        <v>0</v>
      </c>
      <c r="AD97" s="114">
        <f t="shared" si="55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6"/>
        <v>8500</v>
      </c>
      <c r="G98" s="29" t="str">
        <f t="shared" si="60"/>
        <v/>
      </c>
      <c r="H98" s="30">
        <v>8500</v>
      </c>
      <c r="I98" s="67">
        <f t="shared" si="58"/>
        <v>8500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6"/>
        <v>5300</v>
      </c>
      <c r="P98" s="29" t="str">
        <f t="shared" si="61"/>
        <v/>
      </c>
      <c r="Q98" s="30">
        <v>5300</v>
      </c>
      <c r="R98" s="90">
        <f t="shared" si="48"/>
        <v>5300</v>
      </c>
      <c r="S98" s="105"/>
      <c r="V98" s="106"/>
      <c r="W98" s="130"/>
      <c r="X98" s="131"/>
      <c r="Y98" s="106"/>
      <c r="Z98" s="130"/>
      <c r="AA98" s="131"/>
      <c r="AC98" s="114">
        <f t="shared" si="51"/>
        <v>0</v>
      </c>
      <c r="AD98" s="114">
        <f t="shared" si="55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6"/>
        <v>8900</v>
      </c>
      <c r="G99" s="29" t="str">
        <f t="shared" si="60"/>
        <v/>
      </c>
      <c r="H99" s="30">
        <v>8900</v>
      </c>
      <c r="I99" s="67">
        <f t="shared" si="58"/>
        <v>8900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6"/>
        <v>1000</v>
      </c>
      <c r="P99" s="29" t="str">
        <f t="shared" si="61"/>
        <v/>
      </c>
      <c r="Q99" s="30">
        <v>1000</v>
      </c>
      <c r="R99" s="90">
        <f t="shared" si="48"/>
        <v>1000</v>
      </c>
      <c r="S99" s="105"/>
      <c r="V99" s="106"/>
      <c r="W99" s="130"/>
      <c r="X99" s="131"/>
      <c r="Y99" s="106"/>
      <c r="Z99" s="130"/>
      <c r="AA99" s="131"/>
      <c r="AC99" s="114">
        <f t="shared" si="51"/>
        <v>0</v>
      </c>
      <c r="AD99" s="114">
        <f t="shared" si="55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154100</v>
      </c>
      <c r="F100" s="39">
        <f>E100/18</f>
        <v>8561.11111111111</v>
      </c>
      <c r="G100" s="29" t="str">
        <f t="shared" si="60"/>
        <v/>
      </c>
      <c r="H100" s="38">
        <f>SUM(I82:I99)</f>
        <v>154100</v>
      </c>
      <c r="I100" s="39">
        <f>AVERAGE(I82:I99)</f>
        <v>8561.11111111111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6"/>
        <v>2700</v>
      </c>
      <c r="P100" s="29" t="str">
        <f t="shared" si="61"/>
        <v/>
      </c>
      <c r="Q100" s="30">
        <v>2700</v>
      </c>
      <c r="R100" s="90">
        <f t="shared" si="48"/>
        <v>2700</v>
      </c>
      <c r="S100" s="105"/>
      <c r="V100" s="106"/>
      <c r="W100" s="130"/>
      <c r="X100" s="131"/>
      <c r="Y100" s="106"/>
      <c r="Z100" s="130"/>
      <c r="AA100" s="131"/>
      <c r="AC100" s="114">
        <f>F106-I106</f>
        <v>0</v>
      </c>
      <c r="AD100" s="114">
        <f t="shared" si="55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10600</v>
      </c>
      <c r="F101" s="28">
        <f>E101+D101</f>
        <v>10600</v>
      </c>
      <c r="G101" s="29" t="str">
        <f t="shared" si="60"/>
        <v/>
      </c>
      <c r="H101" s="30">
        <v>10600</v>
      </c>
      <c r="I101" s="67">
        <f>IF(G101="",0+H101,G101+H101)</f>
        <v>10600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6"/>
        <v>600</v>
      </c>
      <c r="P101" s="29" t="str">
        <f t="shared" si="61"/>
        <v/>
      </c>
      <c r="Q101" s="30">
        <v>600</v>
      </c>
      <c r="R101" s="90">
        <f t="shared" si="48"/>
        <v>600</v>
      </c>
      <c r="S101" s="105"/>
      <c r="V101" s="106"/>
      <c r="W101" s="130"/>
      <c r="X101" s="131"/>
      <c r="Y101" s="106"/>
      <c r="Z101" s="130"/>
      <c r="AA101" s="131"/>
      <c r="AC101" s="114">
        <f>F107-I107</f>
        <v>0</v>
      </c>
      <c r="AD101" s="114">
        <f t="shared" si="55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>E102+D102</f>
        <v>11900</v>
      </c>
      <c r="G102" s="29" t="str">
        <f t="shared" si="60"/>
        <v/>
      </c>
      <c r="H102" s="30">
        <v>11900</v>
      </c>
      <c r="I102" s="67">
        <f>IF(G102="",0+H102,G102+H102)</f>
        <v>11900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6"/>
        <v>1600</v>
      </c>
      <c r="P102" s="29" t="str">
        <f t="shared" si="61"/>
        <v/>
      </c>
      <c r="Q102" s="34">
        <v>1600</v>
      </c>
      <c r="R102" s="90">
        <f t="shared" si="48"/>
        <v>1600</v>
      </c>
      <c r="S102" s="105"/>
      <c r="V102" s="106"/>
      <c r="W102" s="130"/>
      <c r="X102" s="131"/>
      <c r="Y102" s="106"/>
      <c r="Z102" s="130"/>
      <c r="AA102" s="131"/>
      <c r="AC102" s="114">
        <f>F109-I109</f>
        <v>0</v>
      </c>
      <c r="AD102" s="114">
        <f t="shared" si="55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258</v>
      </c>
      <c r="D103" s="26" t="s">
        <v>467</v>
      </c>
      <c r="E103" s="27">
        <v>11600</v>
      </c>
      <c r="F103" s="28">
        <f>E103+D103</f>
        <v>11400</v>
      </c>
      <c r="G103" s="29" t="str">
        <f t="shared" si="60"/>
        <v>-200</v>
      </c>
      <c r="H103" s="30">
        <v>11600</v>
      </c>
      <c r="I103" s="67">
        <f>IF(G103="",0+H103,G103+H103)</f>
        <v>11400</v>
      </c>
      <c r="J103" s="69"/>
      <c r="K103" s="25" t="s">
        <v>259</v>
      </c>
      <c r="L103" s="25" t="s">
        <v>260</v>
      </c>
      <c r="M103" s="52"/>
      <c r="N103" s="27">
        <v>1600</v>
      </c>
      <c r="O103" s="28">
        <f t="shared" si="46"/>
        <v>1600</v>
      </c>
      <c r="P103" s="29" t="str">
        <f t="shared" si="61"/>
        <v/>
      </c>
      <c r="Q103" s="30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>F110-I110</f>
        <v>0</v>
      </c>
      <c r="AD103" s="114">
        <f t="shared" si="55"/>
        <v>0</v>
      </c>
      <c r="AE103" s="114"/>
    </row>
    <row r="104" s="4" customFormat="1" ht="11" customHeight="1" spans="1:31">
      <c r="A104" s="42"/>
      <c r="B104" s="124" t="s">
        <v>257</v>
      </c>
      <c r="C104" s="25" t="s">
        <v>261</v>
      </c>
      <c r="D104" s="26"/>
      <c r="E104" s="27">
        <v>11500</v>
      </c>
      <c r="F104" s="28">
        <f t="shared" ref="F104:F114" si="62">E104+D104</f>
        <v>11500</v>
      </c>
      <c r="G104" s="29" t="str">
        <f t="shared" ref="G104:G116" si="63">IF(LEFT(D104,1)="+",LEFT(D104,1)&amp;TEXT(D104,"#"),TEXT(D104,"#"))</f>
        <v/>
      </c>
      <c r="H104" s="30">
        <v>11500</v>
      </c>
      <c r="I104" s="67">
        <f t="shared" ref="I104:I116" si="64">IF(G104="",0+H104,G104+H104)</f>
        <v>11500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6"/>
        <v>3000</v>
      </c>
      <c r="P104" s="29" t="str">
        <f t="shared" si="61"/>
        <v/>
      </c>
      <c r="Q104" s="34">
        <v>3000</v>
      </c>
      <c r="R104" s="90">
        <f t="shared" si="48"/>
        <v>3000</v>
      </c>
      <c r="S104" s="105"/>
      <c r="V104" s="106"/>
      <c r="W104" s="130"/>
      <c r="X104" s="131"/>
      <c r="Y104" s="106"/>
      <c r="Z104" s="130"/>
      <c r="AA104" s="131"/>
      <c r="AC104" s="114">
        <f>F111-I111</f>
        <v>0</v>
      </c>
      <c r="AD104" s="114">
        <f t="shared" si="55"/>
        <v>0</v>
      </c>
      <c r="AE104" s="114"/>
    </row>
    <row r="105" s="4" customFormat="1" ht="11" customHeight="1" spans="1:31">
      <c r="A105" s="42"/>
      <c r="B105" s="124" t="s">
        <v>263</v>
      </c>
      <c r="C105" s="25" t="s">
        <v>261</v>
      </c>
      <c r="D105" s="26"/>
      <c r="E105" s="27">
        <v>11900</v>
      </c>
      <c r="F105" s="28">
        <f t="shared" si="62"/>
        <v>11900</v>
      </c>
      <c r="G105" s="29" t="str">
        <f t="shared" si="63"/>
        <v/>
      </c>
      <c r="H105" s="30">
        <v>11900</v>
      </c>
      <c r="I105" s="67">
        <f t="shared" si="64"/>
        <v>11900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6"/>
        <v>2500</v>
      </c>
      <c r="P105" s="29" t="str">
        <f t="shared" si="61"/>
        <v/>
      </c>
      <c r="Q105" s="34">
        <v>2500</v>
      </c>
      <c r="R105" s="90">
        <f t="shared" si="48"/>
        <v>2500</v>
      </c>
      <c r="S105" s="105"/>
      <c r="V105" s="106"/>
      <c r="W105" s="130"/>
      <c r="X105" s="131"/>
      <c r="Y105" s="106"/>
      <c r="Z105" s="130"/>
      <c r="AA105" s="131"/>
      <c r="AC105" s="114">
        <f>F112-I112</f>
        <v>0</v>
      </c>
      <c r="AD105" s="114">
        <f t="shared" si="55"/>
        <v>0</v>
      </c>
      <c r="AE105" s="114"/>
    </row>
    <row r="106" s="4" customFormat="1" ht="11" customHeight="1" spans="1:31">
      <c r="A106" s="42"/>
      <c r="B106" s="124" t="s">
        <v>263</v>
      </c>
      <c r="C106" s="25" t="s">
        <v>258</v>
      </c>
      <c r="D106" s="26"/>
      <c r="E106" s="27">
        <v>11800</v>
      </c>
      <c r="F106" s="28">
        <f t="shared" si="62"/>
        <v>11800</v>
      </c>
      <c r="G106" s="29" t="str">
        <f t="shared" si="63"/>
        <v/>
      </c>
      <c r="H106" s="30">
        <v>11800</v>
      </c>
      <c r="I106" s="67">
        <f t="shared" si="64"/>
        <v>11800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6"/>
        <v>2500</v>
      </c>
      <c r="P106" s="29" t="str">
        <f t="shared" si="61"/>
        <v/>
      </c>
      <c r="Q106" s="30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>F113-I113</f>
        <v>0</v>
      </c>
      <c r="AD106" s="114">
        <f t="shared" si="55"/>
        <v>0</v>
      </c>
      <c r="AE106" s="114"/>
    </row>
    <row r="107" s="4" customFormat="1" ht="11" customHeight="1" spans="1:31">
      <c r="A107" s="42"/>
      <c r="B107" s="124" t="s">
        <v>266</v>
      </c>
      <c r="C107" s="25" t="s">
        <v>258</v>
      </c>
      <c r="D107" s="26"/>
      <c r="E107" s="27">
        <v>10900</v>
      </c>
      <c r="F107" s="28">
        <f t="shared" si="62"/>
        <v>10900</v>
      </c>
      <c r="G107" s="29" t="str">
        <f t="shared" si="63"/>
        <v/>
      </c>
      <c r="H107" s="30">
        <v>10900</v>
      </c>
      <c r="I107" s="67">
        <f t="shared" si="64"/>
        <v>10900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6"/>
        <v>2400</v>
      </c>
      <c r="P107" s="29" t="str">
        <f t="shared" si="61"/>
        <v/>
      </c>
      <c r="Q107" s="30">
        <v>2400</v>
      </c>
      <c r="R107" s="90">
        <f t="shared" si="48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ref="AC74:AC137" si="65">F115-I115</f>
        <v>0</v>
      </c>
      <c r="AD107" s="114">
        <f t="shared" si="55"/>
        <v>0</v>
      </c>
      <c r="AE107" s="114"/>
    </row>
    <row r="108" s="4" customFormat="1" ht="11" customHeight="1" spans="1:31">
      <c r="A108" s="42"/>
      <c r="B108" s="124" t="s">
        <v>268</v>
      </c>
      <c r="C108" s="25" t="s">
        <v>261</v>
      </c>
      <c r="D108" s="26"/>
      <c r="E108" s="27">
        <v>10600</v>
      </c>
      <c r="F108" s="28">
        <f t="shared" si="62"/>
        <v>10600</v>
      </c>
      <c r="G108" s="29" t="str">
        <f t="shared" si="63"/>
        <v/>
      </c>
      <c r="H108" s="30">
        <v>10600</v>
      </c>
      <c r="I108" s="67">
        <f t="shared" si="64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6"/>
        <v>1800</v>
      </c>
      <c r="P108" s="29" t="str">
        <f t="shared" si="61"/>
        <v/>
      </c>
      <c r="Q108" s="30">
        <v>1800</v>
      </c>
      <c r="R108" s="90">
        <f t="shared" si="48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65"/>
        <v>0</v>
      </c>
      <c r="AD108" s="114">
        <f t="shared" si="55"/>
        <v>0</v>
      </c>
      <c r="AE108" s="114"/>
    </row>
    <row r="109" s="4" customFormat="1" ht="11" customHeight="1" spans="1:31">
      <c r="A109" s="42"/>
      <c r="B109" s="124" t="s">
        <v>268</v>
      </c>
      <c r="C109" s="25" t="s">
        <v>258</v>
      </c>
      <c r="D109" s="26"/>
      <c r="E109" s="27">
        <v>10500</v>
      </c>
      <c r="F109" s="28">
        <f t="shared" si="62"/>
        <v>10500</v>
      </c>
      <c r="G109" s="29" t="str">
        <f t="shared" si="63"/>
        <v/>
      </c>
      <c r="H109" s="30">
        <v>10500</v>
      </c>
      <c r="I109" s="67">
        <f t="shared" si="64"/>
        <v>10500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6"/>
        <v>1600</v>
      </c>
      <c r="P109" s="29" t="str">
        <f t="shared" si="61"/>
        <v/>
      </c>
      <c r="Q109" s="34">
        <v>1600</v>
      </c>
      <c r="R109" s="90">
        <f t="shared" si="48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65"/>
        <v>0</v>
      </c>
      <c r="AD109" s="114">
        <f t="shared" si="55"/>
        <v>0</v>
      </c>
      <c r="AE109" s="114"/>
    </row>
    <row r="110" s="4" customFormat="1" ht="11" customHeight="1" spans="1:31">
      <c r="A110" s="42"/>
      <c r="B110" s="124" t="s">
        <v>271</v>
      </c>
      <c r="C110" s="70" t="s">
        <v>272</v>
      </c>
      <c r="D110" s="26"/>
      <c r="E110" s="27">
        <v>9700</v>
      </c>
      <c r="F110" s="28">
        <f t="shared" si="62"/>
        <v>9700</v>
      </c>
      <c r="G110" s="29" t="str">
        <f t="shared" si="63"/>
        <v/>
      </c>
      <c r="H110" s="30">
        <v>9700</v>
      </c>
      <c r="I110" s="67">
        <f t="shared" si="64"/>
        <v>9700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6"/>
        <v>1100</v>
      </c>
      <c r="P110" s="29" t="str">
        <f t="shared" si="61"/>
        <v/>
      </c>
      <c r="Q110" s="30">
        <v>1100</v>
      </c>
      <c r="R110" s="90">
        <f t="shared" si="48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65"/>
        <v>0</v>
      </c>
      <c r="AD110" s="114">
        <f t="shared" si="55"/>
        <v>0</v>
      </c>
      <c r="AE110" s="114"/>
    </row>
    <row r="111" s="4" customFormat="1" ht="11" customHeight="1" spans="1:31">
      <c r="A111" s="42"/>
      <c r="B111" s="124" t="s">
        <v>271</v>
      </c>
      <c r="C111" s="25" t="s">
        <v>274</v>
      </c>
      <c r="D111" s="26"/>
      <c r="E111" s="27">
        <v>9700</v>
      </c>
      <c r="F111" s="28">
        <f t="shared" si="62"/>
        <v>9700</v>
      </c>
      <c r="G111" s="29" t="str">
        <f t="shared" si="63"/>
        <v/>
      </c>
      <c r="H111" s="30">
        <v>9700</v>
      </c>
      <c r="I111" s="67">
        <f t="shared" si="64"/>
        <v>9700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6"/>
        <v>6200</v>
      </c>
      <c r="P111" s="29" t="str">
        <f t="shared" si="61"/>
        <v/>
      </c>
      <c r="Q111" s="34">
        <v>6200</v>
      </c>
      <c r="R111" s="90">
        <f t="shared" si="48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65"/>
        <v>0</v>
      </c>
      <c r="AD111" s="114">
        <f t="shared" si="55"/>
        <v>0</v>
      </c>
      <c r="AE111" s="114"/>
    </row>
    <row r="112" s="4" customFormat="1" ht="11" customHeight="1" spans="1:31">
      <c r="A112" s="42"/>
      <c r="B112" s="124" t="s">
        <v>277</v>
      </c>
      <c r="C112" s="25" t="s">
        <v>149</v>
      </c>
      <c r="D112" s="26"/>
      <c r="E112" s="27">
        <v>10500</v>
      </c>
      <c r="F112" s="28">
        <f t="shared" si="62"/>
        <v>10500</v>
      </c>
      <c r="G112" s="29" t="str">
        <f t="shared" si="63"/>
        <v/>
      </c>
      <c r="H112" s="30">
        <v>10500</v>
      </c>
      <c r="I112" s="67">
        <f t="shared" si="64"/>
        <v>10500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6"/>
        <v>1500</v>
      </c>
      <c r="P112" s="29" t="str">
        <f t="shared" si="61"/>
        <v/>
      </c>
      <c r="Q112" s="30">
        <v>1500</v>
      </c>
      <c r="R112" s="90">
        <f t="shared" si="48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65"/>
        <v>0</v>
      </c>
      <c r="AD112" s="114">
        <f t="shared" si="55"/>
        <v>0</v>
      </c>
      <c r="AE112" s="114"/>
    </row>
    <row r="113" s="4" customFormat="1" ht="11" customHeight="1" spans="1:31">
      <c r="A113" s="42"/>
      <c r="B113" s="124" t="s">
        <v>279</v>
      </c>
      <c r="C113" s="25" t="s">
        <v>20</v>
      </c>
      <c r="D113" s="26"/>
      <c r="E113" s="27">
        <v>9400</v>
      </c>
      <c r="F113" s="28">
        <f t="shared" si="62"/>
        <v>9400</v>
      </c>
      <c r="G113" s="29" t="str">
        <f t="shared" si="63"/>
        <v/>
      </c>
      <c r="H113" s="30">
        <v>9400</v>
      </c>
      <c r="I113" s="67">
        <f t="shared" si="64"/>
        <v>9400</v>
      </c>
      <c r="J113" s="69"/>
      <c r="K113" s="25" t="s">
        <v>280</v>
      </c>
      <c r="L113" s="25" t="s">
        <v>22</v>
      </c>
      <c r="M113" s="52"/>
      <c r="N113" s="27">
        <v>1400</v>
      </c>
      <c r="O113" s="28">
        <f t="shared" si="46"/>
        <v>1400</v>
      </c>
      <c r="P113" s="29" t="str">
        <f t="shared" si="61"/>
        <v/>
      </c>
      <c r="Q113" s="30">
        <v>1400</v>
      </c>
      <c r="R113" s="90">
        <f t="shared" si="48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65"/>
        <v>0</v>
      </c>
      <c r="AD113" s="114">
        <f t="shared" si="55"/>
        <v>0</v>
      </c>
      <c r="AE113" s="114"/>
    </row>
    <row r="114" s="4" customFormat="1" ht="11" customHeight="1" spans="1:31">
      <c r="A114" s="42"/>
      <c r="B114" s="124" t="s">
        <v>279</v>
      </c>
      <c r="C114" s="25" t="s">
        <v>261</v>
      </c>
      <c r="D114" s="26"/>
      <c r="E114" s="27">
        <v>9500</v>
      </c>
      <c r="F114" s="28">
        <f t="shared" si="62"/>
        <v>9500</v>
      </c>
      <c r="G114" s="29" t="str">
        <f t="shared" si="63"/>
        <v/>
      </c>
      <c r="H114" s="30">
        <v>9500</v>
      </c>
      <c r="I114" s="67">
        <f t="shared" si="64"/>
        <v>9500</v>
      </c>
      <c r="J114" s="69"/>
      <c r="K114" s="25" t="s">
        <v>281</v>
      </c>
      <c r="L114" s="25"/>
      <c r="M114" s="52"/>
      <c r="N114" s="27">
        <v>500</v>
      </c>
      <c r="O114" s="28">
        <f t="shared" si="46"/>
        <v>500</v>
      </c>
      <c r="P114" s="29" t="str">
        <f t="shared" si="61"/>
        <v/>
      </c>
      <c r="Q114" s="30">
        <v>500</v>
      </c>
      <c r="R114" s="90">
        <f t="shared" si="48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65"/>
        <v>0</v>
      </c>
      <c r="AD114" s="114">
        <f t="shared" si="55"/>
        <v>0</v>
      </c>
      <c r="AE114" s="114"/>
    </row>
    <row r="115" s="4" customFormat="1" ht="11" customHeight="1" spans="1:31">
      <c r="A115" s="42"/>
      <c r="B115" s="124" t="s">
        <v>282</v>
      </c>
      <c r="C115" s="25" t="s">
        <v>20</v>
      </c>
      <c r="D115" s="26"/>
      <c r="E115" s="27">
        <v>10000</v>
      </c>
      <c r="F115" s="28">
        <f t="shared" ref="F115:F123" si="66">E115+D115</f>
        <v>10000</v>
      </c>
      <c r="G115" s="29" t="str">
        <f t="shared" si="63"/>
        <v/>
      </c>
      <c r="H115" s="30">
        <v>10000</v>
      </c>
      <c r="I115" s="67">
        <f t="shared" si="64"/>
        <v>10000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6"/>
        <v>14000</v>
      </c>
      <c r="P115" s="29" t="str">
        <f t="shared" si="61"/>
        <v/>
      </c>
      <c r="Q115" s="34">
        <v>14000</v>
      </c>
      <c r="R115" s="90">
        <f t="shared" si="48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65"/>
        <v>0</v>
      </c>
      <c r="AD115" s="114">
        <f t="shared" si="55"/>
        <v>0</v>
      </c>
      <c r="AE115" s="114"/>
    </row>
    <row r="116" s="4" customFormat="1" ht="11" customHeight="1" spans="1:31">
      <c r="A116" s="42"/>
      <c r="B116" s="124" t="s">
        <v>284</v>
      </c>
      <c r="C116" s="25" t="s">
        <v>15</v>
      </c>
      <c r="D116" s="26"/>
      <c r="E116" s="27">
        <v>10400</v>
      </c>
      <c r="F116" s="28">
        <f t="shared" si="66"/>
        <v>10400</v>
      </c>
      <c r="G116" s="29" t="str">
        <f t="shared" si="63"/>
        <v/>
      </c>
      <c r="H116" s="30">
        <v>10400</v>
      </c>
      <c r="I116" s="67">
        <f t="shared" si="64"/>
        <v>10400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6"/>
        <v>10500</v>
      </c>
      <c r="P116" s="29" t="str">
        <f t="shared" si="61"/>
        <v/>
      </c>
      <c r="Q116" s="34">
        <v>10500</v>
      </c>
      <c r="R116" s="90">
        <f t="shared" si="48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65"/>
        <v>0</v>
      </c>
      <c r="AD116" s="114">
        <f t="shared" si="55"/>
        <v>0</v>
      </c>
      <c r="AE116" s="114"/>
    </row>
    <row r="117" s="4" customFormat="1" ht="11" customHeight="1" spans="1:31">
      <c r="A117" s="42"/>
      <c r="B117" s="24" t="s">
        <v>286</v>
      </c>
      <c r="C117" s="25" t="s">
        <v>66</v>
      </c>
      <c r="D117" s="26"/>
      <c r="E117" s="27">
        <v>11900</v>
      </c>
      <c r="F117" s="28">
        <f t="shared" si="66"/>
        <v>11900</v>
      </c>
      <c r="G117" s="29" t="str">
        <f t="shared" ref="G115:G121" si="67">IF(LEFT(D117,1)="+",LEFT(D117,1)&amp;TEXT(D117,"#"),TEXT(D117,"#"))</f>
        <v/>
      </c>
      <c r="H117" s="30">
        <v>11900</v>
      </c>
      <c r="I117" s="67">
        <f t="shared" ref="I115:I123" si="68">IF(G117="",0+H117,G117+H117)</f>
        <v>11900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6"/>
        <v>1400</v>
      </c>
      <c r="P117" s="29" t="str">
        <f t="shared" si="61"/>
        <v/>
      </c>
      <c r="Q117" s="30">
        <v>1700</v>
      </c>
      <c r="R117" s="90">
        <f t="shared" si="48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65"/>
        <v>0</v>
      </c>
      <c r="AD117" s="114">
        <f t="shared" si="55"/>
        <v>0</v>
      </c>
      <c r="AE117" s="114"/>
    </row>
    <row r="118" s="4" customFormat="1" ht="11" customHeight="1" spans="1:31">
      <c r="A118" s="42"/>
      <c r="B118" s="24" t="s">
        <v>289</v>
      </c>
      <c r="C118" s="25" t="s">
        <v>105</v>
      </c>
      <c r="D118" s="26"/>
      <c r="E118" s="27">
        <v>11800</v>
      </c>
      <c r="F118" s="28">
        <f t="shared" si="66"/>
        <v>11800</v>
      </c>
      <c r="G118" s="29" t="str">
        <f t="shared" si="67"/>
        <v/>
      </c>
      <c r="H118" s="30">
        <v>11800</v>
      </c>
      <c r="I118" s="67">
        <f t="shared" si="68"/>
        <v>11800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6"/>
        <v>1200</v>
      </c>
      <c r="P118" s="29" t="str">
        <f t="shared" si="61"/>
        <v/>
      </c>
      <c r="Q118" s="30">
        <v>1200</v>
      </c>
      <c r="R118" s="90">
        <f t="shared" si="48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65"/>
        <v>0</v>
      </c>
      <c r="AD118" s="114">
        <f t="shared" si="55"/>
        <v>-300</v>
      </c>
      <c r="AE118" s="114"/>
    </row>
    <row r="119" s="4" customFormat="1" ht="11" customHeight="1" spans="1:31">
      <c r="A119" s="42"/>
      <c r="B119" s="44" t="s">
        <v>291</v>
      </c>
      <c r="C119" s="33" t="s">
        <v>66</v>
      </c>
      <c r="D119" s="26"/>
      <c r="E119" s="27">
        <v>11800</v>
      </c>
      <c r="F119" s="28">
        <f t="shared" si="66"/>
        <v>11800</v>
      </c>
      <c r="G119" s="29" t="str">
        <f t="shared" si="67"/>
        <v/>
      </c>
      <c r="H119" s="30">
        <v>11800</v>
      </c>
      <c r="I119" s="67">
        <f t="shared" si="68"/>
        <v>11800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6"/>
        <v>1200</v>
      </c>
      <c r="P119" s="29" t="str">
        <f t="shared" si="61"/>
        <v/>
      </c>
      <c r="Q119" s="30">
        <v>1600</v>
      </c>
      <c r="R119" s="90">
        <f t="shared" si="48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65"/>
        <v>0</v>
      </c>
      <c r="AD119" s="114">
        <f t="shared" si="55"/>
        <v>0</v>
      </c>
      <c r="AE119" s="114"/>
    </row>
    <row r="120" s="4" customFormat="1" ht="11" customHeight="1" spans="1:31">
      <c r="A120" s="42"/>
      <c r="B120" s="44" t="s">
        <v>293</v>
      </c>
      <c r="C120" s="33" t="s">
        <v>66</v>
      </c>
      <c r="D120" s="26"/>
      <c r="E120" s="27">
        <v>11000</v>
      </c>
      <c r="F120" s="28">
        <f t="shared" si="66"/>
        <v>11000</v>
      </c>
      <c r="G120" s="29" t="str">
        <f t="shared" si="67"/>
        <v/>
      </c>
      <c r="H120" s="30">
        <v>11000</v>
      </c>
      <c r="I120" s="67">
        <f t="shared" si="68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6"/>
        <v>1400</v>
      </c>
      <c r="P120" s="29" t="str">
        <f t="shared" si="61"/>
        <v/>
      </c>
      <c r="Q120" s="30">
        <v>1400</v>
      </c>
      <c r="R120" s="90">
        <f t="shared" si="48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65"/>
        <v>0</v>
      </c>
      <c r="AD120" s="114">
        <f t="shared" si="55"/>
        <v>-400</v>
      </c>
      <c r="AE120" s="114"/>
    </row>
    <row r="121" s="4" customFormat="1" ht="11" customHeight="1" spans="1:31">
      <c r="A121" s="42"/>
      <c r="B121" s="44" t="s">
        <v>295</v>
      </c>
      <c r="C121" s="33" t="s">
        <v>66</v>
      </c>
      <c r="D121" s="26"/>
      <c r="E121" s="27">
        <v>10500</v>
      </c>
      <c r="F121" s="28">
        <f t="shared" si="66"/>
        <v>10500</v>
      </c>
      <c r="G121" s="29" t="str">
        <f t="shared" si="67"/>
        <v/>
      </c>
      <c r="H121" s="30">
        <v>10500</v>
      </c>
      <c r="I121" s="67">
        <f t="shared" si="68"/>
        <v>10500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6"/>
        <v>0.115</v>
      </c>
      <c r="P121" s="29" t="str">
        <f t="shared" si="61"/>
        <v/>
      </c>
      <c r="Q121" s="34">
        <v>0.115</v>
      </c>
      <c r="R121" s="90">
        <f t="shared" si="48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65"/>
        <v>0</v>
      </c>
      <c r="AD121" s="114">
        <f t="shared" si="55"/>
        <v>0</v>
      </c>
      <c r="AE121" s="114"/>
    </row>
    <row r="122" s="4" customFormat="1" ht="11" customHeight="1" spans="1:31">
      <c r="A122" s="42"/>
      <c r="B122" s="44" t="s">
        <v>298</v>
      </c>
      <c r="C122" s="60" t="s">
        <v>66</v>
      </c>
      <c r="D122" s="26"/>
      <c r="E122" s="27">
        <v>9900</v>
      </c>
      <c r="F122" s="28">
        <f t="shared" si="66"/>
        <v>9900</v>
      </c>
      <c r="G122" s="29"/>
      <c r="H122" s="30">
        <v>9900</v>
      </c>
      <c r="I122" s="67">
        <f t="shared" si="68"/>
        <v>9900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6"/>
        <v>0.022</v>
      </c>
      <c r="P122" s="29"/>
      <c r="Q122" s="132">
        <v>0.022</v>
      </c>
      <c r="R122" s="133">
        <f t="shared" si="48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65"/>
        <v>0</v>
      </c>
      <c r="AD122" s="114">
        <f t="shared" si="55"/>
        <v>0</v>
      </c>
      <c r="AE122" s="114"/>
    </row>
    <row r="123" s="4" customFormat="1" ht="11" customHeight="1" spans="1:31">
      <c r="A123" s="42"/>
      <c r="B123" s="44" t="s">
        <v>300</v>
      </c>
      <c r="C123" s="33" t="s">
        <v>18</v>
      </c>
      <c r="D123" s="26"/>
      <c r="E123" s="27">
        <v>9400</v>
      </c>
      <c r="F123" s="28">
        <f t="shared" si="66"/>
        <v>9400</v>
      </c>
      <c r="G123" s="29" t="str">
        <f t="shared" ref="G123:G147" si="69">IF(LEFT(D123,1)="+",LEFT(D123,1)&amp;TEXT(D123,"#"),TEXT(D123,"#"))</f>
        <v/>
      </c>
      <c r="H123" s="30">
        <v>9400</v>
      </c>
      <c r="I123" s="67">
        <f t="shared" si="68"/>
        <v>9400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6"/>
        <v>1020</v>
      </c>
      <c r="P123" s="29"/>
      <c r="Q123" s="30">
        <v>1020</v>
      </c>
      <c r="R123" s="90">
        <f t="shared" si="48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65"/>
        <v>0</v>
      </c>
      <c r="AD123" s="114">
        <f t="shared" si="55"/>
        <v>0</v>
      </c>
      <c r="AE123" s="114"/>
    </row>
    <row r="124" s="4" customFormat="1" ht="11" customHeight="1" spans="1:31">
      <c r="A124" s="42"/>
      <c r="B124" s="35" t="s">
        <v>303</v>
      </c>
      <c r="C124" s="36"/>
      <c r="D124" s="37"/>
      <c r="E124" s="38">
        <f>SUM(F101:F123)</f>
        <v>246600</v>
      </c>
      <c r="F124" s="39">
        <f>E124/19</f>
        <v>12978.9473684211</v>
      </c>
      <c r="G124" s="73"/>
      <c r="H124" s="38">
        <f>SUM(I101:I123)</f>
        <v>246600</v>
      </c>
      <c r="I124" s="39">
        <f>H124/19</f>
        <v>12978.9473684211</v>
      </c>
      <c r="J124" s="69"/>
      <c r="K124" s="25" t="s">
        <v>304</v>
      </c>
      <c r="L124" s="25" t="s">
        <v>22</v>
      </c>
      <c r="M124" s="52"/>
      <c r="N124" s="27">
        <v>2400</v>
      </c>
      <c r="O124" s="28">
        <f t="shared" si="46"/>
        <v>2400</v>
      </c>
      <c r="P124" s="29" t="str">
        <f t="shared" ref="P124:P187" si="70">IF(LEFT(M124,1)="+",LEFT(M124,1)&amp;TEXT(M124,"#"),TEXT(M124,"#"))</f>
        <v/>
      </c>
      <c r="Q124" s="30">
        <v>2400</v>
      </c>
      <c r="R124" s="90">
        <f t="shared" si="48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65"/>
        <v>0</v>
      </c>
      <c r="AD124" s="114">
        <f t="shared" si="55"/>
        <v>0</v>
      </c>
      <c r="AE124" s="114"/>
    </row>
    <row r="125" s="4" customFormat="1" ht="11" customHeight="1" spans="1:31">
      <c r="A125" s="42"/>
      <c r="B125" s="124" t="s">
        <v>305</v>
      </c>
      <c r="C125" s="25" t="s">
        <v>20</v>
      </c>
      <c r="D125" s="26"/>
      <c r="E125" s="27">
        <v>8700</v>
      </c>
      <c r="F125" s="28">
        <f t="shared" ref="F125:F174" si="71">E125+D125</f>
        <v>8700</v>
      </c>
      <c r="G125" s="29" t="str">
        <f t="shared" si="69"/>
        <v/>
      </c>
      <c r="H125" s="30">
        <v>8700</v>
      </c>
      <c r="I125" s="67">
        <f t="shared" ref="I125:I174" si="72">IF(G125="",0+H125,G125+H125)</f>
        <v>8700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6"/>
        <v>2250</v>
      </c>
      <c r="P125" s="29" t="str">
        <f t="shared" si="70"/>
        <v/>
      </c>
      <c r="Q125" s="30">
        <v>2250</v>
      </c>
      <c r="R125" s="90">
        <f t="shared" si="48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65"/>
        <v>0</v>
      </c>
      <c r="AD125" s="114">
        <f t="shared" si="55"/>
        <v>0</v>
      </c>
      <c r="AE125" s="114"/>
    </row>
    <row r="126" s="4" customFormat="1" ht="11" customHeight="1" spans="1:31">
      <c r="A126" s="42"/>
      <c r="B126" s="124" t="s">
        <v>284</v>
      </c>
      <c r="C126" s="25" t="s">
        <v>20</v>
      </c>
      <c r="D126" s="26" t="s">
        <v>467</v>
      </c>
      <c r="E126" s="27">
        <v>9000</v>
      </c>
      <c r="F126" s="28">
        <f t="shared" si="71"/>
        <v>8800</v>
      </c>
      <c r="G126" s="29" t="str">
        <f t="shared" si="69"/>
        <v>-200</v>
      </c>
      <c r="H126" s="30">
        <v>9000</v>
      </c>
      <c r="I126" s="67">
        <f t="shared" si="72"/>
        <v>8800</v>
      </c>
      <c r="J126" s="128" t="s">
        <v>307</v>
      </c>
      <c r="K126" s="24" t="s">
        <v>308</v>
      </c>
      <c r="L126" s="25" t="s">
        <v>276</v>
      </c>
      <c r="M126" s="52"/>
      <c r="N126" s="27">
        <v>4500</v>
      </c>
      <c r="O126" s="28">
        <f t="shared" si="46"/>
        <v>4500</v>
      </c>
      <c r="P126" s="29" t="str">
        <f t="shared" si="70"/>
        <v/>
      </c>
      <c r="Q126" s="30">
        <v>4500</v>
      </c>
      <c r="R126" s="90">
        <f t="shared" si="48"/>
        <v>4500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65"/>
        <v>0</v>
      </c>
      <c r="AD126" s="114">
        <f t="shared" si="55"/>
        <v>0</v>
      </c>
      <c r="AE126" s="114"/>
    </row>
    <row r="127" s="4" customFormat="1" ht="11" customHeight="1" spans="1:31">
      <c r="A127" s="42"/>
      <c r="B127" s="35" t="s">
        <v>309</v>
      </c>
      <c r="C127" s="36"/>
      <c r="D127" s="37"/>
      <c r="E127" s="38">
        <f>SUM(F125:F126)</f>
        <v>17500</v>
      </c>
      <c r="F127" s="39">
        <f>E127/2</f>
        <v>8750</v>
      </c>
      <c r="G127" s="29" t="str">
        <f t="shared" si="69"/>
        <v/>
      </c>
      <c r="H127" s="38">
        <f>SUM(I125:I126)</f>
        <v>17500</v>
      </c>
      <c r="I127" s="39">
        <f>H127/2</f>
        <v>8750</v>
      </c>
      <c r="J127" s="105"/>
      <c r="K127" s="24" t="s">
        <v>308</v>
      </c>
      <c r="L127" s="25" t="s">
        <v>105</v>
      </c>
      <c r="M127" s="52"/>
      <c r="N127" s="27">
        <v>4300</v>
      </c>
      <c r="O127" s="28">
        <f t="shared" si="46"/>
        <v>4300</v>
      </c>
      <c r="P127" s="29" t="str">
        <f t="shared" si="70"/>
        <v/>
      </c>
      <c r="Q127" s="30">
        <v>4300</v>
      </c>
      <c r="R127" s="90">
        <f t="shared" si="48"/>
        <v>4300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65"/>
        <v>0</v>
      </c>
      <c r="AD127" s="114">
        <f t="shared" si="55"/>
        <v>0</v>
      </c>
      <c r="AE127" s="114"/>
    </row>
    <row r="128" s="4" customFormat="1" ht="11" customHeight="1" spans="1:31">
      <c r="A128" s="121"/>
      <c r="B128" s="35" t="s">
        <v>310</v>
      </c>
      <c r="C128" s="36"/>
      <c r="D128" s="37"/>
      <c r="E128" s="38">
        <f>E124+E127</f>
        <v>264100</v>
      </c>
      <c r="F128" s="39">
        <f>E128/21</f>
        <v>12576.1904761905</v>
      </c>
      <c r="G128" s="29" t="str">
        <f t="shared" si="69"/>
        <v/>
      </c>
      <c r="H128" s="38">
        <f>H124+H127</f>
        <v>264100</v>
      </c>
      <c r="I128" s="39">
        <f>H128/21</f>
        <v>12576.1904761905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70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65"/>
        <v>0</v>
      </c>
      <c r="AD128" s="114">
        <f t="shared" ref="AD128:AD191" si="73">O128-R128</f>
        <v>0</v>
      </c>
      <c r="AE128" s="114"/>
    </row>
    <row r="129" s="4" customFormat="1" ht="11" customHeight="1" spans="1:31">
      <c r="A129" s="40" t="s">
        <v>312</v>
      </c>
      <c r="B129" s="24" t="s">
        <v>313</v>
      </c>
      <c r="C129" s="25" t="s">
        <v>314</v>
      </c>
      <c r="D129" s="26"/>
      <c r="E129" s="27">
        <v>10000</v>
      </c>
      <c r="F129" s="28">
        <f t="shared" si="71"/>
        <v>10000</v>
      </c>
      <c r="G129" s="29" t="str">
        <f t="shared" si="69"/>
        <v/>
      </c>
      <c r="H129" s="30">
        <v>10000</v>
      </c>
      <c r="I129" s="67">
        <f t="shared" si="72"/>
        <v>10000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70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65"/>
        <v>0</v>
      </c>
      <c r="AD129" s="114">
        <f t="shared" si="73"/>
        <v>0</v>
      </c>
      <c r="AE129" s="114"/>
    </row>
    <row r="130" s="4" customFormat="1" ht="11" customHeight="1" spans="1:31">
      <c r="A130" s="42"/>
      <c r="B130" s="24" t="s">
        <v>317</v>
      </c>
      <c r="C130" s="25" t="s">
        <v>314</v>
      </c>
      <c r="D130" s="26"/>
      <c r="E130" s="27">
        <v>11700</v>
      </c>
      <c r="F130" s="28">
        <f t="shared" si="71"/>
        <v>11700</v>
      </c>
      <c r="G130" s="29" t="str">
        <f t="shared" si="69"/>
        <v/>
      </c>
      <c r="H130" s="30">
        <v>11700</v>
      </c>
      <c r="I130" s="67">
        <f t="shared" si="72"/>
        <v>11700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70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73"/>
        <v>0</v>
      </c>
      <c r="AE130" s="114"/>
    </row>
    <row r="131" s="4" customFormat="1" ht="11" customHeight="1" spans="1:31">
      <c r="A131" s="42"/>
      <c r="B131" s="24" t="s">
        <v>318</v>
      </c>
      <c r="C131" s="25" t="s">
        <v>314</v>
      </c>
      <c r="D131" s="26"/>
      <c r="E131" s="27">
        <v>14300</v>
      </c>
      <c r="F131" s="28">
        <f t="shared" si="71"/>
        <v>14300</v>
      </c>
      <c r="G131" s="29" t="str">
        <f t="shared" si="69"/>
        <v/>
      </c>
      <c r="H131" s="30">
        <v>14300</v>
      </c>
      <c r="I131" s="99">
        <f t="shared" si="72"/>
        <v>14300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70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73"/>
        <v>0</v>
      </c>
      <c r="AE131" s="114"/>
    </row>
    <row r="132" s="4" customFormat="1" ht="11" customHeight="1" spans="1:31">
      <c r="A132" s="42"/>
      <c r="B132" s="24" t="s">
        <v>320</v>
      </c>
      <c r="C132" s="25" t="s">
        <v>314</v>
      </c>
      <c r="D132" s="26"/>
      <c r="E132" s="27">
        <v>17100</v>
      </c>
      <c r="F132" s="28">
        <f t="shared" si="71"/>
        <v>17100</v>
      </c>
      <c r="G132" s="29" t="str">
        <f t="shared" si="69"/>
        <v/>
      </c>
      <c r="H132" s="30">
        <v>17100</v>
      </c>
      <c r="I132" s="99">
        <f t="shared" si="72"/>
        <v>17100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70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si="73"/>
        <v>0</v>
      </c>
      <c r="AE132" s="114"/>
    </row>
    <row r="133" s="4" customFormat="1" ht="11" customHeight="1" spans="1:31">
      <c r="A133" s="42"/>
      <c r="B133" s="24" t="s">
        <v>323</v>
      </c>
      <c r="C133" s="25" t="s">
        <v>20</v>
      </c>
      <c r="D133" s="26"/>
      <c r="E133" s="27">
        <v>10600</v>
      </c>
      <c r="F133" s="28">
        <f t="shared" si="71"/>
        <v>10600</v>
      </c>
      <c r="G133" s="29" t="str">
        <f t="shared" si="69"/>
        <v/>
      </c>
      <c r="H133" s="30">
        <v>10600</v>
      </c>
      <c r="I133" s="99">
        <f t="shared" si="72"/>
        <v>10600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ref="O133:O135" si="74">N133+M133</f>
        <v>16600</v>
      </c>
      <c r="P133" s="29" t="str">
        <f t="shared" si="70"/>
        <v/>
      </c>
      <c r="Q133" s="30">
        <v>16600</v>
      </c>
      <c r="R133" s="90">
        <f t="shared" ref="R133:R196" si="75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73"/>
        <v>0</v>
      </c>
      <c r="AE133" s="114"/>
    </row>
    <row r="134" s="4" customFormat="1" ht="11" customHeight="1" spans="1:31">
      <c r="A134" s="42"/>
      <c r="B134" s="24" t="s">
        <v>326</v>
      </c>
      <c r="C134" s="25" t="s">
        <v>314</v>
      </c>
      <c r="D134" s="26"/>
      <c r="E134" s="27">
        <v>9300</v>
      </c>
      <c r="F134" s="28">
        <f t="shared" si="71"/>
        <v>9300</v>
      </c>
      <c r="G134" s="29" t="str">
        <f t="shared" si="69"/>
        <v/>
      </c>
      <c r="H134" s="30">
        <v>9300</v>
      </c>
      <c r="I134" s="99">
        <f t="shared" si="72"/>
        <v>9300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 t="shared" si="74"/>
        <v>4000</v>
      </c>
      <c r="P134" s="29" t="str">
        <f t="shared" si="70"/>
        <v/>
      </c>
      <c r="Q134" s="30">
        <v>4000</v>
      </c>
      <c r="R134" s="90">
        <f t="shared" si="75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73"/>
        <v>0</v>
      </c>
      <c r="AE134" s="114"/>
    </row>
    <row r="135" s="4" customFormat="1" ht="11" customHeight="1" spans="1:31">
      <c r="A135" s="42"/>
      <c r="B135" s="24" t="s">
        <v>328</v>
      </c>
      <c r="C135" s="25" t="s">
        <v>329</v>
      </c>
      <c r="D135" s="26"/>
      <c r="E135" s="34">
        <v>12600</v>
      </c>
      <c r="F135" s="28">
        <f t="shared" si="71"/>
        <v>12600</v>
      </c>
      <c r="G135" s="29" t="str">
        <f t="shared" si="69"/>
        <v/>
      </c>
      <c r="H135" s="34">
        <v>12600</v>
      </c>
      <c r="I135" s="99">
        <f t="shared" si="72"/>
        <v>12600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 t="shared" si="74"/>
        <v>9100</v>
      </c>
      <c r="P135" s="29" t="str">
        <f t="shared" si="70"/>
        <v/>
      </c>
      <c r="Q135" s="30">
        <v>9100</v>
      </c>
      <c r="R135" s="90">
        <f t="shared" si="75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73"/>
        <v>0</v>
      </c>
      <c r="AE135" s="114"/>
    </row>
    <row r="136" s="4" customFormat="1" ht="11" customHeight="1" spans="1:31">
      <c r="A136" s="42"/>
      <c r="B136" s="24" t="s">
        <v>331</v>
      </c>
      <c r="C136" s="25" t="s">
        <v>75</v>
      </c>
      <c r="D136" s="26"/>
      <c r="E136" s="34">
        <v>10900</v>
      </c>
      <c r="F136" s="28">
        <f t="shared" si="71"/>
        <v>10900</v>
      </c>
      <c r="G136" s="29" t="str">
        <f t="shared" si="69"/>
        <v/>
      </c>
      <c r="H136" s="34">
        <v>10900</v>
      </c>
      <c r="I136" s="99">
        <f t="shared" si="72"/>
        <v>10900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70"/>
        <v/>
      </c>
      <c r="Q136" s="34">
        <f t="shared" ref="Q136:Q147" si="76">O136</f>
        <v>11310</v>
      </c>
      <c r="R136" s="90">
        <f t="shared" si="75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73"/>
        <v>0</v>
      </c>
      <c r="AE136" s="114"/>
    </row>
    <row r="137" s="4" customFormat="1" ht="11" customHeight="1" spans="1:31">
      <c r="A137" s="42"/>
      <c r="B137" s="124" t="s">
        <v>334</v>
      </c>
      <c r="C137" s="25" t="s">
        <v>75</v>
      </c>
      <c r="D137" s="26"/>
      <c r="E137" s="27">
        <v>11400</v>
      </c>
      <c r="F137" s="28">
        <f t="shared" si="71"/>
        <v>11400</v>
      </c>
      <c r="G137" s="29" t="str">
        <f t="shared" si="69"/>
        <v/>
      </c>
      <c r="H137" s="30">
        <v>11400</v>
      </c>
      <c r="I137" s="99">
        <f t="shared" si="72"/>
        <v>11400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70"/>
        <v/>
      </c>
      <c r="Q137" s="34">
        <f t="shared" si="76"/>
        <v>37150</v>
      </c>
      <c r="R137" s="90">
        <f t="shared" si="75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73"/>
        <v>0</v>
      </c>
      <c r="AE137" s="114"/>
    </row>
    <row r="138" s="4" customFormat="1" ht="11" customHeight="1" spans="1:31">
      <c r="A138" s="42"/>
      <c r="B138" s="124" t="s">
        <v>336</v>
      </c>
      <c r="C138" s="25" t="s">
        <v>337</v>
      </c>
      <c r="D138" s="26"/>
      <c r="E138" s="34">
        <v>12500</v>
      </c>
      <c r="F138" s="28">
        <f t="shared" si="71"/>
        <v>12500</v>
      </c>
      <c r="G138" s="29" t="str">
        <f t="shared" si="69"/>
        <v/>
      </c>
      <c r="H138" s="34">
        <v>12500</v>
      </c>
      <c r="I138" s="99">
        <f t="shared" si="72"/>
        <v>12500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70"/>
        <v/>
      </c>
      <c r="Q138" s="34">
        <f t="shared" si="76"/>
        <v>36950</v>
      </c>
      <c r="R138" s="90">
        <f t="shared" si="75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3" si="77">F146-I146</f>
        <v>0</v>
      </c>
      <c r="AD138" s="114">
        <f t="shared" si="73"/>
        <v>0</v>
      </c>
      <c r="AE138" s="114"/>
    </row>
    <row r="139" s="4" customFormat="1" ht="11" customHeight="1" spans="1:31">
      <c r="A139" s="42"/>
      <c r="B139" s="124" t="s">
        <v>339</v>
      </c>
      <c r="C139" s="25" t="s">
        <v>337</v>
      </c>
      <c r="D139" s="26"/>
      <c r="E139" s="34">
        <v>12300</v>
      </c>
      <c r="F139" s="28">
        <f t="shared" si="71"/>
        <v>12300</v>
      </c>
      <c r="G139" s="29" t="str">
        <f t="shared" si="69"/>
        <v/>
      </c>
      <c r="H139" s="34">
        <v>12300</v>
      </c>
      <c r="I139" s="99">
        <f t="shared" si="72"/>
        <v>12300</v>
      </c>
      <c r="J139" s="105"/>
      <c r="K139" s="24" t="s">
        <v>340</v>
      </c>
      <c r="L139" s="54" t="s">
        <v>276</v>
      </c>
      <c r="M139" s="52"/>
      <c r="N139" s="34">
        <f>F110+1150+300+400</f>
        <v>11550</v>
      </c>
      <c r="O139" s="28">
        <f>F110+1150+300+400</f>
        <v>11550</v>
      </c>
      <c r="P139" s="29" t="str">
        <f t="shared" si="70"/>
        <v/>
      </c>
      <c r="Q139" s="34">
        <f t="shared" si="76"/>
        <v>11550</v>
      </c>
      <c r="R139" s="90">
        <f t="shared" si="75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7"/>
        <v>0</v>
      </c>
      <c r="AD139" s="114">
        <f t="shared" si="73"/>
        <v>0</v>
      </c>
      <c r="AE139" s="114"/>
    </row>
    <row r="140" s="4" customFormat="1" ht="11" customHeight="1" spans="1:31">
      <c r="A140" s="42"/>
      <c r="B140" s="124" t="s">
        <v>341</v>
      </c>
      <c r="C140" s="25" t="s">
        <v>22</v>
      </c>
      <c r="D140" s="26"/>
      <c r="E140" s="34">
        <v>13100</v>
      </c>
      <c r="F140" s="28">
        <f t="shared" si="71"/>
        <v>13100</v>
      </c>
      <c r="G140" s="29" t="str">
        <f t="shared" si="69"/>
        <v/>
      </c>
      <c r="H140" s="34">
        <v>13100</v>
      </c>
      <c r="I140" s="99">
        <f t="shared" si="72"/>
        <v>13100</v>
      </c>
      <c r="J140" s="105"/>
      <c r="K140" s="24" t="s">
        <v>342</v>
      </c>
      <c r="L140" s="54" t="s">
        <v>276</v>
      </c>
      <c r="M140" s="52"/>
      <c r="N140" s="34">
        <f>O31+1250+300+400</f>
        <v>26950</v>
      </c>
      <c r="O140" s="28">
        <f>O31+1250+300+400</f>
        <v>26950</v>
      </c>
      <c r="P140" s="29" t="str">
        <f t="shared" si="70"/>
        <v/>
      </c>
      <c r="Q140" s="34">
        <f t="shared" si="76"/>
        <v>26950</v>
      </c>
      <c r="R140" s="90">
        <f t="shared" si="75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7"/>
        <v>0</v>
      </c>
      <c r="AD140" s="114">
        <f t="shared" si="73"/>
        <v>0</v>
      </c>
      <c r="AE140" s="114"/>
    </row>
    <row r="141" s="4" customFormat="1" ht="11" customHeight="1" spans="1:31">
      <c r="A141" s="42"/>
      <c r="B141" s="124" t="s">
        <v>343</v>
      </c>
      <c r="C141" s="25" t="s">
        <v>22</v>
      </c>
      <c r="D141" s="26"/>
      <c r="E141" s="34">
        <v>13100</v>
      </c>
      <c r="F141" s="28">
        <f t="shared" si="71"/>
        <v>13100</v>
      </c>
      <c r="G141" s="29" t="str">
        <f t="shared" si="69"/>
        <v/>
      </c>
      <c r="H141" s="34">
        <v>13100</v>
      </c>
      <c r="I141" s="99">
        <f t="shared" si="72"/>
        <v>13100</v>
      </c>
      <c r="J141" s="105"/>
      <c r="K141" s="24" t="s">
        <v>344</v>
      </c>
      <c r="L141" s="54" t="s">
        <v>276</v>
      </c>
      <c r="M141" s="52"/>
      <c r="N141" s="34">
        <f>O64+590+300+400</f>
        <v>11690</v>
      </c>
      <c r="O141" s="28">
        <f>O64+590+300+400</f>
        <v>11690</v>
      </c>
      <c r="P141" s="29" t="str">
        <f t="shared" si="70"/>
        <v/>
      </c>
      <c r="Q141" s="34">
        <f t="shared" si="76"/>
        <v>11690</v>
      </c>
      <c r="R141" s="90">
        <f t="shared" si="75"/>
        <v>11690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7"/>
        <v>0</v>
      </c>
      <c r="AD141" s="114">
        <f t="shared" si="73"/>
        <v>0</v>
      </c>
      <c r="AE141" s="114"/>
    </row>
    <row r="142" s="4" customFormat="1" ht="11" customHeight="1" spans="1:31">
      <c r="A142" s="42"/>
      <c r="B142" s="24" t="s">
        <v>345</v>
      </c>
      <c r="C142" s="25" t="s">
        <v>22</v>
      </c>
      <c r="D142" s="26"/>
      <c r="E142" s="34">
        <v>12800</v>
      </c>
      <c r="F142" s="28">
        <f t="shared" si="71"/>
        <v>12800</v>
      </c>
      <c r="G142" s="29" t="str">
        <f t="shared" si="69"/>
        <v/>
      </c>
      <c r="H142" s="34">
        <v>12800</v>
      </c>
      <c r="I142" s="99">
        <f t="shared" si="72"/>
        <v>12800</v>
      </c>
      <c r="J142" s="105"/>
      <c r="K142" s="24" t="s">
        <v>346</v>
      </c>
      <c r="L142" s="54" t="s">
        <v>276</v>
      </c>
      <c r="M142" s="52"/>
      <c r="N142" s="34">
        <f>O50+1320+300+400</f>
        <v>6420</v>
      </c>
      <c r="O142" s="28">
        <f>O50+1320+300+400</f>
        <v>6420</v>
      </c>
      <c r="P142" s="29" t="str">
        <f t="shared" si="70"/>
        <v/>
      </c>
      <c r="Q142" s="34">
        <f t="shared" si="76"/>
        <v>6420</v>
      </c>
      <c r="R142" s="90">
        <f t="shared" si="75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7"/>
        <v>0</v>
      </c>
      <c r="AD142" s="114">
        <f t="shared" si="73"/>
        <v>0</v>
      </c>
      <c r="AE142" s="114"/>
    </row>
    <row r="143" s="4" customFormat="1" ht="11" customHeight="1" spans="1:31">
      <c r="A143" s="42"/>
      <c r="B143" s="24" t="s">
        <v>347</v>
      </c>
      <c r="C143" s="25" t="s">
        <v>22</v>
      </c>
      <c r="D143" s="26"/>
      <c r="E143" s="34">
        <v>13500</v>
      </c>
      <c r="F143" s="28">
        <f t="shared" si="71"/>
        <v>13500</v>
      </c>
      <c r="G143" s="29" t="str">
        <f t="shared" si="69"/>
        <v/>
      </c>
      <c r="H143" s="34">
        <v>13500</v>
      </c>
      <c r="I143" s="99">
        <f t="shared" si="72"/>
        <v>13500</v>
      </c>
      <c r="J143" s="105"/>
      <c r="K143" s="24" t="s">
        <v>348</v>
      </c>
      <c r="L143" s="54" t="s">
        <v>349</v>
      </c>
      <c r="M143" s="52"/>
      <c r="N143" s="34">
        <f>O79+960+500+400</f>
        <v>26860</v>
      </c>
      <c r="O143" s="28">
        <f>O79+960+500+400</f>
        <v>26860</v>
      </c>
      <c r="P143" s="29" t="str">
        <f t="shared" si="70"/>
        <v/>
      </c>
      <c r="Q143" s="34">
        <f t="shared" si="76"/>
        <v>26860</v>
      </c>
      <c r="R143" s="90">
        <f t="shared" si="75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7"/>
        <v>0</v>
      </c>
      <c r="AD143" s="114">
        <f t="shared" si="73"/>
        <v>0</v>
      </c>
      <c r="AE143" s="114"/>
    </row>
    <row r="144" s="4" customFormat="1" ht="11" customHeight="1" spans="1:31">
      <c r="A144" s="42"/>
      <c r="B144" s="24" t="s">
        <v>350</v>
      </c>
      <c r="C144" s="25" t="s">
        <v>22</v>
      </c>
      <c r="D144" s="26"/>
      <c r="E144" s="34">
        <v>13500</v>
      </c>
      <c r="F144" s="28">
        <f t="shared" si="71"/>
        <v>13500</v>
      </c>
      <c r="G144" s="29" t="str">
        <f t="shared" si="69"/>
        <v/>
      </c>
      <c r="H144" s="34">
        <v>13500</v>
      </c>
      <c r="I144" s="99">
        <f t="shared" si="72"/>
        <v>13500</v>
      </c>
      <c r="J144" s="105"/>
      <c r="K144" s="24" t="s">
        <v>216</v>
      </c>
      <c r="L144" s="146" t="s">
        <v>276</v>
      </c>
      <c r="M144" s="52"/>
      <c r="N144" s="34">
        <f>F87+1740+300+400</f>
        <v>10540</v>
      </c>
      <c r="O144" s="28">
        <f>F87+1740+300+400</f>
        <v>10540</v>
      </c>
      <c r="P144" s="29" t="str">
        <f t="shared" si="70"/>
        <v/>
      </c>
      <c r="Q144" s="34">
        <f t="shared" si="76"/>
        <v>10540</v>
      </c>
      <c r="R144" s="90">
        <f t="shared" si="75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7"/>
        <v>0</v>
      </c>
      <c r="AD144" s="114">
        <f t="shared" si="73"/>
        <v>0</v>
      </c>
      <c r="AE144" s="114"/>
    </row>
    <row r="145" s="4" customFormat="1" ht="11" customHeight="1" spans="1:31">
      <c r="A145" s="42"/>
      <c r="B145" s="24" t="s">
        <v>351</v>
      </c>
      <c r="C145" s="25" t="s">
        <v>22</v>
      </c>
      <c r="D145" s="26"/>
      <c r="E145" s="34">
        <v>13500</v>
      </c>
      <c r="F145" s="28">
        <f t="shared" si="71"/>
        <v>13500</v>
      </c>
      <c r="G145" s="29" t="str">
        <f t="shared" si="69"/>
        <v/>
      </c>
      <c r="H145" s="34">
        <v>13500</v>
      </c>
      <c r="I145" s="99">
        <f t="shared" si="72"/>
        <v>13500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70"/>
        <v/>
      </c>
      <c r="Q145" s="34">
        <f t="shared" si="76"/>
        <v>4590</v>
      </c>
      <c r="R145" s="90">
        <f t="shared" si="75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7"/>
        <v>0</v>
      </c>
      <c r="AD145" s="114">
        <f t="shared" si="73"/>
        <v>0</v>
      </c>
      <c r="AE145" s="114"/>
    </row>
    <row r="146" s="4" customFormat="1" ht="11" customHeight="1" spans="1:31">
      <c r="A146" s="42"/>
      <c r="B146" s="124" t="s">
        <v>352</v>
      </c>
      <c r="C146" s="125" t="s">
        <v>20</v>
      </c>
      <c r="D146" s="26"/>
      <c r="E146" s="27">
        <v>10500</v>
      </c>
      <c r="F146" s="28">
        <f t="shared" si="71"/>
        <v>10500</v>
      </c>
      <c r="G146" s="29" t="str">
        <f t="shared" si="69"/>
        <v/>
      </c>
      <c r="H146" s="30">
        <v>10500</v>
      </c>
      <c r="I146" s="99">
        <f t="shared" si="72"/>
        <v>10500</v>
      </c>
      <c r="J146" s="105"/>
      <c r="K146" s="24" t="s">
        <v>353</v>
      </c>
      <c r="L146" s="54" t="s">
        <v>354</v>
      </c>
      <c r="M146" s="52"/>
      <c r="N146" s="34">
        <f>F179+7790+300+400</f>
        <v>10890</v>
      </c>
      <c r="O146" s="28">
        <f>O151+7790+300+400</f>
        <v>16690</v>
      </c>
      <c r="P146" s="29" t="str">
        <f t="shared" si="70"/>
        <v/>
      </c>
      <c r="Q146" s="34">
        <f t="shared" si="76"/>
        <v>16690</v>
      </c>
      <c r="R146" s="90">
        <f t="shared" si="75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7"/>
        <v>0</v>
      </c>
      <c r="AD146" s="114">
        <f t="shared" si="73"/>
        <v>0</v>
      </c>
      <c r="AE146" s="114"/>
    </row>
    <row r="147" s="1" customFormat="1" ht="11" customHeight="1" spans="1:31">
      <c r="A147" s="42"/>
      <c r="B147" s="24" t="s">
        <v>355</v>
      </c>
      <c r="C147" s="25" t="s">
        <v>20</v>
      </c>
      <c r="D147" s="26"/>
      <c r="E147" s="27">
        <v>10300</v>
      </c>
      <c r="F147" s="28">
        <f t="shared" si="71"/>
        <v>10300</v>
      </c>
      <c r="G147" s="29" t="str">
        <f t="shared" si="69"/>
        <v/>
      </c>
      <c r="H147" s="30">
        <v>10300</v>
      </c>
      <c r="I147" s="99">
        <f t="shared" si="72"/>
        <v>10300</v>
      </c>
      <c r="J147" s="105"/>
      <c r="K147" s="24" t="s">
        <v>237</v>
      </c>
      <c r="L147" s="54" t="s">
        <v>276</v>
      </c>
      <c r="M147" s="52"/>
      <c r="N147" s="34">
        <f>F93+1570+400+300</f>
        <v>9470</v>
      </c>
      <c r="O147" s="28">
        <f>F93+1570+400+300</f>
        <v>9470</v>
      </c>
      <c r="P147" s="29" t="str">
        <f t="shared" si="70"/>
        <v/>
      </c>
      <c r="Q147" s="34">
        <f t="shared" si="76"/>
        <v>9470</v>
      </c>
      <c r="R147" s="90">
        <f t="shared" si="75"/>
        <v>9470</v>
      </c>
      <c r="S147" s="3"/>
      <c r="V147" s="9"/>
      <c r="W147" s="6"/>
      <c r="X147" s="8"/>
      <c r="Y147" s="9"/>
      <c r="Z147" s="6"/>
      <c r="AA147" s="8"/>
      <c r="AC147" s="114">
        <f t="shared" si="77"/>
        <v>0</v>
      </c>
      <c r="AD147" s="114">
        <f t="shared" si="73"/>
        <v>0</v>
      </c>
      <c r="AE147" s="157"/>
    </row>
    <row r="148" s="1" customFormat="1" ht="11" customHeight="1" spans="1:31">
      <c r="A148" s="42"/>
      <c r="B148" s="24" t="s">
        <v>356</v>
      </c>
      <c r="C148" s="25" t="s">
        <v>20</v>
      </c>
      <c r="D148" s="26"/>
      <c r="E148" s="27">
        <v>10300</v>
      </c>
      <c r="F148" s="28">
        <f t="shared" si="71"/>
        <v>10300</v>
      </c>
      <c r="G148" s="29"/>
      <c r="H148" s="30">
        <v>10300</v>
      </c>
      <c r="I148" s="99">
        <f t="shared" si="72"/>
        <v>10300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8">N148+M148</f>
        <v>7000</v>
      </c>
      <c r="P148" s="29" t="str">
        <f t="shared" si="70"/>
        <v/>
      </c>
      <c r="Q148" s="30">
        <v>7000</v>
      </c>
      <c r="R148" s="90">
        <f t="shared" si="75"/>
        <v>7000</v>
      </c>
      <c r="S148" s="3"/>
      <c r="V148" s="9"/>
      <c r="W148" s="6"/>
      <c r="X148" s="8"/>
      <c r="Y148" s="9"/>
      <c r="Z148" s="6"/>
      <c r="AA148" s="8"/>
      <c r="AC148" s="114">
        <f t="shared" si="77"/>
        <v>0</v>
      </c>
      <c r="AD148" s="114">
        <f t="shared" si="73"/>
        <v>0</v>
      </c>
      <c r="AE148" s="157"/>
    </row>
    <row r="149" s="1" customFormat="1" ht="11" customHeight="1" spans="1:31">
      <c r="A149" s="42"/>
      <c r="B149" s="24" t="s">
        <v>359</v>
      </c>
      <c r="C149" s="25" t="s">
        <v>20</v>
      </c>
      <c r="D149" s="26"/>
      <c r="E149" s="27">
        <v>10300</v>
      </c>
      <c r="F149" s="28">
        <f t="shared" si="71"/>
        <v>10300</v>
      </c>
      <c r="G149" s="29"/>
      <c r="H149" s="30">
        <v>10300</v>
      </c>
      <c r="I149" s="99">
        <f t="shared" si="72"/>
        <v>10300</v>
      </c>
      <c r="J149" s="105"/>
      <c r="K149" s="122" t="s">
        <v>360</v>
      </c>
      <c r="L149" s="25" t="s">
        <v>22</v>
      </c>
      <c r="M149" s="26"/>
      <c r="N149" s="27">
        <v>6700</v>
      </c>
      <c r="O149" s="28">
        <f t="shared" si="78"/>
        <v>6700</v>
      </c>
      <c r="P149" s="29" t="str">
        <f t="shared" si="70"/>
        <v/>
      </c>
      <c r="Q149" s="30">
        <v>6700</v>
      </c>
      <c r="R149" s="90">
        <f t="shared" si="75"/>
        <v>6700</v>
      </c>
      <c r="S149" s="3"/>
      <c r="V149" s="9"/>
      <c r="W149" s="6"/>
      <c r="X149" s="8"/>
      <c r="Y149" s="9"/>
      <c r="Z149" s="6"/>
      <c r="AA149" s="8"/>
      <c r="AC149" s="114">
        <f t="shared" si="77"/>
        <v>0</v>
      </c>
      <c r="AD149" s="114">
        <f t="shared" si="73"/>
        <v>0</v>
      </c>
      <c r="AE149" s="157"/>
    </row>
    <row r="150" s="1" customFormat="1" ht="11" customHeight="1" spans="1:31">
      <c r="A150" s="42"/>
      <c r="B150" s="24" t="s">
        <v>361</v>
      </c>
      <c r="C150" s="25" t="s">
        <v>20</v>
      </c>
      <c r="D150" s="26"/>
      <c r="E150" s="34">
        <v>20600</v>
      </c>
      <c r="F150" s="28">
        <f t="shared" si="71"/>
        <v>20600</v>
      </c>
      <c r="G150" s="29" t="str">
        <f t="shared" ref="G150:G155" si="79">IF(LEFT(D150,1)="+",LEFT(D150,1)&amp;TEXT(D150,"#"),TEXT(D150,"#"))</f>
        <v/>
      </c>
      <c r="H150" s="34">
        <v>20600</v>
      </c>
      <c r="I150" s="99">
        <f t="shared" si="72"/>
        <v>20600</v>
      </c>
      <c r="J150" s="105"/>
      <c r="K150" s="147" t="s">
        <v>362</v>
      </c>
      <c r="L150" s="75" t="s">
        <v>22</v>
      </c>
      <c r="M150" s="57"/>
      <c r="N150" s="27">
        <v>9300</v>
      </c>
      <c r="O150" s="28">
        <f t="shared" si="78"/>
        <v>9300</v>
      </c>
      <c r="P150" s="77" t="str">
        <f t="shared" si="70"/>
        <v/>
      </c>
      <c r="Q150" s="30">
        <v>9300</v>
      </c>
      <c r="R150" s="90">
        <f t="shared" si="75"/>
        <v>9300</v>
      </c>
      <c r="S150" s="3"/>
      <c r="V150" s="9"/>
      <c r="W150" s="6"/>
      <c r="X150" s="8"/>
      <c r="Y150" s="9"/>
      <c r="Z150" s="6"/>
      <c r="AA150" s="8"/>
      <c r="AC150" s="114">
        <f t="shared" si="77"/>
        <v>0</v>
      </c>
      <c r="AD150" s="114">
        <f t="shared" si="73"/>
        <v>0</v>
      </c>
      <c r="AE150" s="157"/>
    </row>
    <row r="151" s="1" customFormat="1" ht="11" customHeight="1" spans="1:31">
      <c r="A151" s="42"/>
      <c r="B151" s="24" t="s">
        <v>363</v>
      </c>
      <c r="C151" s="25" t="s">
        <v>20</v>
      </c>
      <c r="D151" s="26"/>
      <c r="E151" s="34">
        <v>19500</v>
      </c>
      <c r="F151" s="28">
        <f t="shared" si="71"/>
        <v>19500</v>
      </c>
      <c r="G151" s="29" t="str">
        <f t="shared" si="79"/>
        <v/>
      </c>
      <c r="H151" s="34">
        <v>19500</v>
      </c>
      <c r="I151" s="99">
        <f t="shared" si="72"/>
        <v>19500</v>
      </c>
      <c r="J151" s="105"/>
      <c r="K151" s="147" t="s">
        <v>364</v>
      </c>
      <c r="L151" s="75" t="s">
        <v>22</v>
      </c>
      <c r="M151" s="57"/>
      <c r="N151" s="27">
        <v>8200</v>
      </c>
      <c r="O151" s="28">
        <f t="shared" si="78"/>
        <v>8200</v>
      </c>
      <c r="P151" s="77" t="str">
        <f t="shared" si="70"/>
        <v/>
      </c>
      <c r="Q151" s="30">
        <v>8200</v>
      </c>
      <c r="R151" s="90">
        <f t="shared" si="75"/>
        <v>8200</v>
      </c>
      <c r="S151" s="3"/>
      <c r="V151" s="9"/>
      <c r="W151" s="6"/>
      <c r="X151" s="8"/>
      <c r="Y151" s="9"/>
      <c r="Z151" s="6"/>
      <c r="AA151" s="8"/>
      <c r="AC151" s="114">
        <f t="shared" si="77"/>
        <v>0</v>
      </c>
      <c r="AD151" s="114">
        <f t="shared" si="73"/>
        <v>0</v>
      </c>
      <c r="AE151" s="157"/>
    </row>
    <row r="152" s="1" customFormat="1" ht="11" customHeight="1" spans="1:31">
      <c r="A152" s="42"/>
      <c r="B152" s="24" t="s">
        <v>365</v>
      </c>
      <c r="C152" s="25" t="s">
        <v>20</v>
      </c>
      <c r="D152" s="26"/>
      <c r="E152" s="34">
        <v>19500</v>
      </c>
      <c r="F152" s="28">
        <f t="shared" si="71"/>
        <v>19500</v>
      </c>
      <c r="G152" s="29" t="str">
        <f t="shared" si="79"/>
        <v/>
      </c>
      <c r="H152" s="34">
        <v>19500</v>
      </c>
      <c r="I152" s="99">
        <f t="shared" si="72"/>
        <v>19500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8"/>
        <v>7200</v>
      </c>
      <c r="P152" s="77" t="str">
        <f t="shared" si="70"/>
        <v/>
      </c>
      <c r="Q152" s="34">
        <v>7200</v>
      </c>
      <c r="R152" s="90">
        <f t="shared" si="75"/>
        <v>7200</v>
      </c>
      <c r="S152" s="3"/>
      <c r="V152" s="9"/>
      <c r="W152" s="6"/>
      <c r="X152" s="8"/>
      <c r="Y152" s="9"/>
      <c r="Z152" s="6"/>
      <c r="AA152" s="8"/>
      <c r="AC152" s="114">
        <f t="shared" si="77"/>
        <v>0</v>
      </c>
      <c r="AD152" s="114">
        <f t="shared" si="73"/>
        <v>0</v>
      </c>
      <c r="AE152" s="157"/>
    </row>
    <row r="153" s="1" customFormat="1" ht="11" customHeight="1" spans="1:31">
      <c r="A153" s="42"/>
      <c r="B153" s="24" t="s">
        <v>367</v>
      </c>
      <c r="C153" s="25" t="s">
        <v>20</v>
      </c>
      <c r="D153" s="26"/>
      <c r="E153" s="27">
        <v>11400</v>
      </c>
      <c r="F153" s="28">
        <f t="shared" si="71"/>
        <v>11400</v>
      </c>
      <c r="G153" s="29" t="str">
        <f t="shared" si="79"/>
        <v/>
      </c>
      <c r="H153" s="30">
        <v>11400</v>
      </c>
      <c r="I153" s="99">
        <f t="shared" si="72"/>
        <v>11400</v>
      </c>
      <c r="J153" s="105"/>
      <c r="K153" s="147" t="s">
        <v>368</v>
      </c>
      <c r="L153" s="75" t="s">
        <v>22</v>
      </c>
      <c r="M153" s="57"/>
      <c r="N153" s="27">
        <v>3200</v>
      </c>
      <c r="O153" s="28">
        <f t="shared" si="78"/>
        <v>3200</v>
      </c>
      <c r="P153" s="77" t="str">
        <f t="shared" si="70"/>
        <v/>
      </c>
      <c r="Q153" s="30">
        <v>3200</v>
      </c>
      <c r="R153" s="90">
        <f t="shared" si="75"/>
        <v>3200</v>
      </c>
      <c r="S153" s="3"/>
      <c r="V153" s="9"/>
      <c r="W153" s="6"/>
      <c r="X153" s="8"/>
      <c r="Y153" s="9"/>
      <c r="Z153" s="6"/>
      <c r="AA153" s="8"/>
      <c r="AC153" s="114">
        <f t="shared" si="77"/>
        <v>0</v>
      </c>
      <c r="AD153" s="114">
        <f t="shared" si="73"/>
        <v>0</v>
      </c>
      <c r="AE153" s="157"/>
    </row>
    <row r="154" s="1" customFormat="1" ht="11" customHeight="1" spans="1:31">
      <c r="A154" s="42"/>
      <c r="B154" s="24" t="s">
        <v>369</v>
      </c>
      <c r="C154" s="25" t="s">
        <v>370</v>
      </c>
      <c r="D154" s="26"/>
      <c r="E154" s="27">
        <v>9500</v>
      </c>
      <c r="F154" s="28">
        <f t="shared" si="71"/>
        <v>9500</v>
      </c>
      <c r="G154" s="29" t="str">
        <f t="shared" si="79"/>
        <v/>
      </c>
      <c r="H154" s="30">
        <v>9500</v>
      </c>
      <c r="I154" s="99">
        <f t="shared" si="72"/>
        <v>9500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8"/>
        <v>5000</v>
      </c>
      <c r="P154" s="77" t="str">
        <f t="shared" si="70"/>
        <v/>
      </c>
      <c r="Q154" s="34">
        <v>5000</v>
      </c>
      <c r="R154" s="90">
        <f t="shared" si="75"/>
        <v>5000</v>
      </c>
      <c r="S154" s="3"/>
      <c r="V154" s="9"/>
      <c r="W154" s="6"/>
      <c r="X154" s="8"/>
      <c r="Y154" s="9"/>
      <c r="Z154" s="6"/>
      <c r="AA154" s="8"/>
      <c r="AC154" s="114">
        <f t="shared" si="77"/>
        <v>0</v>
      </c>
      <c r="AD154" s="114">
        <f t="shared" si="73"/>
        <v>0</v>
      </c>
      <c r="AE154" s="157"/>
    </row>
    <row r="155" s="1" customFormat="1" ht="11" customHeight="1" spans="1:31">
      <c r="A155" s="42"/>
      <c r="B155" s="134" t="s">
        <v>372</v>
      </c>
      <c r="C155" s="25" t="s">
        <v>370</v>
      </c>
      <c r="D155" s="26"/>
      <c r="E155" s="27">
        <v>10500</v>
      </c>
      <c r="F155" s="28">
        <f t="shared" si="71"/>
        <v>10500</v>
      </c>
      <c r="G155" s="29" t="str">
        <f t="shared" si="79"/>
        <v/>
      </c>
      <c r="H155" s="30">
        <v>10500</v>
      </c>
      <c r="I155" s="99">
        <f t="shared" si="72"/>
        <v>10500</v>
      </c>
      <c r="J155" s="105"/>
      <c r="K155" s="147" t="s">
        <v>373</v>
      </c>
      <c r="L155" s="75" t="s">
        <v>22</v>
      </c>
      <c r="M155" s="57"/>
      <c r="N155" s="27">
        <v>3550</v>
      </c>
      <c r="O155" s="28">
        <f t="shared" si="78"/>
        <v>3550</v>
      </c>
      <c r="P155" s="77" t="str">
        <f t="shared" si="70"/>
        <v/>
      </c>
      <c r="Q155" s="30">
        <v>3550</v>
      </c>
      <c r="R155" s="90">
        <f t="shared" si="75"/>
        <v>3550</v>
      </c>
      <c r="S155" s="3"/>
      <c r="V155" s="9"/>
      <c r="W155" s="6"/>
      <c r="X155" s="8"/>
      <c r="Y155" s="9"/>
      <c r="Z155" s="6"/>
      <c r="AA155" s="8"/>
      <c r="AC155" s="114">
        <f t="shared" si="77"/>
        <v>0</v>
      </c>
      <c r="AD155" s="114">
        <f t="shared" si="73"/>
        <v>0</v>
      </c>
      <c r="AE155" s="157"/>
    </row>
    <row r="156" s="1" customFormat="1" ht="11" customHeight="1" spans="1:31">
      <c r="A156" s="42"/>
      <c r="B156" s="134" t="s">
        <v>374</v>
      </c>
      <c r="C156" s="25" t="s">
        <v>370</v>
      </c>
      <c r="D156" s="26"/>
      <c r="E156" s="27">
        <v>10400</v>
      </c>
      <c r="F156" s="28">
        <f t="shared" si="71"/>
        <v>10400</v>
      </c>
      <c r="G156" s="29"/>
      <c r="H156" s="30">
        <v>10400</v>
      </c>
      <c r="I156" s="99">
        <f t="shared" si="72"/>
        <v>10400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8"/>
        <v>5000</v>
      </c>
      <c r="P156" s="77" t="str">
        <f t="shared" si="70"/>
        <v/>
      </c>
      <c r="Q156" s="30">
        <v>5000</v>
      </c>
      <c r="R156" s="90">
        <f t="shared" si="75"/>
        <v>5000</v>
      </c>
      <c r="S156" s="3"/>
      <c r="V156" s="9"/>
      <c r="W156" s="6"/>
      <c r="X156" s="8"/>
      <c r="Y156" s="9"/>
      <c r="Z156" s="6"/>
      <c r="AA156" s="8"/>
      <c r="AC156" s="114">
        <f t="shared" si="77"/>
        <v>0</v>
      </c>
      <c r="AD156" s="114">
        <f t="shared" si="73"/>
        <v>0</v>
      </c>
      <c r="AE156" s="157"/>
    </row>
    <row r="157" s="1" customFormat="1" ht="11" customHeight="1" spans="1:31">
      <c r="A157" s="42"/>
      <c r="B157" s="134" t="s">
        <v>374</v>
      </c>
      <c r="C157" s="25" t="s">
        <v>376</v>
      </c>
      <c r="D157" s="26"/>
      <c r="E157" s="27">
        <v>10400</v>
      </c>
      <c r="F157" s="28">
        <f t="shared" si="71"/>
        <v>10400</v>
      </c>
      <c r="G157" s="29"/>
      <c r="H157" s="30">
        <v>10400</v>
      </c>
      <c r="I157" s="99">
        <f t="shared" si="72"/>
        <v>10400</v>
      </c>
      <c r="J157" s="105"/>
      <c r="K157" s="148" t="s">
        <v>377</v>
      </c>
      <c r="L157" s="75" t="s">
        <v>22</v>
      </c>
      <c r="M157" s="57"/>
      <c r="N157" s="27">
        <v>6300</v>
      </c>
      <c r="O157" s="28">
        <f t="shared" si="78"/>
        <v>6300</v>
      </c>
      <c r="P157" s="77" t="str">
        <f t="shared" si="70"/>
        <v/>
      </c>
      <c r="Q157" s="30">
        <v>6300</v>
      </c>
      <c r="R157" s="90">
        <f t="shared" si="75"/>
        <v>6300</v>
      </c>
      <c r="S157" s="3"/>
      <c r="V157" s="9"/>
      <c r="W157" s="6"/>
      <c r="X157" s="8"/>
      <c r="Y157" s="9"/>
      <c r="Z157" s="6"/>
      <c r="AA157" s="8"/>
      <c r="AC157" s="114">
        <f t="shared" si="77"/>
        <v>0</v>
      </c>
      <c r="AD157" s="114">
        <f t="shared" si="73"/>
        <v>0</v>
      </c>
      <c r="AE157" s="157"/>
    </row>
    <row r="158" s="1" customFormat="1" ht="11" customHeight="1" spans="1:31">
      <c r="A158" s="42"/>
      <c r="B158" s="134" t="s">
        <v>378</v>
      </c>
      <c r="C158" s="25" t="s">
        <v>376</v>
      </c>
      <c r="D158" s="26"/>
      <c r="E158" s="27">
        <v>10400</v>
      </c>
      <c r="F158" s="28">
        <f t="shared" si="71"/>
        <v>10400</v>
      </c>
      <c r="G158" s="29"/>
      <c r="H158" s="30">
        <v>10400</v>
      </c>
      <c r="I158" s="99">
        <f t="shared" si="72"/>
        <v>10400</v>
      </c>
      <c r="J158" s="105"/>
      <c r="K158" s="147" t="s">
        <v>379</v>
      </c>
      <c r="L158" s="75" t="s">
        <v>22</v>
      </c>
      <c r="M158" s="57"/>
      <c r="N158" s="27">
        <v>3600</v>
      </c>
      <c r="O158" s="28">
        <f t="shared" si="78"/>
        <v>3600</v>
      </c>
      <c r="P158" s="77" t="str">
        <f t="shared" si="70"/>
        <v/>
      </c>
      <c r="Q158" s="30">
        <v>3600</v>
      </c>
      <c r="R158" s="90">
        <f t="shared" si="75"/>
        <v>3600</v>
      </c>
      <c r="S158" s="3"/>
      <c r="V158" s="9"/>
      <c r="W158" s="6"/>
      <c r="X158" s="8"/>
      <c r="Y158" s="9"/>
      <c r="Z158" s="6"/>
      <c r="AA158" s="8"/>
      <c r="AC158" s="114">
        <f t="shared" si="77"/>
        <v>0</v>
      </c>
      <c r="AD158" s="114">
        <f t="shared" si="73"/>
        <v>0</v>
      </c>
      <c r="AE158" s="157"/>
    </row>
    <row r="159" s="1" customFormat="1" ht="11" customHeight="1" spans="1:31">
      <c r="A159" s="42"/>
      <c r="B159" s="134" t="s">
        <v>378</v>
      </c>
      <c r="C159" s="25" t="s">
        <v>370</v>
      </c>
      <c r="D159" s="26"/>
      <c r="E159" s="27">
        <v>10400</v>
      </c>
      <c r="F159" s="28">
        <f t="shared" si="71"/>
        <v>10400</v>
      </c>
      <c r="G159" s="29"/>
      <c r="H159" s="30">
        <v>10400</v>
      </c>
      <c r="I159" s="99">
        <f t="shared" si="72"/>
        <v>10400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8"/>
        <v>4700</v>
      </c>
      <c r="P159" s="77" t="str">
        <f t="shared" si="70"/>
        <v/>
      </c>
      <c r="Q159" s="30">
        <v>4700</v>
      </c>
      <c r="R159" s="90">
        <f t="shared" si="75"/>
        <v>4700</v>
      </c>
      <c r="S159" s="3"/>
      <c r="V159" s="9"/>
      <c r="W159" s="6"/>
      <c r="X159" s="8"/>
      <c r="Y159" s="9"/>
      <c r="Z159" s="6"/>
      <c r="AA159" s="8"/>
      <c r="AC159" s="114">
        <f t="shared" si="77"/>
        <v>0</v>
      </c>
      <c r="AD159" s="114">
        <f t="shared" si="73"/>
        <v>0</v>
      </c>
      <c r="AE159" s="157"/>
    </row>
    <row r="160" s="1" customFormat="1" ht="11" customHeight="1" spans="1:31">
      <c r="A160" s="42"/>
      <c r="B160" s="134" t="s">
        <v>381</v>
      </c>
      <c r="C160" s="25" t="s">
        <v>370</v>
      </c>
      <c r="D160" s="26"/>
      <c r="E160" s="27">
        <v>10600</v>
      </c>
      <c r="F160" s="28">
        <f t="shared" si="71"/>
        <v>10600</v>
      </c>
      <c r="G160" s="29"/>
      <c r="H160" s="30">
        <v>10600</v>
      </c>
      <c r="I160" s="99">
        <f t="shared" si="72"/>
        <v>10600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8"/>
        <v>6000</v>
      </c>
      <c r="P160" s="77" t="str">
        <f t="shared" si="70"/>
        <v/>
      </c>
      <c r="Q160" s="30">
        <v>6000</v>
      </c>
      <c r="R160" s="90">
        <f t="shared" si="75"/>
        <v>6000</v>
      </c>
      <c r="S160" s="3"/>
      <c r="V160" s="9"/>
      <c r="W160" s="6"/>
      <c r="X160" s="8"/>
      <c r="Y160" s="9"/>
      <c r="Z160" s="6"/>
      <c r="AA160" s="8"/>
      <c r="AC160" s="114">
        <f t="shared" si="77"/>
        <v>0</v>
      </c>
      <c r="AD160" s="114">
        <f t="shared" si="73"/>
        <v>0</v>
      </c>
      <c r="AE160" s="157"/>
    </row>
    <row r="161" s="1" customFormat="1" ht="11" customHeight="1" spans="1:31">
      <c r="A161" s="42"/>
      <c r="B161" s="134" t="s">
        <v>383</v>
      </c>
      <c r="C161" s="25" t="s">
        <v>20</v>
      </c>
      <c r="D161" s="26"/>
      <c r="E161" s="27">
        <v>13500</v>
      </c>
      <c r="F161" s="28">
        <f t="shared" si="71"/>
        <v>13500</v>
      </c>
      <c r="G161" s="29" t="str">
        <f t="shared" ref="G161:G163" si="80">IF(LEFT(D161,1)="+",LEFT(D161,1)&amp;TEXT(D161,"#"),TEXT(D161,"#"))</f>
        <v/>
      </c>
      <c r="H161" s="30">
        <v>13500</v>
      </c>
      <c r="I161" s="99">
        <f t="shared" si="72"/>
        <v>13500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8"/>
        <v>2700</v>
      </c>
      <c r="P161" s="77" t="str">
        <f t="shared" si="70"/>
        <v/>
      </c>
      <c r="Q161" s="30">
        <v>2700</v>
      </c>
      <c r="R161" s="90">
        <f t="shared" si="75"/>
        <v>2700</v>
      </c>
      <c r="S161" s="3"/>
      <c r="V161" s="9"/>
      <c r="W161" s="6"/>
      <c r="X161" s="8"/>
      <c r="Y161" s="9"/>
      <c r="Z161" s="6"/>
      <c r="AA161" s="8"/>
      <c r="AC161" s="114">
        <f t="shared" si="77"/>
        <v>0</v>
      </c>
      <c r="AD161" s="114">
        <f t="shared" si="73"/>
        <v>0</v>
      </c>
      <c r="AE161" s="157"/>
    </row>
    <row r="162" s="1" customFormat="1" ht="11" customHeight="1" spans="1:31">
      <c r="A162" s="42"/>
      <c r="B162" s="134" t="s">
        <v>385</v>
      </c>
      <c r="C162" s="25" t="s">
        <v>20</v>
      </c>
      <c r="D162" s="26"/>
      <c r="E162" s="27">
        <v>13100</v>
      </c>
      <c r="F162" s="28">
        <f t="shared" si="71"/>
        <v>13100</v>
      </c>
      <c r="G162" s="29" t="str">
        <f t="shared" si="80"/>
        <v/>
      </c>
      <c r="H162" s="30">
        <v>13100</v>
      </c>
      <c r="I162" s="99">
        <f t="shared" si="72"/>
        <v>13100</v>
      </c>
      <c r="J162" s="105"/>
      <c r="K162" s="147" t="s">
        <v>386</v>
      </c>
      <c r="L162" s="75" t="s">
        <v>22</v>
      </c>
      <c r="M162" s="57"/>
      <c r="N162" s="27">
        <v>2200</v>
      </c>
      <c r="O162" s="28">
        <f t="shared" si="78"/>
        <v>2200</v>
      </c>
      <c r="P162" s="77" t="str">
        <f t="shared" si="70"/>
        <v/>
      </c>
      <c r="Q162" s="30">
        <v>2200</v>
      </c>
      <c r="R162" s="90">
        <f t="shared" si="75"/>
        <v>2200</v>
      </c>
      <c r="S162" s="3"/>
      <c r="V162" s="9"/>
      <c r="W162" s="6"/>
      <c r="X162" s="8"/>
      <c r="Y162" s="9"/>
      <c r="Z162" s="6"/>
      <c r="AA162" s="8"/>
      <c r="AC162" s="114">
        <f t="shared" si="77"/>
        <v>0</v>
      </c>
      <c r="AD162" s="114">
        <f t="shared" si="73"/>
        <v>0</v>
      </c>
      <c r="AE162" s="157"/>
    </row>
    <row r="163" s="1" customFormat="1" ht="11" customHeight="1" spans="1:31">
      <c r="A163" s="42"/>
      <c r="B163" s="134" t="s">
        <v>387</v>
      </c>
      <c r="C163" s="25" t="s">
        <v>20</v>
      </c>
      <c r="D163" s="26"/>
      <c r="E163" s="27">
        <v>12200</v>
      </c>
      <c r="F163" s="28">
        <f t="shared" si="71"/>
        <v>12200</v>
      </c>
      <c r="G163" s="29" t="str">
        <f t="shared" si="80"/>
        <v/>
      </c>
      <c r="H163" s="30">
        <v>12200</v>
      </c>
      <c r="I163" s="99">
        <f t="shared" si="72"/>
        <v>12200</v>
      </c>
      <c r="J163" s="105"/>
      <c r="K163" s="147" t="s">
        <v>388</v>
      </c>
      <c r="L163" s="75" t="s">
        <v>22</v>
      </c>
      <c r="M163" s="57"/>
      <c r="N163" s="27">
        <v>2200</v>
      </c>
      <c r="O163" s="28">
        <f t="shared" si="78"/>
        <v>2200</v>
      </c>
      <c r="P163" s="77" t="str">
        <f t="shared" si="70"/>
        <v/>
      </c>
      <c r="Q163" s="30">
        <v>2200</v>
      </c>
      <c r="R163" s="90">
        <f t="shared" si="75"/>
        <v>2200</v>
      </c>
      <c r="S163" s="3"/>
      <c r="V163" s="9"/>
      <c r="W163" s="6"/>
      <c r="X163" s="8"/>
      <c r="Y163" s="9"/>
      <c r="Z163" s="6"/>
      <c r="AA163" s="8"/>
      <c r="AC163" s="114">
        <f t="shared" si="77"/>
        <v>0</v>
      </c>
      <c r="AD163" s="114">
        <f t="shared" si="73"/>
        <v>0</v>
      </c>
      <c r="AE163" s="157"/>
    </row>
    <row r="164" s="1" customFormat="1" ht="11" customHeight="1" spans="1:31">
      <c r="A164" s="42"/>
      <c r="B164" s="32" t="s">
        <v>389</v>
      </c>
      <c r="C164" s="33" t="s">
        <v>18</v>
      </c>
      <c r="D164" s="26"/>
      <c r="E164" s="27">
        <v>10300</v>
      </c>
      <c r="F164" s="28">
        <f t="shared" si="71"/>
        <v>10300</v>
      </c>
      <c r="G164" s="29"/>
      <c r="H164" s="30">
        <v>10300</v>
      </c>
      <c r="I164" s="99">
        <f t="shared" si="72"/>
        <v>10300</v>
      </c>
      <c r="J164" s="105"/>
      <c r="K164" s="147" t="s">
        <v>390</v>
      </c>
      <c r="L164" s="75" t="s">
        <v>22</v>
      </c>
      <c r="M164" s="57" t="s">
        <v>482</v>
      </c>
      <c r="N164" s="27">
        <v>9300</v>
      </c>
      <c r="O164" s="28">
        <f t="shared" si="78"/>
        <v>9400</v>
      </c>
      <c r="P164" s="77" t="str">
        <f t="shared" si="70"/>
        <v>+100</v>
      </c>
      <c r="Q164" s="30">
        <v>9300</v>
      </c>
      <c r="R164" s="90">
        <f t="shared" si="75"/>
        <v>9400</v>
      </c>
      <c r="S164" s="3"/>
      <c r="V164" s="9"/>
      <c r="W164" s="6"/>
      <c r="X164" s="8"/>
      <c r="Y164" s="9"/>
      <c r="Z164" s="6"/>
      <c r="AA164" s="8"/>
      <c r="AC164" s="114">
        <f t="shared" si="77"/>
        <v>0</v>
      </c>
      <c r="AD164" s="114">
        <f t="shared" si="73"/>
        <v>0</v>
      </c>
      <c r="AE164" s="11"/>
    </row>
    <row r="165" s="1" customFormat="1" ht="11" customHeight="1" spans="1:31">
      <c r="A165" s="42"/>
      <c r="B165" s="44" t="s">
        <v>391</v>
      </c>
      <c r="C165" s="33" t="s">
        <v>392</v>
      </c>
      <c r="D165" s="26"/>
      <c r="E165" s="27">
        <v>13000</v>
      </c>
      <c r="F165" s="28">
        <f t="shared" si="71"/>
        <v>13000</v>
      </c>
      <c r="G165" s="29" t="str">
        <f t="shared" ref="G165:G174" si="81">IF(LEFT(D165,1)="+",LEFT(D165,1)&amp;TEXT(D165,"#"),TEXT(D165,"#"))</f>
        <v/>
      </c>
      <c r="H165" s="30">
        <v>13000</v>
      </c>
      <c r="I165" s="99">
        <f t="shared" si="72"/>
        <v>13000</v>
      </c>
      <c r="J165" s="105"/>
      <c r="K165" s="147" t="s">
        <v>393</v>
      </c>
      <c r="L165" s="75" t="s">
        <v>329</v>
      </c>
      <c r="M165" s="57"/>
      <c r="N165" s="27">
        <v>10500</v>
      </c>
      <c r="O165" s="28">
        <f t="shared" si="78"/>
        <v>10500</v>
      </c>
      <c r="P165" s="77" t="str">
        <f t="shared" si="70"/>
        <v/>
      </c>
      <c r="Q165" s="30">
        <v>10500</v>
      </c>
      <c r="R165" s="90">
        <f t="shared" si="75"/>
        <v>10500</v>
      </c>
      <c r="S165" s="3"/>
      <c r="V165" s="9"/>
      <c r="W165" s="6"/>
      <c r="X165" s="8"/>
      <c r="Y165" s="9"/>
      <c r="Z165" s="6"/>
      <c r="AA165" s="8"/>
      <c r="AC165" s="114">
        <f t="shared" si="77"/>
        <v>0</v>
      </c>
      <c r="AD165" s="114">
        <f t="shared" si="73"/>
        <v>0</v>
      </c>
      <c r="AE165" s="11"/>
    </row>
    <row r="166" s="1" customFormat="1" ht="11" customHeight="1" spans="1:31">
      <c r="A166" s="42"/>
      <c r="B166" s="44" t="s">
        <v>394</v>
      </c>
      <c r="C166" s="33" t="s">
        <v>105</v>
      </c>
      <c r="D166" s="26"/>
      <c r="E166" s="34">
        <v>13500</v>
      </c>
      <c r="F166" s="28">
        <f t="shared" si="71"/>
        <v>13500</v>
      </c>
      <c r="G166" s="29"/>
      <c r="H166" s="34">
        <v>13500</v>
      </c>
      <c r="I166" s="99">
        <f t="shared" si="72"/>
        <v>13500</v>
      </c>
      <c r="J166" s="105"/>
      <c r="K166" s="147" t="s">
        <v>395</v>
      </c>
      <c r="L166" s="75" t="s">
        <v>75</v>
      </c>
      <c r="M166" s="57"/>
      <c r="N166" s="27">
        <v>11600</v>
      </c>
      <c r="O166" s="28">
        <f t="shared" si="78"/>
        <v>11600</v>
      </c>
      <c r="P166" s="77" t="str">
        <f t="shared" si="70"/>
        <v/>
      </c>
      <c r="Q166" s="30">
        <v>11600</v>
      </c>
      <c r="R166" s="90">
        <f t="shared" si="75"/>
        <v>11600</v>
      </c>
      <c r="S166" s="3"/>
      <c r="V166" s="9"/>
      <c r="W166" s="6"/>
      <c r="X166" s="8"/>
      <c r="Y166" s="9"/>
      <c r="Z166" s="6"/>
      <c r="AA166" s="8"/>
      <c r="AC166" s="114">
        <f t="shared" si="77"/>
        <v>0</v>
      </c>
      <c r="AD166" s="114">
        <f t="shared" si="73"/>
        <v>0</v>
      </c>
      <c r="AE166" s="11"/>
    </row>
    <row r="167" s="1" customFormat="1" ht="11" customHeight="1" spans="1:31">
      <c r="A167" s="42"/>
      <c r="B167" s="44" t="s">
        <v>396</v>
      </c>
      <c r="C167" s="33" t="s">
        <v>105</v>
      </c>
      <c r="D167" s="26"/>
      <c r="E167" s="34">
        <v>13200</v>
      </c>
      <c r="F167" s="28">
        <f t="shared" si="71"/>
        <v>13200</v>
      </c>
      <c r="G167" s="29" t="str">
        <f t="shared" si="81"/>
        <v/>
      </c>
      <c r="H167" s="34">
        <v>13200</v>
      </c>
      <c r="I167" s="99">
        <f t="shared" si="72"/>
        <v>13200</v>
      </c>
      <c r="J167" s="105"/>
      <c r="K167" s="134" t="s">
        <v>397</v>
      </c>
      <c r="L167" s="25" t="s">
        <v>398</v>
      </c>
      <c r="M167" s="52"/>
      <c r="N167" s="27">
        <v>11500</v>
      </c>
      <c r="O167" s="28">
        <f t="shared" si="78"/>
        <v>11500</v>
      </c>
      <c r="P167" s="29" t="str">
        <f t="shared" si="70"/>
        <v/>
      </c>
      <c r="Q167" s="30">
        <v>11500</v>
      </c>
      <c r="R167" s="90">
        <f t="shared" si="75"/>
        <v>11500</v>
      </c>
      <c r="S167" s="3"/>
      <c r="V167" s="9"/>
      <c r="W167" s="6"/>
      <c r="X167" s="8"/>
      <c r="Y167" s="9"/>
      <c r="Z167" s="6"/>
      <c r="AA167" s="8"/>
      <c r="AC167" s="114">
        <f t="shared" si="77"/>
        <v>0</v>
      </c>
      <c r="AD167" s="114">
        <f t="shared" si="73"/>
        <v>0</v>
      </c>
      <c r="AE167" s="11"/>
    </row>
    <row r="168" s="1" customFormat="1" ht="11" customHeight="1" spans="1:31">
      <c r="A168" s="42"/>
      <c r="B168" s="44" t="s">
        <v>399</v>
      </c>
      <c r="C168" s="33" t="s">
        <v>181</v>
      </c>
      <c r="D168" s="26"/>
      <c r="E168" s="34">
        <v>13200</v>
      </c>
      <c r="F168" s="28">
        <f t="shared" si="71"/>
        <v>13200</v>
      </c>
      <c r="G168" s="29" t="str">
        <f t="shared" si="81"/>
        <v/>
      </c>
      <c r="H168" s="34">
        <v>13200</v>
      </c>
      <c r="I168" s="99">
        <f t="shared" si="72"/>
        <v>13200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8"/>
        <v>4050</v>
      </c>
      <c r="P168" s="77" t="str">
        <f t="shared" si="70"/>
        <v/>
      </c>
      <c r="Q168" s="30">
        <v>4050</v>
      </c>
      <c r="R168" s="90">
        <f t="shared" si="75"/>
        <v>4050</v>
      </c>
      <c r="S168" s="3"/>
      <c r="V168" s="9"/>
      <c r="W168" s="6"/>
      <c r="X168" s="8"/>
      <c r="Y168" s="9"/>
      <c r="Z168" s="6"/>
      <c r="AA168" s="8"/>
      <c r="AC168" s="114">
        <f t="shared" si="77"/>
        <v>0</v>
      </c>
      <c r="AD168" s="114">
        <f t="shared" si="73"/>
        <v>0</v>
      </c>
      <c r="AE168" s="11"/>
    </row>
    <row r="169" s="1" customFormat="1" ht="11" customHeight="1" spans="1:31">
      <c r="A169" s="42"/>
      <c r="B169" s="44" t="s">
        <v>401</v>
      </c>
      <c r="C169" s="33" t="s">
        <v>66</v>
      </c>
      <c r="D169" s="26"/>
      <c r="E169" s="27">
        <v>10600</v>
      </c>
      <c r="F169" s="28">
        <f t="shared" si="71"/>
        <v>10600</v>
      </c>
      <c r="G169" s="29" t="str">
        <f t="shared" si="81"/>
        <v/>
      </c>
      <c r="H169" s="30">
        <v>10600</v>
      </c>
      <c r="I169" s="99">
        <f t="shared" si="72"/>
        <v>10600</v>
      </c>
      <c r="J169" s="105"/>
      <c r="K169" s="151" t="s">
        <v>402</v>
      </c>
      <c r="L169" s="75" t="s">
        <v>22</v>
      </c>
      <c r="M169" s="26"/>
      <c r="N169" s="27">
        <v>10160</v>
      </c>
      <c r="O169" s="28">
        <f t="shared" si="78"/>
        <v>10160</v>
      </c>
      <c r="P169" s="77" t="str">
        <f t="shared" si="70"/>
        <v/>
      </c>
      <c r="Q169" s="30">
        <v>10160</v>
      </c>
      <c r="R169" s="90">
        <f t="shared" si="75"/>
        <v>10160</v>
      </c>
      <c r="S169" s="3"/>
      <c r="V169" s="9"/>
      <c r="W169" s="6"/>
      <c r="X169" s="8"/>
      <c r="Y169" s="9"/>
      <c r="Z169" s="6"/>
      <c r="AA169" s="8"/>
      <c r="AC169" s="114">
        <f t="shared" si="77"/>
        <v>0</v>
      </c>
      <c r="AD169" s="114">
        <f t="shared" si="73"/>
        <v>0</v>
      </c>
      <c r="AE169" s="11"/>
    </row>
    <row r="170" s="1" customFormat="1" ht="11" customHeight="1" spans="1:31">
      <c r="A170" s="42"/>
      <c r="B170" s="44" t="s">
        <v>403</v>
      </c>
      <c r="C170" s="33" t="s">
        <v>66</v>
      </c>
      <c r="D170" s="26"/>
      <c r="E170" s="27">
        <v>10600</v>
      </c>
      <c r="F170" s="28">
        <f t="shared" si="71"/>
        <v>10600</v>
      </c>
      <c r="G170" s="29" t="str">
        <f t="shared" si="81"/>
        <v/>
      </c>
      <c r="H170" s="30">
        <v>10600</v>
      </c>
      <c r="I170" s="67">
        <f t="shared" si="72"/>
        <v>10600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8"/>
        <v>3600</v>
      </c>
      <c r="P170" s="153" t="str">
        <f t="shared" si="70"/>
        <v/>
      </c>
      <c r="Q170" s="156">
        <v>3600</v>
      </c>
      <c r="R170" s="90">
        <f t="shared" si="75"/>
        <v>3600</v>
      </c>
      <c r="S170" s="3"/>
      <c r="V170" s="9"/>
      <c r="W170" s="6"/>
      <c r="X170" s="8"/>
      <c r="Y170" s="9"/>
      <c r="Z170" s="6"/>
      <c r="AA170" s="8"/>
      <c r="AC170" s="114">
        <f t="shared" si="77"/>
        <v>0</v>
      </c>
      <c r="AD170" s="114">
        <f t="shared" si="73"/>
        <v>0</v>
      </c>
      <c r="AE170" s="11"/>
    </row>
    <row r="171" s="1" customFormat="1" ht="11" customHeight="1" spans="1:31">
      <c r="A171" s="42"/>
      <c r="B171" s="44" t="s">
        <v>405</v>
      </c>
      <c r="C171" s="33" t="s">
        <v>66</v>
      </c>
      <c r="D171" s="26"/>
      <c r="E171" s="27">
        <v>10600</v>
      </c>
      <c r="F171" s="28">
        <f t="shared" si="71"/>
        <v>10600</v>
      </c>
      <c r="G171" s="29" t="str">
        <f t="shared" si="81"/>
        <v/>
      </c>
      <c r="H171" s="30">
        <v>10600</v>
      </c>
      <c r="I171" s="67">
        <f t="shared" si="72"/>
        <v>10600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8"/>
        <v>2500</v>
      </c>
      <c r="P171" s="153" t="str">
        <f t="shared" si="70"/>
        <v/>
      </c>
      <c r="Q171" s="156">
        <v>2500</v>
      </c>
      <c r="R171" s="90">
        <f t="shared" si="75"/>
        <v>2500</v>
      </c>
      <c r="S171" s="3"/>
      <c r="V171" s="9"/>
      <c r="W171" s="6"/>
      <c r="X171" s="8"/>
      <c r="Y171" s="9"/>
      <c r="Z171" s="6"/>
      <c r="AA171" s="8"/>
      <c r="AC171" s="114">
        <f t="shared" si="77"/>
        <v>0</v>
      </c>
      <c r="AD171" s="114">
        <f t="shared" si="73"/>
        <v>0</v>
      </c>
      <c r="AE171" s="11"/>
    </row>
    <row r="172" s="1" customFormat="1" ht="11" customHeight="1" spans="1:31">
      <c r="A172" s="42"/>
      <c r="B172" s="44" t="s">
        <v>407</v>
      </c>
      <c r="C172" s="33" t="s">
        <v>66</v>
      </c>
      <c r="D172" s="26"/>
      <c r="E172" s="27">
        <v>10700</v>
      </c>
      <c r="F172" s="28">
        <f t="shared" si="71"/>
        <v>10700</v>
      </c>
      <c r="G172" s="29" t="str">
        <f t="shared" si="81"/>
        <v/>
      </c>
      <c r="H172" s="30">
        <v>10700</v>
      </c>
      <c r="I172" s="99">
        <f t="shared" si="72"/>
        <v>10700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8"/>
        <v>1500</v>
      </c>
      <c r="P172" s="153" t="str">
        <f t="shared" si="70"/>
        <v/>
      </c>
      <c r="Q172" s="156">
        <v>1500</v>
      </c>
      <c r="R172" s="90">
        <f t="shared" si="75"/>
        <v>1500</v>
      </c>
      <c r="S172" s="3"/>
      <c r="V172" s="9"/>
      <c r="W172" s="6"/>
      <c r="X172" s="8"/>
      <c r="Y172" s="9"/>
      <c r="Z172" s="6"/>
      <c r="AA172" s="8"/>
      <c r="AC172" s="114">
        <f t="shared" si="77"/>
        <v>0</v>
      </c>
      <c r="AD172" s="114">
        <f t="shared" si="73"/>
        <v>0</v>
      </c>
      <c r="AE172" s="11"/>
    </row>
    <row r="173" s="1" customFormat="1" ht="11" customHeight="1" spans="1:31">
      <c r="A173" s="42"/>
      <c r="B173" s="44" t="s">
        <v>409</v>
      </c>
      <c r="C173" s="33" t="s">
        <v>66</v>
      </c>
      <c r="D173" s="26"/>
      <c r="E173" s="27">
        <v>11200</v>
      </c>
      <c r="F173" s="28">
        <f t="shared" si="71"/>
        <v>11200</v>
      </c>
      <c r="G173" s="29" t="str">
        <f t="shared" si="81"/>
        <v/>
      </c>
      <c r="H173" s="30">
        <v>11200</v>
      </c>
      <c r="I173" s="99">
        <f t="shared" si="72"/>
        <v>11200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8"/>
        <v>47200</v>
      </c>
      <c r="P173" s="153" t="str">
        <f t="shared" si="70"/>
        <v/>
      </c>
      <c r="Q173" s="27">
        <v>47200</v>
      </c>
      <c r="R173" s="90">
        <f t="shared" si="75"/>
        <v>47200</v>
      </c>
      <c r="S173" s="3"/>
      <c r="V173" s="9"/>
      <c r="W173" s="6"/>
      <c r="X173" s="8"/>
      <c r="Y173" s="9"/>
      <c r="Z173" s="6"/>
      <c r="AA173" s="8"/>
      <c r="AC173" s="114">
        <f t="shared" si="77"/>
        <v>0</v>
      </c>
      <c r="AD173" s="114">
        <f t="shared" si="73"/>
        <v>0</v>
      </c>
      <c r="AE173" s="11"/>
    </row>
    <row r="174" s="1" customFormat="1" ht="11" customHeight="1" spans="1:31">
      <c r="A174" s="42"/>
      <c r="B174" s="44" t="s">
        <v>413</v>
      </c>
      <c r="C174" s="135" t="s">
        <v>414</v>
      </c>
      <c r="D174" s="26"/>
      <c r="E174" s="27">
        <v>10600</v>
      </c>
      <c r="F174" s="28">
        <f t="shared" si="71"/>
        <v>10600</v>
      </c>
      <c r="G174" s="29" t="str">
        <f t="shared" si="81"/>
        <v/>
      </c>
      <c r="H174" s="30">
        <v>10600</v>
      </c>
      <c r="I174" s="99">
        <f t="shared" si="72"/>
        <v>10600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8"/>
        <v>16200</v>
      </c>
      <c r="P174" s="77" t="str">
        <f t="shared" si="70"/>
        <v/>
      </c>
      <c r="Q174" s="27">
        <v>16200</v>
      </c>
      <c r="R174" s="90">
        <f t="shared" si="75"/>
        <v>16200</v>
      </c>
      <c r="S174" s="3"/>
      <c r="V174" s="9"/>
      <c r="W174" s="6"/>
      <c r="X174" s="8"/>
      <c r="Y174" s="9"/>
      <c r="Z174" s="6"/>
      <c r="AA174" s="8"/>
      <c r="AC174" s="114">
        <f t="shared" si="77"/>
        <v>0</v>
      </c>
      <c r="AD174" s="114">
        <f t="shared" si="73"/>
        <v>0</v>
      </c>
      <c r="AE174" s="11"/>
    </row>
    <row r="175" s="1" customFormat="1" ht="11" customHeight="1" spans="1:31">
      <c r="A175" s="121"/>
      <c r="B175" s="136" t="s">
        <v>416</v>
      </c>
      <c r="C175" s="36"/>
      <c r="D175" s="37"/>
      <c r="E175" s="38">
        <f>SUM(F129:F174)</f>
        <v>563100</v>
      </c>
      <c r="F175" s="39">
        <f>E175/46</f>
        <v>12241.3043478261</v>
      </c>
      <c r="G175" s="73"/>
      <c r="H175" s="38">
        <f>SUM(I129:I174)</f>
        <v>563100</v>
      </c>
      <c r="I175" s="149">
        <f>H175/46</f>
        <v>12241.3043478261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8"/>
        <v>14400</v>
      </c>
      <c r="P175" s="77" t="str">
        <f t="shared" si="70"/>
        <v/>
      </c>
      <c r="Q175" s="27">
        <v>14400</v>
      </c>
      <c r="R175" s="90">
        <f t="shared" si="75"/>
        <v>14400</v>
      </c>
      <c r="S175" s="3"/>
      <c r="V175" s="9"/>
      <c r="W175" s="6"/>
      <c r="X175" s="8"/>
      <c r="Y175" s="9"/>
      <c r="Z175" s="6"/>
      <c r="AA175" s="8"/>
      <c r="AC175" s="114">
        <f t="shared" si="77"/>
        <v>0</v>
      </c>
      <c r="AD175" s="114">
        <f t="shared" si="73"/>
        <v>0</v>
      </c>
      <c r="AE175" s="11"/>
    </row>
    <row r="176" s="1" customFormat="1" ht="11" customHeight="1" spans="1:31">
      <c r="A176" s="137" t="s">
        <v>419</v>
      </c>
      <c r="B176" s="24" t="s">
        <v>420</v>
      </c>
      <c r="C176" s="25" t="s">
        <v>15</v>
      </c>
      <c r="D176" s="26"/>
      <c r="E176" s="34">
        <v>4100</v>
      </c>
      <c r="F176" s="28">
        <f t="shared" ref="F176:F190" si="82">E176+D176</f>
        <v>4100</v>
      </c>
      <c r="G176" s="29" t="str">
        <f t="shared" ref="G176:G194" si="83">IF(LEFT(D176,1)="+",LEFT(D176,1)&amp;TEXT(D176,"#"),TEXT(D176,"#"))</f>
        <v/>
      </c>
      <c r="H176" s="34">
        <v>4100</v>
      </c>
      <c r="I176" s="99">
        <f t="shared" ref="I176:I190" si="84">IF(G176="",0+H176,G176+H176)</f>
        <v>4100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8"/>
        <v>15300</v>
      </c>
      <c r="P176" s="77" t="str">
        <f t="shared" si="70"/>
        <v/>
      </c>
      <c r="Q176" s="27">
        <v>15300</v>
      </c>
      <c r="R176" s="90">
        <f t="shared" si="75"/>
        <v>15300</v>
      </c>
      <c r="S176" s="3"/>
      <c r="V176" s="9"/>
      <c r="W176" s="6"/>
      <c r="X176" s="8"/>
      <c r="Y176" s="9"/>
      <c r="Z176" s="6"/>
      <c r="AA176" s="8"/>
      <c r="AC176" s="114">
        <f t="shared" si="77"/>
        <v>0</v>
      </c>
      <c r="AD176" s="114">
        <f t="shared" si="73"/>
        <v>0</v>
      </c>
      <c r="AE176" s="11"/>
    </row>
    <row r="177" s="1" customFormat="1" ht="11" customHeight="1" spans="1:31">
      <c r="A177" s="138"/>
      <c r="B177" s="24" t="s">
        <v>422</v>
      </c>
      <c r="C177" s="25" t="s">
        <v>22</v>
      </c>
      <c r="D177" s="26"/>
      <c r="E177" s="27">
        <v>2600</v>
      </c>
      <c r="F177" s="28">
        <f t="shared" si="82"/>
        <v>2600</v>
      </c>
      <c r="G177" s="29" t="str">
        <f t="shared" si="83"/>
        <v/>
      </c>
      <c r="H177" s="30">
        <v>2600</v>
      </c>
      <c r="I177" s="99">
        <f t="shared" si="84"/>
        <v>2600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8"/>
        <v>17200</v>
      </c>
      <c r="P177" s="77" t="str">
        <f t="shared" si="70"/>
        <v/>
      </c>
      <c r="Q177" s="27">
        <v>17200</v>
      </c>
      <c r="R177" s="90">
        <f t="shared" si="75"/>
        <v>17200</v>
      </c>
      <c r="S177" s="3"/>
      <c r="V177" s="9"/>
      <c r="W177" s="6"/>
      <c r="X177" s="8"/>
      <c r="Y177" s="9"/>
      <c r="Z177" s="6"/>
      <c r="AA177" s="8"/>
      <c r="AC177" s="114">
        <f t="shared" si="77"/>
        <v>0</v>
      </c>
      <c r="AD177" s="114">
        <f t="shared" si="73"/>
        <v>0</v>
      </c>
      <c r="AE177" s="11"/>
    </row>
    <row r="178" s="1" customFormat="1" ht="11" customHeight="1" spans="1:31">
      <c r="A178" s="138"/>
      <c r="B178" s="118" t="s">
        <v>425</v>
      </c>
      <c r="C178" s="25" t="s">
        <v>22</v>
      </c>
      <c r="D178" s="26"/>
      <c r="E178" s="34">
        <v>3400</v>
      </c>
      <c r="F178" s="28">
        <f t="shared" si="82"/>
        <v>3400</v>
      </c>
      <c r="G178" s="29" t="str">
        <f t="shared" si="83"/>
        <v/>
      </c>
      <c r="H178" s="34">
        <v>3400</v>
      </c>
      <c r="I178" s="99">
        <f t="shared" si="84"/>
        <v>3400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8"/>
        <v>43800</v>
      </c>
      <c r="P178" s="77" t="str">
        <f t="shared" si="70"/>
        <v/>
      </c>
      <c r="Q178" s="27">
        <v>43800</v>
      </c>
      <c r="R178" s="90">
        <f t="shared" si="75"/>
        <v>43800</v>
      </c>
      <c r="S178" s="3"/>
      <c r="V178" s="9"/>
      <c r="W178" s="6"/>
      <c r="X178" s="8"/>
      <c r="Y178" s="9"/>
      <c r="Z178" s="6"/>
      <c r="AA178" s="8"/>
      <c r="AC178" s="114">
        <f t="shared" si="77"/>
        <v>0</v>
      </c>
      <c r="AD178" s="114">
        <f t="shared" si="73"/>
        <v>0</v>
      </c>
      <c r="AE178" s="11"/>
    </row>
    <row r="179" s="1" customFormat="1" ht="11" customHeight="1" spans="1:31">
      <c r="A179" s="138"/>
      <c r="B179" s="32" t="s">
        <v>428</v>
      </c>
      <c r="C179" s="33" t="s">
        <v>231</v>
      </c>
      <c r="D179" s="26"/>
      <c r="E179" s="27">
        <v>2400</v>
      </c>
      <c r="F179" s="28">
        <f t="shared" si="82"/>
        <v>2400</v>
      </c>
      <c r="G179" s="29" t="str">
        <f t="shared" si="83"/>
        <v/>
      </c>
      <c r="H179" s="30">
        <v>2400</v>
      </c>
      <c r="I179" s="99">
        <f t="shared" si="84"/>
        <v>2400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8"/>
        <v>13100</v>
      </c>
      <c r="P179" s="77" t="str">
        <f t="shared" si="70"/>
        <v/>
      </c>
      <c r="Q179" s="27">
        <v>13100</v>
      </c>
      <c r="R179" s="90">
        <f t="shared" si="75"/>
        <v>13100</v>
      </c>
      <c r="S179" s="3"/>
      <c r="V179" s="9"/>
      <c r="W179" s="6"/>
      <c r="X179" s="8"/>
      <c r="Y179" s="9"/>
      <c r="Z179" s="6"/>
      <c r="AA179" s="8"/>
      <c r="AC179" s="114">
        <f t="shared" si="77"/>
        <v>0</v>
      </c>
      <c r="AD179" s="114">
        <f t="shared" si="73"/>
        <v>0</v>
      </c>
      <c r="AE179" s="11"/>
    </row>
    <row r="180" s="1" customFormat="1" ht="11" customHeight="1" spans="1:31">
      <c r="A180" s="138"/>
      <c r="B180" s="24" t="s">
        <v>430</v>
      </c>
      <c r="C180" s="25" t="s">
        <v>22</v>
      </c>
      <c r="D180" s="26"/>
      <c r="E180" s="27">
        <v>2700</v>
      </c>
      <c r="F180" s="28">
        <f t="shared" si="82"/>
        <v>2700</v>
      </c>
      <c r="G180" s="29" t="str">
        <f t="shared" si="83"/>
        <v/>
      </c>
      <c r="H180" s="30">
        <v>2700</v>
      </c>
      <c r="I180" s="99">
        <f t="shared" si="84"/>
        <v>2700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8"/>
        <v>35500</v>
      </c>
      <c r="P180" s="77" t="str">
        <f t="shared" si="70"/>
        <v/>
      </c>
      <c r="Q180" s="27">
        <v>35500</v>
      </c>
      <c r="R180" s="90">
        <f t="shared" si="75"/>
        <v>35500</v>
      </c>
      <c r="S180" s="3"/>
      <c r="V180" s="9"/>
      <c r="W180" s="6"/>
      <c r="X180" s="8"/>
      <c r="Y180" s="9"/>
      <c r="Z180" s="6"/>
      <c r="AA180" s="8"/>
      <c r="AC180" s="114">
        <f t="shared" si="77"/>
        <v>0</v>
      </c>
      <c r="AD180" s="114">
        <f t="shared" si="73"/>
        <v>0</v>
      </c>
      <c r="AE180" s="11"/>
    </row>
    <row r="181" s="1" customFormat="1" ht="11" customHeight="1" spans="1:31">
      <c r="A181" s="138"/>
      <c r="B181" s="24" t="s">
        <v>432</v>
      </c>
      <c r="C181" s="25" t="s">
        <v>22</v>
      </c>
      <c r="D181" s="26"/>
      <c r="E181" s="27">
        <v>3100</v>
      </c>
      <c r="F181" s="28">
        <f t="shared" si="82"/>
        <v>3100</v>
      </c>
      <c r="G181" s="29" t="str">
        <f t="shared" si="83"/>
        <v/>
      </c>
      <c r="H181" s="30">
        <v>3100</v>
      </c>
      <c r="I181" s="99">
        <f t="shared" si="84"/>
        <v>3100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8"/>
        <v>36500</v>
      </c>
      <c r="P181" s="77" t="str">
        <f t="shared" si="70"/>
        <v/>
      </c>
      <c r="Q181" s="27">
        <v>36500</v>
      </c>
      <c r="R181" s="90">
        <f t="shared" si="75"/>
        <v>36500</v>
      </c>
      <c r="S181" s="3"/>
      <c r="V181" s="9"/>
      <c r="W181" s="6"/>
      <c r="X181" s="8"/>
      <c r="Y181" s="9"/>
      <c r="Z181" s="6"/>
      <c r="AA181" s="8"/>
      <c r="AC181" s="114">
        <f t="shared" si="77"/>
        <v>0</v>
      </c>
      <c r="AD181" s="114">
        <f t="shared" si="73"/>
        <v>0</v>
      </c>
      <c r="AE181" s="11"/>
    </row>
    <row r="182" s="1" customFormat="1" ht="11" customHeight="1" spans="1:31">
      <c r="A182" s="138"/>
      <c r="B182" s="24" t="s">
        <v>432</v>
      </c>
      <c r="C182" s="25" t="s">
        <v>105</v>
      </c>
      <c r="D182" s="26"/>
      <c r="E182" s="27">
        <v>5500</v>
      </c>
      <c r="F182" s="28">
        <f t="shared" si="82"/>
        <v>5500</v>
      </c>
      <c r="G182" s="29" t="str">
        <f t="shared" si="83"/>
        <v/>
      </c>
      <c r="H182" s="30">
        <v>5500</v>
      </c>
      <c r="I182" s="99">
        <f t="shared" si="84"/>
        <v>5500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8"/>
        <v>8900</v>
      </c>
      <c r="P182" s="77" t="str">
        <f t="shared" si="70"/>
        <v/>
      </c>
      <c r="Q182" s="27">
        <v>8900</v>
      </c>
      <c r="R182" s="90">
        <f t="shared" si="75"/>
        <v>8900</v>
      </c>
      <c r="S182" s="3"/>
      <c r="V182" s="9"/>
      <c r="W182" s="6"/>
      <c r="X182" s="8"/>
      <c r="Y182" s="9"/>
      <c r="Z182" s="6"/>
      <c r="AA182" s="8"/>
      <c r="AC182" s="114">
        <f t="shared" si="77"/>
        <v>0</v>
      </c>
      <c r="AD182" s="114">
        <f t="shared" si="73"/>
        <v>0</v>
      </c>
      <c r="AE182" s="11"/>
    </row>
    <row r="183" s="1" customFormat="1" ht="11" customHeight="1" spans="1:31">
      <c r="A183" s="138"/>
      <c r="B183" s="24" t="s">
        <v>435</v>
      </c>
      <c r="C183" s="25" t="s">
        <v>22</v>
      </c>
      <c r="D183" s="26"/>
      <c r="E183" s="27">
        <v>2900</v>
      </c>
      <c r="F183" s="28">
        <f t="shared" si="82"/>
        <v>2900</v>
      </c>
      <c r="G183" s="29" t="str">
        <f t="shared" si="83"/>
        <v/>
      </c>
      <c r="H183" s="30">
        <v>2900</v>
      </c>
      <c r="I183" s="99">
        <f t="shared" si="84"/>
        <v>2900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8"/>
        <v>15500</v>
      </c>
      <c r="P183" s="77" t="str">
        <f t="shared" si="70"/>
        <v/>
      </c>
      <c r="Q183" s="27">
        <v>15500</v>
      </c>
      <c r="R183" s="90">
        <f t="shared" si="75"/>
        <v>15500</v>
      </c>
      <c r="S183" s="3"/>
      <c r="V183" s="9"/>
      <c r="W183" s="6"/>
      <c r="X183" s="8"/>
      <c r="Y183" s="9"/>
      <c r="Z183" s="6"/>
      <c r="AA183" s="8"/>
      <c r="AC183" s="114">
        <f t="shared" si="77"/>
        <v>0</v>
      </c>
      <c r="AD183" s="114">
        <f t="shared" si="73"/>
        <v>0</v>
      </c>
      <c r="AE183" s="11"/>
    </row>
    <row r="184" s="1" customFormat="1" ht="11" customHeight="1" spans="1:31">
      <c r="A184" s="138"/>
      <c r="B184" s="24" t="s">
        <v>437</v>
      </c>
      <c r="C184" s="25" t="s">
        <v>22</v>
      </c>
      <c r="D184" s="26"/>
      <c r="E184" s="27">
        <v>4430</v>
      </c>
      <c r="F184" s="28">
        <f t="shared" si="82"/>
        <v>4430</v>
      </c>
      <c r="G184" s="29" t="str">
        <f t="shared" si="83"/>
        <v/>
      </c>
      <c r="H184" s="30">
        <v>4430</v>
      </c>
      <c r="I184" s="99">
        <f t="shared" si="84"/>
        <v>4430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8"/>
        <v>17300</v>
      </c>
      <c r="P184" s="77" t="str">
        <f t="shared" si="70"/>
        <v/>
      </c>
      <c r="Q184" s="27">
        <v>17300</v>
      </c>
      <c r="R184" s="90">
        <f t="shared" si="75"/>
        <v>17300</v>
      </c>
      <c r="S184" s="3"/>
      <c r="V184" s="9"/>
      <c r="W184" s="6"/>
      <c r="X184" s="8"/>
      <c r="Y184" s="9"/>
      <c r="Z184" s="6"/>
      <c r="AA184" s="8"/>
      <c r="AC184" s="114">
        <f t="shared" si="77"/>
        <v>0</v>
      </c>
      <c r="AD184" s="114">
        <f t="shared" si="73"/>
        <v>0</v>
      </c>
      <c r="AE184" s="11"/>
    </row>
    <row r="185" s="1" customFormat="1" ht="11" customHeight="1" spans="1:31">
      <c r="A185" s="138"/>
      <c r="B185" s="32" t="s">
        <v>439</v>
      </c>
      <c r="C185" s="33" t="s">
        <v>22</v>
      </c>
      <c r="D185" s="26"/>
      <c r="E185" s="27">
        <v>3100</v>
      </c>
      <c r="F185" s="28">
        <f t="shared" si="82"/>
        <v>3100</v>
      </c>
      <c r="G185" s="29" t="str">
        <f t="shared" si="83"/>
        <v/>
      </c>
      <c r="H185" s="30">
        <v>3100</v>
      </c>
      <c r="I185" s="99">
        <f t="shared" si="84"/>
        <v>3100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8"/>
        <v>45500</v>
      </c>
      <c r="P185" s="77" t="str">
        <f t="shared" si="70"/>
        <v/>
      </c>
      <c r="Q185" s="27">
        <v>45500</v>
      </c>
      <c r="R185" s="90">
        <f t="shared" si="75"/>
        <v>45500</v>
      </c>
      <c r="S185" s="3"/>
      <c r="V185" s="9"/>
      <c r="W185" s="6"/>
      <c r="X185" s="8"/>
      <c r="Y185" s="9"/>
      <c r="Z185" s="6"/>
      <c r="AA185" s="8"/>
      <c r="AC185" s="114">
        <f t="shared" si="77"/>
        <v>0</v>
      </c>
      <c r="AD185" s="114">
        <f t="shared" si="73"/>
        <v>0</v>
      </c>
      <c r="AE185" s="11"/>
    </row>
    <row r="186" s="1" customFormat="1" ht="11" customHeight="1" spans="1:31">
      <c r="A186" s="138"/>
      <c r="B186" s="32" t="s">
        <v>441</v>
      </c>
      <c r="C186" s="139" t="s">
        <v>29</v>
      </c>
      <c r="D186" s="26"/>
      <c r="E186" s="27">
        <v>3500</v>
      </c>
      <c r="F186" s="28">
        <f t="shared" si="82"/>
        <v>3500</v>
      </c>
      <c r="G186" s="29" t="str">
        <f t="shared" si="83"/>
        <v/>
      </c>
      <c r="H186" s="30">
        <v>3500</v>
      </c>
      <c r="I186" s="99">
        <f t="shared" si="84"/>
        <v>3500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8"/>
        <v>14500</v>
      </c>
      <c r="P186" s="77" t="str">
        <f t="shared" si="70"/>
        <v/>
      </c>
      <c r="Q186" s="27">
        <v>14500</v>
      </c>
      <c r="R186" s="90">
        <f t="shared" si="75"/>
        <v>14500</v>
      </c>
      <c r="S186" s="3"/>
      <c r="V186" s="9"/>
      <c r="W186" s="6"/>
      <c r="X186" s="8"/>
      <c r="Y186" s="9"/>
      <c r="Z186" s="6"/>
      <c r="AA186" s="8"/>
      <c r="AC186" s="114">
        <f t="shared" si="77"/>
        <v>0</v>
      </c>
      <c r="AD186" s="114">
        <f t="shared" si="73"/>
        <v>0</v>
      </c>
      <c r="AE186" s="11"/>
    </row>
    <row r="187" s="1" customFormat="1" ht="11" customHeight="1" spans="1:31">
      <c r="A187" s="138"/>
      <c r="B187" s="24" t="s">
        <v>443</v>
      </c>
      <c r="C187" s="25" t="s">
        <v>22</v>
      </c>
      <c r="D187" s="26"/>
      <c r="E187" s="27">
        <v>2800</v>
      </c>
      <c r="F187" s="28">
        <f t="shared" si="82"/>
        <v>2800</v>
      </c>
      <c r="G187" s="29" t="str">
        <f t="shared" si="83"/>
        <v/>
      </c>
      <c r="H187" s="30">
        <v>2800</v>
      </c>
      <c r="I187" s="99">
        <f t="shared" si="84"/>
        <v>2800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8"/>
        <v>12700</v>
      </c>
      <c r="P187" s="77" t="str">
        <f t="shared" si="70"/>
        <v/>
      </c>
      <c r="Q187" s="27">
        <v>12700</v>
      </c>
      <c r="R187" s="90">
        <f t="shared" si="75"/>
        <v>12700</v>
      </c>
      <c r="S187" s="3"/>
      <c r="V187" s="9"/>
      <c r="W187" s="6"/>
      <c r="X187" s="8"/>
      <c r="Y187" s="9"/>
      <c r="Z187" s="6"/>
      <c r="AA187" s="8"/>
      <c r="AC187" s="114">
        <f t="shared" si="77"/>
        <v>0</v>
      </c>
      <c r="AD187" s="114">
        <f t="shared" si="73"/>
        <v>0</v>
      </c>
      <c r="AE187" s="11"/>
    </row>
    <row r="188" s="1" customFormat="1" ht="11" customHeight="1" spans="1:31">
      <c r="A188" s="138"/>
      <c r="B188" s="24" t="s">
        <v>445</v>
      </c>
      <c r="C188" s="25" t="s">
        <v>22</v>
      </c>
      <c r="D188" s="26"/>
      <c r="E188" s="27">
        <v>4280</v>
      </c>
      <c r="F188" s="28">
        <f t="shared" si="82"/>
        <v>4280</v>
      </c>
      <c r="G188" s="29" t="str">
        <f t="shared" si="83"/>
        <v/>
      </c>
      <c r="H188" s="30">
        <v>4280</v>
      </c>
      <c r="I188" s="99">
        <f t="shared" si="84"/>
        <v>4280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8"/>
        <v>11400</v>
      </c>
      <c r="P188" s="77" t="str">
        <f t="shared" ref="P188:P198" si="85">IF(LEFT(M188,1)="+",LEFT(M188,1)&amp;TEXT(M188,"#"),TEXT(M188,"#"))</f>
        <v/>
      </c>
      <c r="Q188" s="27">
        <v>11400</v>
      </c>
      <c r="R188" s="90">
        <f t="shared" si="75"/>
        <v>11400</v>
      </c>
      <c r="S188" s="3"/>
      <c r="V188" s="9"/>
      <c r="W188" s="6"/>
      <c r="X188" s="8"/>
      <c r="Y188" s="9"/>
      <c r="Z188" s="6"/>
      <c r="AA188" s="8"/>
      <c r="AC188" s="114" t="e">
        <f>#REF!-#REF!</f>
        <v>#REF!</v>
      </c>
      <c r="AD188" s="114">
        <f t="shared" si="73"/>
        <v>0</v>
      </c>
      <c r="AE188" s="11"/>
    </row>
    <row r="189" s="1" customFormat="1" ht="11" customHeight="1" spans="1:31">
      <c r="A189" s="138"/>
      <c r="B189" s="24" t="s">
        <v>447</v>
      </c>
      <c r="C189" s="25" t="s">
        <v>448</v>
      </c>
      <c r="D189" s="26"/>
      <c r="E189" s="27">
        <v>3200</v>
      </c>
      <c r="F189" s="28">
        <f t="shared" si="82"/>
        <v>3200</v>
      </c>
      <c r="G189" s="29" t="str">
        <f t="shared" si="83"/>
        <v/>
      </c>
      <c r="H189" s="30">
        <v>3200</v>
      </c>
      <c r="I189" s="99">
        <f t="shared" si="84"/>
        <v>3200</v>
      </c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8"/>
        <v>13600</v>
      </c>
      <c r="P189" s="77" t="str">
        <f t="shared" si="85"/>
        <v/>
      </c>
      <c r="Q189" s="27">
        <v>13600</v>
      </c>
      <c r="R189" s="90">
        <f t="shared" si="75"/>
        <v>13600</v>
      </c>
      <c r="S189" s="3"/>
      <c r="V189" s="9"/>
      <c r="W189" s="6"/>
      <c r="X189" s="8"/>
      <c r="Y189" s="9"/>
      <c r="Z189" s="6"/>
      <c r="AA189" s="8"/>
      <c r="AC189" s="114" t="e">
        <f>#REF!-#REF!</f>
        <v>#REF!</v>
      </c>
      <c r="AD189" s="114">
        <f t="shared" si="73"/>
        <v>0</v>
      </c>
      <c r="AE189" s="11"/>
    </row>
    <row r="190" s="1" customFormat="1" ht="11" customHeight="1" spans="1:31">
      <c r="A190" s="138"/>
      <c r="B190" s="24" t="s">
        <v>450</v>
      </c>
      <c r="C190" s="25" t="s">
        <v>22</v>
      </c>
      <c r="D190" s="26"/>
      <c r="E190" s="27">
        <v>3200</v>
      </c>
      <c r="F190" s="28">
        <f t="shared" si="82"/>
        <v>3200</v>
      </c>
      <c r="G190" s="29" t="str">
        <f t="shared" si="83"/>
        <v/>
      </c>
      <c r="H190" s="30">
        <v>3200</v>
      </c>
      <c r="I190" s="99">
        <f t="shared" si="84"/>
        <v>3200</v>
      </c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8"/>
        <v>15500</v>
      </c>
      <c r="P190" s="77" t="str">
        <f t="shared" si="85"/>
        <v/>
      </c>
      <c r="Q190" s="27">
        <v>15500</v>
      </c>
      <c r="R190" s="90">
        <f t="shared" si="75"/>
        <v>15500</v>
      </c>
      <c r="S190" s="3"/>
      <c r="V190" s="9"/>
      <c r="W190" s="6"/>
      <c r="X190" s="8"/>
      <c r="Y190" s="9"/>
      <c r="Z190" s="6"/>
      <c r="AA190" s="8"/>
      <c r="AC190" s="114" t="e">
        <f>#REF!-#REF!</f>
        <v>#REF!</v>
      </c>
      <c r="AD190" s="114">
        <f t="shared" si="73"/>
        <v>0</v>
      </c>
      <c r="AE190" s="11"/>
    </row>
    <row r="191" s="1" customFormat="1" ht="11" customHeight="1" spans="1:31">
      <c r="A191" s="138"/>
      <c r="B191" s="36" t="s">
        <v>452</v>
      </c>
      <c r="C191" s="36"/>
      <c r="D191" s="37"/>
      <c r="E191" s="38">
        <f>SUM(F176:F190)</f>
        <v>51210</v>
      </c>
      <c r="F191" s="39">
        <f>E191/15</f>
        <v>3414</v>
      </c>
      <c r="G191" s="29" t="str">
        <f t="shared" si="83"/>
        <v/>
      </c>
      <c r="H191" s="38">
        <f>SUM(I176:I190)</f>
        <v>51210</v>
      </c>
      <c r="I191" s="39">
        <f>H191/15</f>
        <v>3414</v>
      </c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8"/>
        <v>15600</v>
      </c>
      <c r="P191" s="77" t="str">
        <f t="shared" si="85"/>
        <v/>
      </c>
      <c r="Q191" s="30">
        <v>15600</v>
      </c>
      <c r="R191" s="90">
        <f t="shared" si="75"/>
        <v>15600</v>
      </c>
      <c r="S191" s="3"/>
      <c r="V191" s="9"/>
      <c r="W191" s="6"/>
      <c r="X191" s="8"/>
      <c r="Y191" s="9"/>
      <c r="Z191" s="6"/>
      <c r="AA191" s="8"/>
      <c r="AC191" s="114" t="e">
        <f>#REF!-#REF!</f>
        <v>#REF!</v>
      </c>
      <c r="AD191" s="114">
        <f t="shared" si="73"/>
        <v>0</v>
      </c>
      <c r="AE191" s="11"/>
    </row>
    <row r="192" s="1" customFormat="1" ht="11" customHeight="1" spans="1:31">
      <c r="A192" s="138"/>
      <c r="B192" s="54" t="s">
        <v>454</v>
      </c>
      <c r="C192" s="25" t="s">
        <v>22</v>
      </c>
      <c r="D192" s="26"/>
      <c r="E192" s="27">
        <v>2600</v>
      </c>
      <c r="F192" s="28">
        <f t="shared" ref="F192:F194" si="86">E192+D192</f>
        <v>2600</v>
      </c>
      <c r="G192" s="29" t="str">
        <f t="shared" si="83"/>
        <v/>
      </c>
      <c r="H192" s="30">
        <v>2600</v>
      </c>
      <c r="I192" s="67">
        <f t="shared" ref="I192:I194" si="87">IF(G192="",0+H192,G192+H192)</f>
        <v>2600</v>
      </c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8"/>
        <v>14500</v>
      </c>
      <c r="P192" s="29" t="str">
        <f t="shared" si="85"/>
        <v/>
      </c>
      <c r="Q192" s="30">
        <v>14500</v>
      </c>
      <c r="R192" s="90">
        <f t="shared" si="75"/>
        <v>14500</v>
      </c>
      <c r="S192" s="3"/>
      <c r="V192" s="9"/>
      <c r="W192" s="6"/>
      <c r="X192" s="8"/>
      <c r="Y192" s="9"/>
      <c r="Z192" s="6"/>
      <c r="AA192" s="8"/>
      <c r="AC192" s="114">
        <f>F196-I196</f>
        <v>0</v>
      </c>
      <c r="AD192" s="114">
        <f t="shared" ref="AD192:AD200" si="88">O192-R192</f>
        <v>0</v>
      </c>
      <c r="AE192" s="11"/>
    </row>
    <row r="193" s="1" customFormat="1" ht="11" customHeight="1" spans="1:31">
      <c r="A193" s="138"/>
      <c r="B193" s="33" t="s">
        <v>456</v>
      </c>
      <c r="C193" s="33" t="s">
        <v>231</v>
      </c>
      <c r="D193" s="26"/>
      <c r="E193" s="27">
        <v>2700</v>
      </c>
      <c r="F193" s="28">
        <f t="shared" si="86"/>
        <v>2700</v>
      </c>
      <c r="G193" s="29" t="str">
        <f t="shared" si="83"/>
        <v/>
      </c>
      <c r="H193" s="30">
        <v>2700</v>
      </c>
      <c r="I193" s="67">
        <f t="shared" si="87"/>
        <v>2700</v>
      </c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8"/>
        <v>12700</v>
      </c>
      <c r="P193" s="29" t="str">
        <f t="shared" si="85"/>
        <v/>
      </c>
      <c r="Q193" s="30">
        <v>12700</v>
      </c>
      <c r="R193" s="90">
        <f t="shared" si="75"/>
        <v>12700</v>
      </c>
      <c r="S193" s="3"/>
      <c r="V193" s="9"/>
      <c r="W193" s="6"/>
      <c r="X193" s="8"/>
      <c r="Y193" s="9"/>
      <c r="Z193" s="6"/>
      <c r="AA193" s="8"/>
      <c r="AC193" s="114">
        <f>F197-I197</f>
        <v>0</v>
      </c>
      <c r="AD193" s="114">
        <f t="shared" si="88"/>
        <v>0</v>
      </c>
      <c r="AE193" s="11"/>
    </row>
    <row r="194" s="1" customFormat="1" ht="11" customHeight="1" spans="1:31">
      <c r="A194" s="138"/>
      <c r="B194" s="33" t="s">
        <v>458</v>
      </c>
      <c r="C194" s="33" t="s">
        <v>22</v>
      </c>
      <c r="D194" s="26"/>
      <c r="E194" s="27">
        <v>3200</v>
      </c>
      <c r="F194" s="28">
        <f t="shared" si="86"/>
        <v>3200</v>
      </c>
      <c r="G194" s="29" t="str">
        <f t="shared" si="83"/>
        <v/>
      </c>
      <c r="H194" s="30">
        <v>3200</v>
      </c>
      <c r="I194" s="67">
        <f t="shared" si="87"/>
        <v>3200</v>
      </c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8"/>
        <v>11000</v>
      </c>
      <c r="P194" s="29" t="str">
        <f t="shared" si="85"/>
        <v/>
      </c>
      <c r="Q194" s="30">
        <v>11000</v>
      </c>
      <c r="R194" s="90">
        <f t="shared" si="75"/>
        <v>11000</v>
      </c>
      <c r="S194" s="3"/>
      <c r="V194" s="9"/>
      <c r="W194" s="6"/>
      <c r="X194" s="8"/>
      <c r="Y194" s="9"/>
      <c r="Z194" s="6"/>
      <c r="AA194" s="8"/>
      <c r="AC194" s="114" t="e">
        <f>#REF!-#REF!</f>
        <v>#REF!</v>
      </c>
      <c r="AD194" s="114">
        <f t="shared" si="88"/>
        <v>0</v>
      </c>
      <c r="AE194" s="11"/>
    </row>
    <row r="195" s="1" customFormat="1" ht="11" customHeight="1" spans="1:31">
      <c r="A195" s="138"/>
      <c r="B195" s="36" t="s">
        <v>460</v>
      </c>
      <c r="C195" s="36"/>
      <c r="D195" s="37"/>
      <c r="E195" s="38">
        <f>E191+F192+F193+F194</f>
        <v>59710</v>
      </c>
      <c r="F195" s="39">
        <f>E195/18</f>
        <v>3317.22222222222</v>
      </c>
      <c r="G195" s="73"/>
      <c r="H195" s="38">
        <f>H191+I192+I193+I194</f>
        <v>59710</v>
      </c>
      <c r="I195" s="39">
        <f>H195/18</f>
        <v>3317.22222222222</v>
      </c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8"/>
        <v>44000</v>
      </c>
      <c r="P195" s="29" t="str">
        <f t="shared" si="85"/>
        <v/>
      </c>
      <c r="Q195" s="30">
        <v>44000</v>
      </c>
      <c r="R195" s="90">
        <f t="shared" si="75"/>
        <v>44000</v>
      </c>
      <c r="S195" s="3"/>
      <c r="V195" s="9"/>
      <c r="W195" s="6"/>
      <c r="X195" s="8"/>
      <c r="Y195" s="9"/>
      <c r="Z195" s="6"/>
      <c r="AA195" s="8"/>
      <c r="AC195" s="114">
        <f t="shared" ref="AC195:AC199" si="89">F198-I198</f>
        <v>0</v>
      </c>
      <c r="AD195" s="114">
        <f t="shared" si="88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8"/>
        <v>14700</v>
      </c>
      <c r="P196" s="29" t="str">
        <f t="shared" si="85"/>
        <v/>
      </c>
      <c r="Q196" s="34">
        <v>14700</v>
      </c>
      <c r="R196" s="90">
        <f t="shared" si="75"/>
        <v>14700</v>
      </c>
      <c r="S196" s="3"/>
      <c r="V196" s="9"/>
      <c r="W196" s="6"/>
      <c r="X196" s="8"/>
      <c r="Y196" s="9"/>
      <c r="Z196" s="6"/>
      <c r="AA196" s="8"/>
      <c r="AC196" s="114">
        <f t="shared" si="89"/>
        <v>0</v>
      </c>
      <c r="AD196" s="114">
        <f t="shared" si="88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8"/>
        <v>20700</v>
      </c>
      <c r="P197" s="29" t="str">
        <f t="shared" si="85"/>
        <v/>
      </c>
      <c r="Q197" s="30">
        <v>20700</v>
      </c>
      <c r="R197" s="90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4">
        <f t="shared" si="89"/>
        <v>0</v>
      </c>
      <c r="AD197" s="114">
        <f t="shared" si="88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8"/>
        <v>34200</v>
      </c>
      <c r="P198" s="115" t="str">
        <f t="shared" si="85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4">
        <f t="shared" si="89"/>
        <v>0</v>
      </c>
      <c r="AD198" s="114">
        <f t="shared" si="88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9"/>
        <v>0</v>
      </c>
      <c r="AD199" s="114">
        <f t="shared" si="88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8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="1" customFormat="1" spans="1:31">
      <c r="A203" s="3"/>
      <c r="B203" s="4"/>
      <c r="C203" s="4"/>
      <c r="D203" s="163"/>
      <c r="E203" s="130"/>
      <c r="F203" s="165"/>
      <c r="G203" s="163"/>
      <c r="H203" s="130"/>
      <c r="I203" s="131"/>
      <c r="J203" s="3"/>
      <c r="M203" s="9"/>
      <c r="N203" s="6"/>
      <c r="O203" s="7"/>
      <c r="P203" s="10"/>
      <c r="Q203" s="6"/>
      <c r="R203" s="8"/>
      <c r="S203" s="3"/>
      <c r="V203" s="9"/>
      <c r="W203" s="6"/>
      <c r="X203" s="8"/>
      <c r="Y203" s="9"/>
      <c r="Z203" s="6"/>
      <c r="AA203" s="8"/>
      <c r="AC203" s="11"/>
      <c r="AD203" s="11"/>
      <c r="AE203" s="11"/>
    </row>
    <row r="204" s="1" customFormat="1" spans="1:31">
      <c r="A204" s="3"/>
      <c r="B204" s="4"/>
      <c r="C204" s="4"/>
      <c r="D204" s="163"/>
      <c r="E204" s="130"/>
      <c r="F204" s="165"/>
      <c r="G204" s="163"/>
      <c r="H204" s="130"/>
      <c r="I204" s="131"/>
      <c r="J204" s="3"/>
      <c r="M204" s="9"/>
      <c r="N204" s="6"/>
      <c r="O204" s="7"/>
      <c r="P204" s="10"/>
      <c r="Q204" s="6"/>
      <c r="R204" s="8"/>
      <c r="S204" s="3"/>
      <c r="V204" s="9"/>
      <c r="W204" s="6"/>
      <c r="X204" s="8"/>
      <c r="Y204" s="9"/>
      <c r="Z204" s="6"/>
      <c r="AA204" s="8"/>
      <c r="AC204" s="11"/>
      <c r="AD204" s="11"/>
      <c r="AE204" s="11"/>
    </row>
    <row r="205" s="1" customFormat="1" spans="1:31">
      <c r="A205" s="3"/>
      <c r="B205" s="4"/>
      <c r="C205" s="4"/>
      <c r="D205" s="163"/>
      <c r="E205" s="130"/>
      <c r="F205" s="165"/>
      <c r="G205" s="163"/>
      <c r="H205" s="130"/>
      <c r="I205" s="131"/>
      <c r="J205" s="3"/>
      <c r="M205" s="9"/>
      <c r="N205" s="6"/>
      <c r="O205" s="7"/>
      <c r="P205" s="10"/>
      <c r="Q205" s="6"/>
      <c r="R205" s="8"/>
      <c r="S205" s="3"/>
      <c r="V205" s="9"/>
      <c r="W205" s="6"/>
      <c r="X205" s="8"/>
      <c r="Y205" s="9"/>
      <c r="Z205" s="6"/>
      <c r="AA205" s="8"/>
      <c r="AC205" s="11"/>
      <c r="AD205" s="11"/>
      <c r="AE205" s="11"/>
    </row>
    <row r="206" s="1" customFormat="1" spans="1:31">
      <c r="A206" s="3"/>
      <c r="B206" s="4"/>
      <c r="C206" s="4"/>
      <c r="D206" s="163"/>
      <c r="E206" s="130"/>
      <c r="F206" s="165"/>
      <c r="G206" s="163"/>
      <c r="H206" s="130"/>
      <c r="I206" s="131"/>
      <c r="J206" s="3"/>
      <c r="M206" s="9"/>
      <c r="N206" s="6"/>
      <c r="O206" s="7"/>
      <c r="P206" s="10"/>
      <c r="Q206" s="6"/>
      <c r="R206" s="8"/>
      <c r="S206" s="3"/>
      <c r="V206" s="9"/>
      <c r="W206" s="6"/>
      <c r="X206" s="8"/>
      <c r="Y206" s="9"/>
      <c r="Z206" s="6"/>
      <c r="AA206" s="8"/>
      <c r="AC206" s="11"/>
      <c r="AD206" s="11"/>
      <c r="AE206" s="11"/>
    </row>
    <row r="207" s="1" customFormat="1" spans="1:31">
      <c r="A207" s="3"/>
      <c r="B207" s="4"/>
      <c r="C207" s="4"/>
      <c r="D207" s="163"/>
      <c r="E207" s="130"/>
      <c r="F207" s="165"/>
      <c r="G207" s="163"/>
      <c r="H207" s="130"/>
      <c r="I207" s="131"/>
      <c r="J207" s="3"/>
      <c r="M207" s="9"/>
      <c r="N207" s="6"/>
      <c r="O207" s="7"/>
      <c r="P207" s="10"/>
      <c r="Q207" s="6"/>
      <c r="R207" s="8"/>
      <c r="S207" s="3"/>
      <c r="V207" s="9"/>
      <c r="W207" s="6"/>
      <c r="X207" s="8"/>
      <c r="Y207" s="9"/>
      <c r="Z207" s="6"/>
      <c r="AA207" s="8"/>
      <c r="AC207" s="11"/>
      <c r="AD207" s="11"/>
      <c r="AE207" s="11"/>
    </row>
    <row r="208" s="1" customFormat="1" spans="1:31">
      <c r="A208" s="3"/>
      <c r="B208" s="4"/>
      <c r="C208" s="4"/>
      <c r="D208" s="163"/>
      <c r="E208" s="130"/>
      <c r="F208" s="165"/>
      <c r="G208" s="163"/>
      <c r="H208" s="130"/>
      <c r="I208" s="131"/>
      <c r="J208" s="3"/>
      <c r="M208" s="9"/>
      <c r="N208" s="6"/>
      <c r="O208" s="7"/>
      <c r="P208" s="10"/>
      <c r="Q208" s="6"/>
      <c r="R208" s="8"/>
      <c r="S208" s="3"/>
      <c r="V208" s="9"/>
      <c r="W208" s="6"/>
      <c r="X208" s="8"/>
      <c r="Y208" s="9"/>
      <c r="Z208" s="6"/>
      <c r="AA208" s="8"/>
      <c r="AC208" s="11"/>
      <c r="AD208" s="11"/>
      <c r="AE208" s="11"/>
    </row>
    <row r="209" s="1" customFormat="1" spans="1:31">
      <c r="A209" s="3"/>
      <c r="B209" s="4"/>
      <c r="C209" s="4"/>
      <c r="D209" s="163"/>
      <c r="E209" s="130"/>
      <c r="F209" s="165"/>
      <c r="G209" s="163"/>
      <c r="H209" s="130"/>
      <c r="I209" s="131"/>
      <c r="J209" s="3"/>
      <c r="M209" s="9"/>
      <c r="N209" s="6"/>
      <c r="O209" s="7"/>
      <c r="P209" s="10"/>
      <c r="Q209" s="6"/>
      <c r="R209" s="8"/>
      <c r="S209" s="3"/>
      <c r="V209" s="9"/>
      <c r="W209" s="6"/>
      <c r="X209" s="8"/>
      <c r="Y209" s="9"/>
      <c r="Z209" s="6"/>
      <c r="AA209" s="8"/>
      <c r="AC209" s="11"/>
      <c r="AD209" s="11"/>
      <c r="AE209" s="11"/>
    </row>
    <row r="210" s="1" customFormat="1" spans="1:31">
      <c r="A210" s="3"/>
      <c r="B210" s="4"/>
      <c r="C210" s="4"/>
      <c r="D210" s="163"/>
      <c r="E210" s="130"/>
      <c r="F210" s="165"/>
      <c r="G210" s="163"/>
      <c r="H210" s="130"/>
      <c r="I210" s="131"/>
      <c r="J210" s="3"/>
      <c r="M210" s="9"/>
      <c r="N210" s="6"/>
      <c r="O210" s="7"/>
      <c r="P210" s="10"/>
      <c r="Q210" s="6"/>
      <c r="R210" s="8"/>
      <c r="S210" s="3"/>
      <c r="V210" s="9"/>
      <c r="W210" s="6"/>
      <c r="X210" s="8"/>
      <c r="Y210" s="9"/>
      <c r="Z210" s="6"/>
      <c r="AA210" s="8"/>
      <c r="AC210" s="11"/>
      <c r="AD210" s="11"/>
      <c r="AE210" s="11"/>
    </row>
    <row r="211" s="1" customFormat="1" spans="1:31">
      <c r="A211" s="3"/>
      <c r="B211" s="4"/>
      <c r="C211" s="4"/>
      <c r="D211" s="163"/>
      <c r="E211" s="130"/>
      <c r="F211" s="165"/>
      <c r="G211" s="163"/>
      <c r="H211" s="130"/>
      <c r="I211" s="131"/>
      <c r="J211" s="3"/>
      <c r="M211" s="9"/>
      <c r="N211" s="6"/>
      <c r="O211" s="7"/>
      <c r="P211" s="10"/>
      <c r="Q211" s="6"/>
      <c r="R211" s="8"/>
      <c r="S211" s="3"/>
      <c r="V211" s="9"/>
      <c r="W211" s="6"/>
      <c r="X211" s="8"/>
      <c r="Y211" s="9"/>
      <c r="Z211" s="6"/>
      <c r="AA211" s="8"/>
      <c r="AC211" s="11"/>
      <c r="AD211" s="11"/>
      <c r="AE211" s="11"/>
    </row>
    <row r="212" s="1" customFormat="1" spans="1:31">
      <c r="A212" s="3"/>
      <c r="B212" s="4"/>
      <c r="C212" s="4"/>
      <c r="D212" s="163"/>
      <c r="E212" s="130"/>
      <c r="F212" s="165"/>
      <c r="G212" s="163"/>
      <c r="H212" s="130"/>
      <c r="I212" s="131"/>
      <c r="J212" s="3"/>
      <c r="M212" s="9"/>
      <c r="N212" s="6"/>
      <c r="O212" s="7"/>
      <c r="P212" s="10"/>
      <c r="Q212" s="6"/>
      <c r="R212" s="8"/>
      <c r="S212" s="3"/>
      <c r="V212" s="9"/>
      <c r="W212" s="6"/>
      <c r="X212" s="8"/>
      <c r="Y212" s="9"/>
      <c r="Z212" s="6"/>
      <c r="AA212" s="8"/>
      <c r="AC212" s="11"/>
      <c r="AD212" s="11"/>
      <c r="AE212" s="11"/>
    </row>
    <row r="213" s="1" customFormat="1" spans="1:31">
      <c r="A213" s="3"/>
      <c r="B213" s="4"/>
      <c r="C213" s="4"/>
      <c r="D213" s="163"/>
      <c r="E213" s="130"/>
      <c r="F213" s="165"/>
      <c r="G213" s="163"/>
      <c r="H213" s="130"/>
      <c r="I213" s="131"/>
      <c r="J213" s="3"/>
      <c r="M213" s="9"/>
      <c r="N213" s="6"/>
      <c r="O213" s="7"/>
      <c r="P213" s="10"/>
      <c r="Q213" s="6"/>
      <c r="R213" s="8"/>
      <c r="S213" s="3"/>
      <c r="V213" s="9"/>
      <c r="W213" s="6"/>
      <c r="X213" s="8"/>
      <c r="Y213" s="9"/>
      <c r="Z213" s="6"/>
      <c r="AA213" s="8"/>
      <c r="AC213" s="11"/>
      <c r="AD213" s="11"/>
      <c r="AE213" s="11"/>
    </row>
    <row r="214" s="1" customFormat="1" spans="1:31">
      <c r="A214" s="3"/>
      <c r="B214" s="4"/>
      <c r="C214" s="4"/>
      <c r="D214" s="163"/>
      <c r="E214" s="130"/>
      <c r="F214" s="165"/>
      <c r="G214" s="163"/>
      <c r="H214" s="130"/>
      <c r="I214" s="131"/>
      <c r="J214" s="3"/>
      <c r="M214" s="9"/>
      <c r="N214" s="6"/>
      <c r="O214" s="7"/>
      <c r="P214" s="10"/>
      <c r="Q214" s="6"/>
      <c r="R214" s="8"/>
      <c r="S214" s="3"/>
      <c r="V214" s="9"/>
      <c r="W214" s="6"/>
      <c r="X214" s="8"/>
      <c r="Y214" s="9"/>
      <c r="Z214" s="6"/>
      <c r="AA214" s="8"/>
      <c r="AC214" s="11"/>
      <c r="AD214" s="11"/>
      <c r="AE214" s="11"/>
    </row>
    <row r="215" s="1" customFormat="1" spans="1:31">
      <c r="A215" s="3"/>
      <c r="B215" s="4"/>
      <c r="C215" s="4"/>
      <c r="D215" s="163"/>
      <c r="E215" s="130"/>
      <c r="F215" s="165"/>
      <c r="G215" s="163"/>
      <c r="H215" s="130"/>
      <c r="I215" s="131"/>
      <c r="J215" s="3"/>
      <c r="M215" s="9"/>
      <c r="N215" s="6"/>
      <c r="O215" s="7"/>
      <c r="P215" s="10"/>
      <c r="Q215" s="6"/>
      <c r="R215" s="8"/>
      <c r="S215" s="3"/>
      <c r="V215" s="9"/>
      <c r="W215" s="6"/>
      <c r="X215" s="8"/>
      <c r="Y215" s="9"/>
      <c r="Z215" s="6"/>
      <c r="AA215" s="8"/>
      <c r="AC215" s="11"/>
      <c r="AD215" s="11"/>
      <c r="AE215" s="11"/>
    </row>
    <row r="216" s="1" customFormat="1" spans="1:31">
      <c r="A216" s="3"/>
      <c r="B216" s="4"/>
      <c r="C216" s="4"/>
      <c r="D216" s="163"/>
      <c r="E216" s="130"/>
      <c r="F216" s="165"/>
      <c r="G216" s="163"/>
      <c r="H216" s="130"/>
      <c r="I216" s="131"/>
      <c r="J216" s="3"/>
      <c r="M216" s="9"/>
      <c r="N216" s="6"/>
      <c r="O216" s="7"/>
      <c r="P216" s="10"/>
      <c r="Q216" s="6"/>
      <c r="R216" s="8"/>
      <c r="S216" s="3"/>
      <c r="V216" s="9"/>
      <c r="W216" s="6"/>
      <c r="X216" s="8"/>
      <c r="Y216" s="9"/>
      <c r="Z216" s="6"/>
      <c r="AA216" s="8"/>
      <c r="AC216" s="11"/>
      <c r="AD216" s="11"/>
      <c r="AE216" s="11"/>
    </row>
    <row r="217" s="1" customFormat="1" spans="1:31">
      <c r="A217" s="3"/>
      <c r="B217" s="4"/>
      <c r="C217" s="4"/>
      <c r="D217" s="163"/>
      <c r="E217" s="130"/>
      <c r="F217" s="165"/>
      <c r="G217" s="163"/>
      <c r="H217" s="130"/>
      <c r="I217" s="131"/>
      <c r="J217" s="3"/>
      <c r="M217" s="9"/>
      <c r="N217" s="6"/>
      <c r="O217" s="7"/>
      <c r="P217" s="10"/>
      <c r="Q217" s="6"/>
      <c r="R217" s="8"/>
      <c r="S217" s="3"/>
      <c r="V217" s="9"/>
      <c r="W217" s="6"/>
      <c r="X217" s="8"/>
      <c r="Y217" s="9"/>
      <c r="Z217" s="6"/>
      <c r="AA217" s="8"/>
      <c r="AC217" s="11"/>
      <c r="AD217" s="11"/>
      <c r="AE217" s="11"/>
    </row>
    <row r="218" s="1" customFormat="1" spans="1:31">
      <c r="A218" s="3"/>
      <c r="B218" s="4"/>
      <c r="C218" s="4"/>
      <c r="D218" s="163"/>
      <c r="E218" s="130"/>
      <c r="F218" s="165"/>
      <c r="G218" s="163"/>
      <c r="H218" s="130"/>
      <c r="I218" s="131"/>
      <c r="J218" s="3"/>
      <c r="M218" s="9"/>
      <c r="N218" s="6"/>
      <c r="O218" s="7"/>
      <c r="P218" s="10"/>
      <c r="Q218" s="6"/>
      <c r="R218" s="8"/>
      <c r="S218" s="3"/>
      <c r="V218" s="9"/>
      <c r="W218" s="6"/>
      <c r="X218" s="8"/>
      <c r="Y218" s="9"/>
      <c r="Z218" s="6"/>
      <c r="AA218" s="8"/>
      <c r="AC218" s="11"/>
      <c r="AD218" s="11"/>
      <c r="AE218" s="11"/>
    </row>
  </sheetData>
  <autoFilter xmlns:etc="http://www.wps.cn/officeDocument/2017/etCustomData" ref="A3:AE21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7"/>
    <mergeCell ref="A129:A174"/>
    <mergeCell ref="A176:A195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97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497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497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38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4300</v>
      </c>
      <c r="O4" s="28">
        <f t="shared" ref="O4:O25" si="3">N4+M4</f>
        <v>4300</v>
      </c>
      <c r="P4" s="29" t="str">
        <f t="shared" ref="P4:P13" si="4">IF(LEFT(M4,1)="+",LEFT(M4,1)&amp;TEXT(M4,"#"),TEXT(M4,"#"))</f>
        <v/>
      </c>
      <c r="Q4" s="30">
        <v>4300</v>
      </c>
      <c r="R4" s="90">
        <f t="shared" ref="R4:R25" si="5"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13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33</v>
      </c>
      <c r="L8" s="25" t="s">
        <v>28</v>
      </c>
      <c r="M8" s="25"/>
      <c r="N8" s="27">
        <v>4000</v>
      </c>
      <c r="O8" s="28">
        <f t="shared" si="3"/>
        <v>4000</v>
      </c>
      <c r="P8" s="29" t="str">
        <f t="shared" si="4"/>
        <v/>
      </c>
      <c r="Q8" s="30">
        <v>4000</v>
      </c>
      <c r="R8" s="90">
        <f t="shared" si="5"/>
        <v>4000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3"/>
        <v>2200</v>
      </c>
      <c r="P9" s="29" t="str">
        <f t="shared" si="4"/>
        <v/>
      </c>
      <c r="Q9" s="30">
        <v>2200</v>
      </c>
      <c r="R9" s="90">
        <f t="shared" si="5"/>
        <v>2200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3"/>
        <v>2400</v>
      </c>
      <c r="P10" s="29" t="str">
        <f t="shared" si="4"/>
        <v/>
      </c>
      <c r="Q10" s="34">
        <v>2400</v>
      </c>
      <c r="R10" s="90">
        <f t="shared" si="5"/>
        <v>2400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3"/>
        <v>9000</v>
      </c>
      <c r="P11" s="29" t="str">
        <f t="shared" si="4"/>
        <v/>
      </c>
      <c r="Q11" s="34">
        <v>9000</v>
      </c>
      <c r="R11" s="90">
        <f t="shared" si="5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3"/>
        <v>11000</v>
      </c>
      <c r="P12" s="29" t="str">
        <f t="shared" si="4"/>
        <v/>
      </c>
      <c r="Q12" s="34">
        <v>11000</v>
      </c>
      <c r="R12" s="90">
        <f t="shared" si="5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3"/>
        <v>12000</v>
      </c>
      <c r="P13" s="29" t="str">
        <f t="shared" si="4"/>
        <v/>
      </c>
      <c r="Q13" s="34">
        <v>12000</v>
      </c>
      <c r="R13" s="90">
        <f t="shared" si="5"/>
        <v>12000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3"/>
        <v>5000</v>
      </c>
      <c r="P14" s="29"/>
      <c r="Q14" s="30">
        <v>5000</v>
      </c>
      <c r="R14" s="90">
        <f t="shared" si="5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ref="AD14:AD77" si="14">O13-R13</f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3"/>
        <v>3900</v>
      </c>
      <c r="P15" s="29" t="str">
        <f t="shared" ref="P15:P19" si="15">IF(LEFT(M15,1)="+",LEFT(M15,1)&amp;TEXT(M15,"#"),TEXT(M15,"#"))</f>
        <v/>
      </c>
      <c r="Q15" s="34">
        <v>3900</v>
      </c>
      <c r="R15" s="90">
        <f t="shared" si="5"/>
        <v>3900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4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3"/>
        <v>8000</v>
      </c>
      <c r="P16" s="29" t="str">
        <f t="shared" si="15"/>
        <v/>
      </c>
      <c r="Q16" s="30">
        <v>8000</v>
      </c>
      <c r="R16" s="90">
        <f t="shared" si="5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4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3"/>
        <v>5000</v>
      </c>
      <c r="P17" s="29"/>
      <c r="Q17" s="30">
        <v>5000</v>
      </c>
      <c r="R17" s="90">
        <f t="shared" si="5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4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33" t="s">
        <v>70</v>
      </c>
      <c r="L18" s="33" t="s">
        <v>56</v>
      </c>
      <c r="M18" s="52"/>
      <c r="N18" s="27">
        <v>3200</v>
      </c>
      <c r="O18" s="28">
        <f t="shared" si="3"/>
        <v>3200</v>
      </c>
      <c r="P18" s="29" t="str">
        <f t="shared" si="15"/>
        <v/>
      </c>
      <c r="Q18" s="30">
        <v>3200</v>
      </c>
      <c r="R18" s="90">
        <f t="shared" si="5"/>
        <v>3200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4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60" t="s">
        <v>70</v>
      </c>
      <c r="L19" s="33" t="s">
        <v>18</v>
      </c>
      <c r="M19" s="52"/>
      <c r="N19" s="27">
        <v>3800</v>
      </c>
      <c r="O19" s="28">
        <f t="shared" si="3"/>
        <v>3800</v>
      </c>
      <c r="P19" s="29" t="str">
        <f t="shared" si="15"/>
        <v/>
      </c>
      <c r="Q19" s="30">
        <v>3800</v>
      </c>
      <c r="R19" s="99">
        <f t="shared" si="5"/>
        <v>3800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4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3"/>
        <v>1770</v>
      </c>
      <c r="P20" s="29"/>
      <c r="Q20" s="27">
        <v>1770</v>
      </c>
      <c r="R20" s="90">
        <f t="shared" si="5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4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3"/>
        <v>1710</v>
      </c>
      <c r="P21" s="29" t="str">
        <f t="shared" ref="P21:P25" si="16">IF(LEFT(M21,1)="+",LEFT(M21,1)&amp;TEXT(M21,"#"),TEXT(M21,"#"))</f>
        <v/>
      </c>
      <c r="Q21" s="30">
        <v>1710</v>
      </c>
      <c r="R21" s="90">
        <f t="shared" si="5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4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3"/>
        <v>1790</v>
      </c>
      <c r="P22" s="29" t="str">
        <f t="shared" si="16"/>
        <v/>
      </c>
      <c r="Q22" s="30">
        <v>1790</v>
      </c>
      <c r="R22" s="90">
        <f t="shared" si="5"/>
        <v>1790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4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3"/>
        <v>2400</v>
      </c>
      <c r="P23" s="29" t="str">
        <f t="shared" si="16"/>
        <v/>
      </c>
      <c r="Q23" s="34">
        <v>2400</v>
      </c>
      <c r="R23" s="90">
        <f t="shared" si="5"/>
        <v>2400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4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3"/>
        <v>3300</v>
      </c>
      <c r="P24" s="29" t="str">
        <f t="shared" si="16"/>
        <v/>
      </c>
      <c r="Q24" s="30">
        <v>3300</v>
      </c>
      <c r="R24" s="90">
        <f t="shared" si="5"/>
        <v>3300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4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3"/>
        <v>3200</v>
      </c>
      <c r="P25" s="29" t="str">
        <f t="shared" si="16"/>
        <v/>
      </c>
      <c r="Q25" s="30">
        <v>3200</v>
      </c>
      <c r="R25" s="90">
        <f t="shared" si="5"/>
        <v>3200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4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78"/>
      <c r="K26" s="36" t="s">
        <v>94</v>
      </c>
      <c r="L26" s="36"/>
      <c r="M26" s="72"/>
      <c r="N26" s="38">
        <f>SUM(O6:O25)</f>
        <v>92270</v>
      </c>
      <c r="O26" s="39">
        <f>N26/22</f>
        <v>4194.09090909091</v>
      </c>
      <c r="P26" s="73"/>
      <c r="Q26" s="38">
        <f>SUM(R6:R25)</f>
        <v>92270</v>
      </c>
      <c r="R26" s="108">
        <f>Q26/22</f>
        <v>4194.09090909091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4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68" t="s">
        <v>96</v>
      </c>
      <c r="K27" s="25" t="s">
        <v>97</v>
      </c>
      <c r="L27" s="25" t="s">
        <v>15</v>
      </c>
      <c r="M27" s="52"/>
      <c r="N27" s="27">
        <v>25400</v>
      </c>
      <c r="O27" s="28">
        <f t="shared" ref="O27:O44" si="19">N27+M27</f>
        <v>25400</v>
      </c>
      <c r="P27" s="29" t="str">
        <f t="shared" ref="P27:P44" si="20">IF(LEFT(M27,1)="+",LEFT(M27,1)&amp;TEXT(M27,"#"),TEXT(M27,"#"))</f>
        <v/>
      </c>
      <c r="Q27" s="30">
        <v>25400</v>
      </c>
      <c r="R27" s="90">
        <f t="shared" ref="R27:R44" si="21">IF(P27="",0+Q27,P27+Q27)</f>
        <v>25400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4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9"/>
      <c r="K28" s="25" t="s">
        <v>99</v>
      </c>
      <c r="L28" s="25" t="s">
        <v>20</v>
      </c>
      <c r="M28" s="52"/>
      <c r="N28" s="27">
        <v>25200</v>
      </c>
      <c r="O28" s="28">
        <f t="shared" si="19"/>
        <v>25200</v>
      </c>
      <c r="P28" s="29" t="str">
        <f t="shared" si="20"/>
        <v/>
      </c>
      <c r="Q28" s="30">
        <v>25200</v>
      </c>
      <c r="R28" s="90">
        <f t="shared" si="21"/>
        <v>25200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4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101</v>
      </c>
      <c r="L29" s="25" t="s">
        <v>15</v>
      </c>
      <c r="M29" s="52"/>
      <c r="N29" s="27">
        <v>25400</v>
      </c>
      <c r="O29" s="28">
        <f t="shared" si="19"/>
        <v>25400</v>
      </c>
      <c r="P29" s="29" t="str">
        <f t="shared" si="20"/>
        <v/>
      </c>
      <c r="Q29" s="30">
        <v>25400</v>
      </c>
      <c r="R29" s="90">
        <f t="shared" si="21"/>
        <v>25400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4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103</v>
      </c>
      <c r="L30" s="25" t="s">
        <v>20</v>
      </c>
      <c r="M30" s="52"/>
      <c r="N30" s="27">
        <v>25200</v>
      </c>
      <c r="O30" s="28">
        <f t="shared" si="19"/>
        <v>25200</v>
      </c>
      <c r="P30" s="29" t="str">
        <f t="shared" si="20"/>
        <v/>
      </c>
      <c r="Q30" s="30">
        <v>25200</v>
      </c>
      <c r="R30" s="90">
        <f t="shared" si="21"/>
        <v>25200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4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106</v>
      </c>
      <c r="L31" s="25" t="s">
        <v>107</v>
      </c>
      <c r="M31" s="52"/>
      <c r="N31" s="27">
        <v>25000</v>
      </c>
      <c r="O31" s="28">
        <f t="shared" si="19"/>
        <v>25000</v>
      </c>
      <c r="P31" s="29" t="str">
        <f t="shared" si="20"/>
        <v/>
      </c>
      <c r="Q31" s="30">
        <v>25000</v>
      </c>
      <c r="R31" s="90">
        <f t="shared" si="21"/>
        <v>25000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4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7"/>
        <v>21500</v>
      </c>
      <c r="G32" s="29" t="str">
        <f t="shared" si="1"/>
        <v/>
      </c>
      <c r="H32" s="30">
        <v>21500</v>
      </c>
      <c r="I32" s="67">
        <f t="shared" si="18"/>
        <v>21500</v>
      </c>
      <c r="J32" s="69"/>
      <c r="K32" s="25" t="s">
        <v>106</v>
      </c>
      <c r="L32" s="25" t="s">
        <v>20</v>
      </c>
      <c r="M32" s="52"/>
      <c r="N32" s="27">
        <v>24700</v>
      </c>
      <c r="O32" s="28">
        <f t="shared" si="19"/>
        <v>24700</v>
      </c>
      <c r="P32" s="29" t="str">
        <f t="shared" si="20"/>
        <v/>
      </c>
      <c r="Q32" s="30">
        <v>24700</v>
      </c>
      <c r="R32" s="90">
        <f t="shared" si="21"/>
        <v>24700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4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110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4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9"/>
        <v>22000</v>
      </c>
      <c r="P34" s="29" t="str">
        <f t="shared" si="20"/>
        <v/>
      </c>
      <c r="Q34" s="30">
        <v>22000</v>
      </c>
      <c r="R34" s="90">
        <f t="shared" si="21"/>
        <v>22000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4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9"/>
        <v>22000</v>
      </c>
      <c r="P35" s="29" t="str">
        <f t="shared" si="20"/>
        <v/>
      </c>
      <c r="Q35" s="30">
        <v>22000</v>
      </c>
      <c r="R35" s="90">
        <f t="shared" si="21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4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9"/>
        <v>33000</v>
      </c>
      <c r="P36" s="77" t="str">
        <f t="shared" si="20"/>
        <v/>
      </c>
      <c r="Q36" s="30">
        <v>33000</v>
      </c>
      <c r="R36" s="90">
        <f t="shared" si="21"/>
        <v>33000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4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9"/>
        <v>32800</v>
      </c>
      <c r="P37" s="77" t="str">
        <f t="shared" si="20"/>
        <v/>
      </c>
      <c r="Q37" s="30">
        <v>32800</v>
      </c>
      <c r="R37" s="90">
        <f t="shared" si="21"/>
        <v>32800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4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9"/>
        <v>32800</v>
      </c>
      <c r="P38" s="77" t="str">
        <f t="shared" si="20"/>
        <v/>
      </c>
      <c r="Q38" s="30">
        <v>32800</v>
      </c>
      <c r="R38" s="90">
        <f t="shared" si="21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4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33000</v>
      </c>
      <c r="F39" s="28">
        <f t="shared" si="22"/>
        <v>33000</v>
      </c>
      <c r="G39" s="29"/>
      <c r="H39" s="30">
        <v>33000</v>
      </c>
      <c r="I39" s="67">
        <f t="shared" si="23"/>
        <v>33000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9"/>
        <v>19700</v>
      </c>
      <c r="P39" s="77" t="str">
        <f t="shared" si="20"/>
        <v/>
      </c>
      <c r="Q39" s="30">
        <v>19700</v>
      </c>
      <c r="R39" s="90">
        <f t="shared" si="21"/>
        <v>19700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4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ref="G40:G73" si="24">IF(LEFT(D40,1)="+",LEFT(D40,1)&amp;TEXT(D40,"#"),TEXT(D40,"#"))</f>
        <v/>
      </c>
      <c r="H40" s="30">
        <v>33300</v>
      </c>
      <c r="I40" s="67">
        <f t="shared" si="23"/>
        <v>33300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9"/>
        <v>25300</v>
      </c>
      <c r="P40" s="77" t="str">
        <f t="shared" si="20"/>
        <v/>
      </c>
      <c r="Q40" s="30">
        <v>25300</v>
      </c>
      <c r="R40" s="90">
        <f t="shared" si="21"/>
        <v>25300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4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24"/>
        <v/>
      </c>
      <c r="H41" s="30">
        <v>32300</v>
      </c>
      <c r="I41" s="67">
        <f t="shared" si="23"/>
        <v>32300</v>
      </c>
      <c r="J41" s="69"/>
      <c r="K41" s="60" t="s">
        <v>128</v>
      </c>
      <c r="L41" s="33" t="s">
        <v>18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4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24"/>
        <v/>
      </c>
      <c r="H42" s="30">
        <v>34800</v>
      </c>
      <c r="I42" s="67">
        <f t="shared" si="23"/>
        <v>34800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9"/>
        <v>26720</v>
      </c>
      <c r="P42" s="77" t="str">
        <f t="shared" si="20"/>
        <v/>
      </c>
      <c r="Q42" s="30">
        <v>26720</v>
      </c>
      <c r="R42" s="90">
        <f t="shared" si="21"/>
        <v>26720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4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24"/>
        <v/>
      </c>
      <c r="H43" s="30">
        <v>35000</v>
      </c>
      <c r="I43" s="67">
        <f t="shared" si="23"/>
        <v>35000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4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24"/>
        <v/>
      </c>
      <c r="H44" s="30">
        <v>35100</v>
      </c>
      <c r="I44" s="67">
        <f t="shared" si="23"/>
        <v>35100</v>
      </c>
      <c r="J44" s="69"/>
      <c r="K44" s="60" t="s">
        <v>134</v>
      </c>
      <c r="L44" s="33" t="s">
        <v>66</v>
      </c>
      <c r="M44" s="52"/>
      <c r="N44" s="27">
        <v>25700</v>
      </c>
      <c r="O44" s="28">
        <f t="shared" si="19"/>
        <v>25700</v>
      </c>
      <c r="P44" s="29" t="str">
        <f t="shared" si="20"/>
        <v/>
      </c>
      <c r="Q44" s="30">
        <v>25700</v>
      </c>
      <c r="R44" s="90">
        <f t="shared" si="21"/>
        <v>25700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4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24"/>
        <v/>
      </c>
      <c r="H45" s="30">
        <v>33900</v>
      </c>
      <c r="I45" s="67">
        <f t="shared" si="23"/>
        <v>33900</v>
      </c>
      <c r="J45" s="69"/>
      <c r="K45" s="36" t="s">
        <v>136</v>
      </c>
      <c r="L45" s="36"/>
      <c r="M45" s="72"/>
      <c r="N45" s="38">
        <f>SUM(O27:O44)</f>
        <v>468440</v>
      </c>
      <c r="O45" s="39">
        <f>N45/18</f>
        <v>26024.4444444444</v>
      </c>
      <c r="P45" s="73"/>
      <c r="Q45" s="38">
        <f>SUM(R27:R44)</f>
        <v>468440</v>
      </c>
      <c r="R45" s="108">
        <f>Q45/18</f>
        <v>26024.4444444444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4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24"/>
        <v/>
      </c>
      <c r="H46" s="51">
        <f>SUM(I35:I45)</f>
        <v>378500</v>
      </c>
      <c r="I46" s="39">
        <f>H46/11</f>
        <v>34409.0909090909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5">N46+M46</f>
        <v>21900</v>
      </c>
      <c r="P46" s="29" t="str">
        <f t="shared" ref="P46:P48" si="26">IF(LEFT(M46,1)="+",LEFT(M46,1)&amp;TEXT(M46,"#"),TEXT(M46,"#"))</f>
        <v/>
      </c>
      <c r="Q46" s="30">
        <v>21900</v>
      </c>
      <c r="R46" s="90">
        <f t="shared" ref="R46:R48" si="27">IF(P46="",0+Q46,P46+Q46)</f>
        <v>21900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4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8">E47+D47</f>
        <v>21000</v>
      </c>
      <c r="G47" s="29" t="str">
        <f t="shared" si="24"/>
        <v/>
      </c>
      <c r="H47" s="30">
        <v>21000</v>
      </c>
      <c r="I47" s="67">
        <f t="shared" ref="I47:I51" si="29">IF(G47="",0+H47,G47+H47)</f>
        <v>21000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4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8"/>
        <v>24600</v>
      </c>
      <c r="G48" s="29" t="str">
        <f t="shared" si="24"/>
        <v/>
      </c>
      <c r="H48" s="30">
        <v>24600</v>
      </c>
      <c r="I48" s="67">
        <f t="shared" si="29"/>
        <v>24600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4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8"/>
        <v>24700</v>
      </c>
      <c r="G49" s="29" t="str">
        <f t="shared" si="24"/>
        <v/>
      </c>
      <c r="H49" s="30">
        <v>24700</v>
      </c>
      <c r="I49" s="67">
        <f t="shared" si="29"/>
        <v>24700</v>
      </c>
      <c r="J49" s="78"/>
      <c r="K49" s="36" t="s">
        <v>145</v>
      </c>
      <c r="L49" s="36"/>
      <c r="M49" s="72"/>
      <c r="N49" s="38">
        <f>N45+O46+O47</f>
        <v>511640</v>
      </c>
      <c r="O49" s="39">
        <f>N49/21</f>
        <v>24363.8095238095</v>
      </c>
      <c r="P49" s="73"/>
      <c r="Q49" s="38">
        <f>Q45+R46+R47</f>
        <v>511640</v>
      </c>
      <c r="R49" s="108">
        <f>Q49/21</f>
        <v>24363.8095238095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4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 t="s">
        <v>485</v>
      </c>
      <c r="E50" s="41">
        <v>11500</v>
      </c>
      <c r="F50" s="28">
        <f t="shared" si="28"/>
        <v>11000</v>
      </c>
      <c r="G50" s="29" t="str">
        <f t="shared" si="24"/>
        <v>-500</v>
      </c>
      <c r="H50" s="30">
        <v>11500</v>
      </c>
      <c r="I50" s="67">
        <f t="shared" si="29"/>
        <v>11000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30">N50+M50</f>
        <v>4400</v>
      </c>
      <c r="P50" s="29" t="str">
        <f t="shared" ref="P50:P53" si="31">IF(LEFT(M50,1)="+",LEFT(M50,1)&amp;TEXT(M50,"#"),TEXT(M50,"#"))</f>
        <v/>
      </c>
      <c r="Q50" s="30">
        <v>4400</v>
      </c>
      <c r="R50" s="90">
        <f t="shared" ref="R50:R53" si="32">IF(P50="",0+Q50,P50+Q50)</f>
        <v>4400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4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8"/>
        <v>26100</v>
      </c>
      <c r="G51" s="29" t="str">
        <f t="shared" si="24"/>
        <v/>
      </c>
      <c r="H51" s="30">
        <v>26100</v>
      </c>
      <c r="I51" s="67">
        <f t="shared" si="29"/>
        <v>26100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30"/>
        <v>4200</v>
      </c>
      <c r="P51" s="29" t="str">
        <f t="shared" si="31"/>
        <v/>
      </c>
      <c r="Q51" s="30">
        <v>4200</v>
      </c>
      <c r="R51" s="90">
        <f t="shared" si="32"/>
        <v>4200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4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107400</v>
      </c>
      <c r="F52" s="39">
        <f>E52/5</f>
        <v>21480</v>
      </c>
      <c r="G52" s="29" t="str">
        <f t="shared" si="24"/>
        <v/>
      </c>
      <c r="H52" s="51">
        <f>SUM(I47:I51)</f>
        <v>107400</v>
      </c>
      <c r="I52" s="39">
        <f>H52/5</f>
        <v>21480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30"/>
        <v>4500</v>
      </c>
      <c r="P52" s="29" t="str">
        <f t="shared" si="31"/>
        <v/>
      </c>
      <c r="Q52" s="30">
        <v>4500</v>
      </c>
      <c r="R52" s="90">
        <f t="shared" si="32"/>
        <v>4500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4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485900</v>
      </c>
      <c r="F53" s="39">
        <f>E53/16</f>
        <v>30368.75</v>
      </c>
      <c r="G53" s="29" t="str">
        <f t="shared" si="24"/>
        <v/>
      </c>
      <c r="H53" s="51">
        <f>H46+H52</f>
        <v>485900</v>
      </c>
      <c r="I53" s="39">
        <f>H53/16</f>
        <v>30368.75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30"/>
        <v>4300</v>
      </c>
      <c r="P53" s="29" t="str">
        <f t="shared" si="31"/>
        <v/>
      </c>
      <c r="Q53" s="30">
        <v>4300</v>
      </c>
      <c r="R53" s="90">
        <f t="shared" si="32"/>
        <v>4300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4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3">E54+D54</f>
        <v>9400</v>
      </c>
      <c r="G54" s="29" t="str">
        <f t="shared" si="24"/>
        <v/>
      </c>
      <c r="H54" s="30">
        <v>9400</v>
      </c>
      <c r="I54" s="67">
        <f t="shared" ref="I54:I69" si="34">IF(G54="",0+H54,G54+H54)</f>
        <v>9400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4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3"/>
        <v>9600</v>
      </c>
      <c r="G55" s="29" t="str">
        <f t="shared" si="24"/>
        <v/>
      </c>
      <c r="H55" s="30">
        <v>9600</v>
      </c>
      <c r="I55" s="67">
        <f t="shared" si="34"/>
        <v>9600</v>
      </c>
      <c r="J55" s="69"/>
      <c r="K55" s="25" t="s">
        <v>158</v>
      </c>
      <c r="L55" s="25" t="s">
        <v>149</v>
      </c>
      <c r="M55" s="52"/>
      <c r="N55" s="27">
        <v>2400</v>
      </c>
      <c r="O55" s="28">
        <f t="shared" ref="O55:O58" si="35">N55+M55</f>
        <v>2400</v>
      </c>
      <c r="P55" s="29" t="str">
        <f t="shared" ref="P55:P58" si="36">IF(LEFT(M55,1)="+",LEFT(M55,1)&amp;TEXT(M55,"#"),TEXT(M55,"#"))</f>
        <v/>
      </c>
      <c r="Q55" s="30">
        <v>2400</v>
      </c>
      <c r="R55" s="90">
        <f t="shared" ref="R55:R58" si="37">IF(P55="",0+Q55,P55+Q55)</f>
        <v>2400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4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3"/>
        <v>10000</v>
      </c>
      <c r="G56" s="29" t="str">
        <f t="shared" si="24"/>
        <v/>
      </c>
      <c r="H56" s="30">
        <v>10000</v>
      </c>
      <c r="I56" s="67">
        <f t="shared" si="34"/>
        <v>10000</v>
      </c>
      <c r="J56" s="69"/>
      <c r="K56" s="33" t="s">
        <v>159</v>
      </c>
      <c r="L56" s="33" t="s">
        <v>153</v>
      </c>
      <c r="M56" s="52"/>
      <c r="N56" s="27">
        <v>2800</v>
      </c>
      <c r="O56" s="28">
        <f t="shared" si="35"/>
        <v>2800</v>
      </c>
      <c r="P56" s="29" t="str">
        <f t="shared" si="36"/>
        <v/>
      </c>
      <c r="Q56" s="30">
        <v>2800</v>
      </c>
      <c r="R56" s="90">
        <f t="shared" si="37"/>
        <v>2800</v>
      </c>
      <c r="S56" s="105"/>
      <c r="V56" s="106"/>
      <c r="X56" s="107"/>
      <c r="Y56" s="106"/>
      <c r="AA56" s="107"/>
      <c r="AC56" s="114">
        <f t="shared" ref="AC56:AC62" si="38">F58-I58</f>
        <v>0</v>
      </c>
      <c r="AD56" s="114">
        <f t="shared" si="14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3"/>
        <v>9800</v>
      </c>
      <c r="G57" s="29" t="str">
        <f t="shared" si="24"/>
        <v/>
      </c>
      <c r="H57" s="30">
        <v>9800</v>
      </c>
      <c r="I57" s="67">
        <f t="shared" si="34"/>
        <v>9800</v>
      </c>
      <c r="J57" s="69"/>
      <c r="K57" s="33" t="s">
        <v>159</v>
      </c>
      <c r="L57" s="33" t="s">
        <v>18</v>
      </c>
      <c r="M57" s="52"/>
      <c r="N57" s="27">
        <v>2600</v>
      </c>
      <c r="O57" s="28">
        <f t="shared" si="35"/>
        <v>2600</v>
      </c>
      <c r="P57" s="29" t="str">
        <f t="shared" si="36"/>
        <v/>
      </c>
      <c r="Q57" s="30">
        <v>2600</v>
      </c>
      <c r="R57" s="90">
        <f t="shared" si="37"/>
        <v>2600</v>
      </c>
      <c r="S57" s="105"/>
      <c r="V57" s="106"/>
      <c r="X57" s="107"/>
      <c r="Y57" s="106"/>
      <c r="AA57" s="107"/>
      <c r="AC57" s="114">
        <f t="shared" si="38"/>
        <v>0</v>
      </c>
      <c r="AD57" s="114">
        <f t="shared" si="14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10100</v>
      </c>
      <c r="F58" s="28">
        <f t="shared" si="33"/>
        <v>10100</v>
      </c>
      <c r="G58" s="29" t="str">
        <f t="shared" si="24"/>
        <v/>
      </c>
      <c r="H58" s="27">
        <v>10100</v>
      </c>
      <c r="I58" s="67">
        <f t="shared" si="34"/>
        <v>10100</v>
      </c>
      <c r="J58" s="69"/>
      <c r="K58" s="33" t="s">
        <v>159</v>
      </c>
      <c r="L58" s="33" t="s">
        <v>231</v>
      </c>
      <c r="M58" s="52"/>
      <c r="N58" s="27">
        <v>2500</v>
      </c>
      <c r="O58" s="28">
        <f t="shared" si="35"/>
        <v>2500</v>
      </c>
      <c r="P58" s="29" t="str">
        <f t="shared" si="36"/>
        <v/>
      </c>
      <c r="Q58" s="30">
        <v>2500</v>
      </c>
      <c r="R58" s="90">
        <f t="shared" si="37"/>
        <v>2500</v>
      </c>
      <c r="S58" s="105"/>
      <c r="V58" s="106"/>
      <c r="X58" s="107"/>
      <c r="Y58" s="106"/>
      <c r="AA58" s="107"/>
      <c r="AC58" s="114">
        <f t="shared" si="38"/>
        <v>0</v>
      </c>
      <c r="AD58" s="114">
        <f t="shared" si="14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10300</v>
      </c>
      <c r="F59" s="28">
        <f t="shared" si="33"/>
        <v>10300</v>
      </c>
      <c r="G59" s="29" t="str">
        <f t="shared" si="24"/>
        <v/>
      </c>
      <c r="H59" s="27">
        <v>10300</v>
      </c>
      <c r="I59" s="67">
        <f t="shared" si="34"/>
        <v>10300</v>
      </c>
      <c r="J59" s="69"/>
      <c r="K59" s="36" t="s">
        <v>161</v>
      </c>
      <c r="L59" s="36"/>
      <c r="M59" s="72"/>
      <c r="N59" s="38">
        <f>SUM(O55:O58)</f>
        <v>10300</v>
      </c>
      <c r="O59" s="39">
        <f>N59/4</f>
        <v>2575</v>
      </c>
      <c r="P59" s="73"/>
      <c r="Q59" s="38">
        <f>SUM(R55:R58)</f>
        <v>10300</v>
      </c>
      <c r="R59" s="108">
        <f>Q59/4</f>
        <v>2575</v>
      </c>
      <c r="S59" s="105"/>
      <c r="V59" s="106"/>
      <c r="X59" s="107"/>
      <c r="Y59" s="106"/>
      <c r="AA59" s="107"/>
      <c r="AC59" s="114">
        <f t="shared" si="38"/>
        <v>0</v>
      </c>
      <c r="AD59" s="114">
        <f t="shared" si="14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3"/>
        <v>11200</v>
      </c>
      <c r="G60" s="29" t="str">
        <f t="shared" si="24"/>
        <v/>
      </c>
      <c r="H60" s="30">
        <v>11200</v>
      </c>
      <c r="I60" s="67">
        <f t="shared" si="34"/>
        <v>11200</v>
      </c>
      <c r="J60" s="69"/>
      <c r="K60" s="25" t="s">
        <v>163</v>
      </c>
      <c r="L60" s="25" t="s">
        <v>22</v>
      </c>
      <c r="M60" s="52"/>
      <c r="N60" s="27">
        <v>1800</v>
      </c>
      <c r="O60" s="28">
        <f t="shared" ref="O60:O62" si="39">N60+M60</f>
        <v>1800</v>
      </c>
      <c r="P60" s="29" t="str">
        <f t="shared" ref="P60:P62" si="40">IF(LEFT(M60,1)="+",LEFT(M60,1)&amp;TEXT(M60,"#"),TEXT(M60,"#"))</f>
        <v/>
      </c>
      <c r="Q60" s="30">
        <v>1800</v>
      </c>
      <c r="R60" s="90">
        <f t="shared" ref="R60:R62" si="41">IF(P60="",0+Q60,P60+Q60)</f>
        <v>1800</v>
      </c>
      <c r="S60" s="105"/>
      <c r="V60" s="106"/>
      <c r="X60" s="107"/>
      <c r="Y60" s="106"/>
      <c r="AA60" s="107"/>
      <c r="AC60" s="114">
        <f t="shared" si="38"/>
        <v>0</v>
      </c>
      <c r="AD60" s="114">
        <f t="shared" si="14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3"/>
        <v>11000</v>
      </c>
      <c r="G61" s="29" t="str">
        <f t="shared" si="24"/>
        <v/>
      </c>
      <c r="H61" s="30">
        <v>11000</v>
      </c>
      <c r="I61" s="67">
        <f t="shared" si="34"/>
        <v>11000</v>
      </c>
      <c r="J61" s="69"/>
      <c r="K61" s="25" t="s">
        <v>164</v>
      </c>
      <c r="L61" s="25" t="s">
        <v>22</v>
      </c>
      <c r="M61" s="52"/>
      <c r="N61" s="27">
        <v>1250</v>
      </c>
      <c r="O61" s="28">
        <f t="shared" si="39"/>
        <v>1250</v>
      </c>
      <c r="P61" s="29" t="str">
        <f t="shared" si="40"/>
        <v/>
      </c>
      <c r="Q61" s="30">
        <v>1250</v>
      </c>
      <c r="R61" s="90">
        <f t="shared" si="41"/>
        <v>1250</v>
      </c>
      <c r="S61" s="105"/>
      <c r="V61" s="106"/>
      <c r="X61" s="107"/>
      <c r="Y61" s="106"/>
      <c r="AA61" s="107"/>
      <c r="AC61" s="114">
        <f t="shared" si="38"/>
        <v>0</v>
      </c>
      <c r="AD61" s="114">
        <f t="shared" si="14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3"/>
        <v>10700</v>
      </c>
      <c r="G62" s="29" t="str">
        <f t="shared" si="24"/>
        <v/>
      </c>
      <c r="H62" s="30">
        <v>10700</v>
      </c>
      <c r="I62" s="67">
        <f t="shared" si="34"/>
        <v>10700</v>
      </c>
      <c r="J62" s="69"/>
      <c r="K62" s="33" t="s">
        <v>166</v>
      </c>
      <c r="L62" s="33" t="s">
        <v>167</v>
      </c>
      <c r="M62" s="52"/>
      <c r="N62" s="27">
        <v>1900</v>
      </c>
      <c r="O62" s="28">
        <f t="shared" si="39"/>
        <v>1900</v>
      </c>
      <c r="P62" s="29" t="str">
        <f t="shared" si="40"/>
        <v/>
      </c>
      <c r="Q62" s="30">
        <v>1900</v>
      </c>
      <c r="R62" s="90">
        <f t="shared" si="41"/>
        <v>1900</v>
      </c>
      <c r="S62" s="105"/>
      <c r="V62" s="106"/>
      <c r="X62" s="107"/>
      <c r="Y62" s="106"/>
      <c r="AA62" s="107"/>
      <c r="AC62" s="114">
        <f t="shared" si="38"/>
        <v>0</v>
      </c>
      <c r="AD62" s="114">
        <f t="shared" si="14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3"/>
        <v>10900</v>
      </c>
      <c r="G63" s="29" t="str">
        <f t="shared" si="24"/>
        <v/>
      </c>
      <c r="H63" s="30">
        <v>10900</v>
      </c>
      <c r="I63" s="67">
        <f t="shared" si="34"/>
        <v>10900</v>
      </c>
      <c r="J63" s="69"/>
      <c r="K63" s="36" t="s">
        <v>168</v>
      </c>
      <c r="L63" s="36"/>
      <c r="M63" s="72"/>
      <c r="N63" s="38">
        <f>N59+O60+O62</f>
        <v>14000</v>
      </c>
      <c r="O63" s="39">
        <f>N63/7</f>
        <v>2000</v>
      </c>
      <c r="P63" s="73"/>
      <c r="Q63" s="38">
        <f>Q59+R60+R62</f>
        <v>14000</v>
      </c>
      <c r="R63" s="108">
        <f>Q63/7</f>
        <v>2000</v>
      </c>
      <c r="S63" s="105"/>
      <c r="V63" s="106"/>
      <c r="X63" s="107"/>
      <c r="Y63" s="106"/>
      <c r="AA63" s="107"/>
      <c r="AC63" s="114">
        <f t="shared" ref="AC63:AC73" si="42">F66-I66</f>
        <v>0</v>
      </c>
      <c r="AD63" s="114">
        <f t="shared" si="14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3"/>
        <v>13900</v>
      </c>
      <c r="G64" s="29" t="str">
        <f t="shared" si="24"/>
        <v/>
      </c>
      <c r="H64" s="30">
        <v>13900</v>
      </c>
      <c r="I64" s="67">
        <f t="shared" si="34"/>
        <v>13900</v>
      </c>
      <c r="J64" s="69"/>
      <c r="K64" s="25" t="s">
        <v>170</v>
      </c>
      <c r="L64" s="25" t="s">
        <v>171</v>
      </c>
      <c r="M64" s="52"/>
      <c r="N64" s="27">
        <v>10500</v>
      </c>
      <c r="O64" s="28">
        <f t="shared" ref="O64:O67" si="43">N64+M64</f>
        <v>10500</v>
      </c>
      <c r="P64" s="29" t="str">
        <f t="shared" ref="P64:P67" si="44">IF(LEFT(M64,1)="+",LEFT(M64,1)&amp;TEXT(M64,"#"),TEXT(M64,"#"))</f>
        <v/>
      </c>
      <c r="Q64" s="30">
        <v>10500</v>
      </c>
      <c r="R64" s="90">
        <f t="shared" ref="R64:R67" si="45">IF(P64="",0+Q64,P64+Q64)</f>
        <v>10500</v>
      </c>
      <c r="S64" s="105"/>
      <c r="V64" s="106"/>
      <c r="X64" s="107"/>
      <c r="Y64" s="106"/>
      <c r="AA64" s="107"/>
      <c r="AC64" s="114">
        <f t="shared" si="42"/>
        <v>0</v>
      </c>
      <c r="AD64" s="114">
        <f t="shared" si="14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3"/>
        <v>9400</v>
      </c>
      <c r="G65" s="29" t="str">
        <f t="shared" si="24"/>
        <v/>
      </c>
      <c r="H65" s="30">
        <v>9400</v>
      </c>
      <c r="I65" s="67">
        <f t="shared" si="34"/>
        <v>9400</v>
      </c>
      <c r="J65" s="69"/>
      <c r="K65" s="25" t="s">
        <v>170</v>
      </c>
      <c r="L65" s="25" t="s">
        <v>20</v>
      </c>
      <c r="M65" s="52"/>
      <c r="N65" s="27">
        <v>10200</v>
      </c>
      <c r="O65" s="28">
        <f t="shared" si="43"/>
        <v>10200</v>
      </c>
      <c r="P65" s="29" t="str">
        <f t="shared" si="44"/>
        <v/>
      </c>
      <c r="Q65" s="30">
        <v>10200</v>
      </c>
      <c r="R65" s="90">
        <f t="shared" si="45"/>
        <v>10200</v>
      </c>
      <c r="S65" s="105"/>
      <c r="V65" s="106"/>
      <c r="X65" s="107"/>
      <c r="Y65" s="106"/>
      <c r="AA65" s="107"/>
      <c r="AC65" s="114">
        <f t="shared" si="42"/>
        <v>0</v>
      </c>
      <c r="AD65" s="114">
        <f t="shared" si="14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3"/>
        <v>9400</v>
      </c>
      <c r="G66" s="29" t="str">
        <f t="shared" si="24"/>
        <v/>
      </c>
      <c r="H66" s="30">
        <v>9400</v>
      </c>
      <c r="I66" s="67">
        <f t="shared" si="34"/>
        <v>9400</v>
      </c>
      <c r="J66" s="69"/>
      <c r="K66" s="25" t="s">
        <v>174</v>
      </c>
      <c r="L66" s="25" t="s">
        <v>15</v>
      </c>
      <c r="M66" s="52"/>
      <c r="N66" s="27">
        <v>8800</v>
      </c>
      <c r="O66" s="28">
        <f t="shared" si="43"/>
        <v>8800</v>
      </c>
      <c r="P66" s="29" t="str">
        <f t="shared" si="44"/>
        <v/>
      </c>
      <c r="Q66" s="30">
        <v>8800</v>
      </c>
      <c r="R66" s="90">
        <f t="shared" si="45"/>
        <v>8800</v>
      </c>
      <c r="S66" s="105"/>
      <c r="V66" s="106"/>
      <c r="X66" s="107"/>
      <c r="Y66" s="106"/>
      <c r="AA66" s="107"/>
      <c r="AC66" s="114">
        <f t="shared" si="42"/>
        <v>0</v>
      </c>
      <c r="AD66" s="114">
        <f t="shared" si="14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11200</v>
      </c>
      <c r="F67" s="28">
        <f t="shared" si="33"/>
        <v>11200</v>
      </c>
      <c r="G67" s="29" t="str">
        <f t="shared" si="24"/>
        <v/>
      </c>
      <c r="H67" s="27">
        <v>11200</v>
      </c>
      <c r="I67" s="67">
        <f t="shared" si="34"/>
        <v>11200</v>
      </c>
      <c r="J67" s="69"/>
      <c r="K67" s="33" t="s">
        <v>176</v>
      </c>
      <c r="L67" s="45" t="s">
        <v>177</v>
      </c>
      <c r="M67" s="52"/>
      <c r="N67" s="27">
        <v>10700</v>
      </c>
      <c r="O67" s="28">
        <f t="shared" si="43"/>
        <v>10700</v>
      </c>
      <c r="P67" s="29" t="str">
        <f t="shared" si="44"/>
        <v/>
      </c>
      <c r="Q67" s="30">
        <v>10700</v>
      </c>
      <c r="R67" s="90">
        <f t="shared" si="45"/>
        <v>10700</v>
      </c>
      <c r="S67" s="105"/>
      <c r="V67" s="106"/>
      <c r="X67" s="107"/>
      <c r="Y67" s="106"/>
      <c r="AA67" s="107"/>
      <c r="AC67" s="114">
        <f t="shared" si="42"/>
        <v>0</v>
      </c>
      <c r="AD67" s="114">
        <f t="shared" si="14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3"/>
        <v>12100</v>
      </c>
      <c r="G68" s="29" t="str">
        <f t="shared" si="24"/>
        <v/>
      </c>
      <c r="H68" s="30">
        <v>12100</v>
      </c>
      <c r="I68" s="67">
        <f t="shared" si="34"/>
        <v>12100</v>
      </c>
      <c r="J68" s="69"/>
      <c r="K68" s="36" t="s">
        <v>179</v>
      </c>
      <c r="L68" s="36"/>
      <c r="M68" s="72"/>
      <c r="N68" s="38">
        <f>SUM(O64:O67)</f>
        <v>40200</v>
      </c>
      <c r="O68" s="39">
        <f>N68/4</f>
        <v>10050</v>
      </c>
      <c r="P68" s="73"/>
      <c r="Q68" s="38">
        <f>SUM(R64:R67)</f>
        <v>40200</v>
      </c>
      <c r="R68" s="108">
        <f>Q68/4</f>
        <v>10050</v>
      </c>
      <c r="S68" s="105"/>
      <c r="V68" s="106"/>
      <c r="X68" s="107"/>
      <c r="Y68" s="106"/>
      <c r="AA68" s="107"/>
      <c r="AC68" s="114">
        <f t="shared" si="42"/>
        <v>0</v>
      </c>
      <c r="AD68" s="114">
        <f t="shared" si="14"/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3"/>
        <v>11800</v>
      </c>
      <c r="G69" s="29" t="str">
        <f t="shared" si="24"/>
        <v/>
      </c>
      <c r="H69" s="30">
        <v>11800</v>
      </c>
      <c r="I69" s="67">
        <f t="shared" si="34"/>
        <v>11800</v>
      </c>
      <c r="J69" s="69"/>
      <c r="K69" s="25" t="s">
        <v>182</v>
      </c>
      <c r="L69" s="25" t="s">
        <v>22</v>
      </c>
      <c r="M69" s="52"/>
      <c r="N69" s="27">
        <v>3000</v>
      </c>
      <c r="O69" s="28">
        <f t="shared" ref="O69:O132" si="46">N69+M69</f>
        <v>3000</v>
      </c>
      <c r="P69" s="29" t="str">
        <f t="shared" ref="P69:P78" si="47">IF(LEFT(M69,1)="+",LEFT(M69,1)&amp;TEXT(M69,"#"),TEXT(M69,"#"))</f>
        <v/>
      </c>
      <c r="Q69" s="30">
        <v>3000</v>
      </c>
      <c r="R69" s="90">
        <f t="shared" ref="R69:R132" si="48">IF(P69="",0+Q69,P69+Q69)</f>
        <v>3000</v>
      </c>
      <c r="S69" s="105"/>
      <c r="V69" s="106"/>
      <c r="X69" s="107"/>
      <c r="Y69" s="106"/>
      <c r="AA69" s="107"/>
      <c r="AC69" s="114">
        <f t="shared" si="42"/>
        <v>0</v>
      </c>
      <c r="AD69" s="114">
        <f t="shared" si="1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170800</v>
      </c>
      <c r="F70" s="39">
        <f>E70/16</f>
        <v>10675</v>
      </c>
      <c r="G70" s="29" t="str">
        <f t="shared" si="24"/>
        <v/>
      </c>
      <c r="H70" s="51">
        <f>SUM(I54:I69)</f>
        <v>170800</v>
      </c>
      <c r="I70" s="39">
        <f>H70/16</f>
        <v>10675</v>
      </c>
      <c r="J70" s="69"/>
      <c r="K70" s="25" t="s">
        <v>184</v>
      </c>
      <c r="L70" s="25" t="s">
        <v>22</v>
      </c>
      <c r="M70" s="52"/>
      <c r="N70" s="27">
        <v>3600</v>
      </c>
      <c r="O70" s="28">
        <f t="shared" si="46"/>
        <v>3600</v>
      </c>
      <c r="P70" s="29" t="str">
        <f t="shared" si="47"/>
        <v/>
      </c>
      <c r="Q70" s="30">
        <v>3600</v>
      </c>
      <c r="R70" s="90">
        <f t="shared" si="48"/>
        <v>3600</v>
      </c>
      <c r="S70" s="105"/>
      <c r="V70" s="106"/>
      <c r="X70" s="107"/>
      <c r="Y70" s="106"/>
      <c r="AA70" s="107"/>
      <c r="AC70" s="114">
        <f t="shared" si="42"/>
        <v>0</v>
      </c>
      <c r="AD70" s="114">
        <f t="shared" si="1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9">E71+D71</f>
        <v>6700</v>
      </c>
      <c r="G71" s="29" t="str">
        <f t="shared" si="24"/>
        <v/>
      </c>
      <c r="H71" s="30">
        <v>6700</v>
      </c>
      <c r="I71" s="67">
        <f t="shared" ref="I71:I73" si="50">IF(G71="",0+H71,G71+H71)</f>
        <v>6700</v>
      </c>
      <c r="J71" s="69"/>
      <c r="K71" s="25" t="s">
        <v>186</v>
      </c>
      <c r="L71" s="25" t="s">
        <v>20</v>
      </c>
      <c r="M71" s="52"/>
      <c r="N71" s="27">
        <v>3900</v>
      </c>
      <c r="O71" s="28">
        <f t="shared" si="46"/>
        <v>3900</v>
      </c>
      <c r="P71" s="29" t="str">
        <f t="shared" si="47"/>
        <v/>
      </c>
      <c r="Q71" s="30">
        <v>3900</v>
      </c>
      <c r="R71" s="90">
        <f t="shared" si="48"/>
        <v>3900</v>
      </c>
      <c r="S71" s="105"/>
      <c r="V71" s="106"/>
      <c r="X71" s="107"/>
      <c r="Y71" s="106"/>
      <c r="AA71" s="107"/>
      <c r="AC71" s="114">
        <f t="shared" si="42"/>
        <v>0</v>
      </c>
      <c r="AD71" s="114">
        <f t="shared" si="1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9"/>
        <v>7000</v>
      </c>
      <c r="G72" s="29" t="str">
        <f t="shared" si="24"/>
        <v/>
      </c>
      <c r="H72" s="30">
        <v>7000</v>
      </c>
      <c r="I72" s="67">
        <f t="shared" si="50"/>
        <v>7000</v>
      </c>
      <c r="J72" s="69"/>
      <c r="K72" s="25" t="s">
        <v>188</v>
      </c>
      <c r="L72" s="25" t="s">
        <v>26</v>
      </c>
      <c r="M72" s="52"/>
      <c r="N72" s="27">
        <v>3200</v>
      </c>
      <c r="O72" s="28">
        <f t="shared" si="46"/>
        <v>3200</v>
      </c>
      <c r="P72" s="29" t="str">
        <f t="shared" si="47"/>
        <v/>
      </c>
      <c r="Q72" s="30">
        <v>3200</v>
      </c>
      <c r="R72" s="90">
        <f t="shared" si="48"/>
        <v>3200</v>
      </c>
      <c r="S72" s="105"/>
      <c r="V72" s="106"/>
      <c r="X72" s="107"/>
      <c r="Y72" s="106"/>
      <c r="AA72" s="107"/>
      <c r="AC72" s="114">
        <f t="shared" si="42"/>
        <v>0</v>
      </c>
      <c r="AD72" s="114">
        <f t="shared" si="1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6600</v>
      </c>
      <c r="F73" s="28">
        <f t="shared" si="49"/>
        <v>6600</v>
      </c>
      <c r="G73" s="29" t="str">
        <f t="shared" si="24"/>
        <v/>
      </c>
      <c r="H73" s="30">
        <v>6600</v>
      </c>
      <c r="I73" s="67">
        <f t="shared" si="50"/>
        <v>6600</v>
      </c>
      <c r="J73" s="71"/>
      <c r="K73" s="97" t="s">
        <v>190</v>
      </c>
      <c r="L73" s="53" t="s">
        <v>22</v>
      </c>
      <c r="M73" s="52"/>
      <c r="N73" s="27">
        <v>3500</v>
      </c>
      <c r="O73" s="28">
        <f t="shared" si="46"/>
        <v>3500</v>
      </c>
      <c r="P73" s="29" t="str">
        <f t="shared" si="47"/>
        <v/>
      </c>
      <c r="Q73" s="30">
        <v>3500</v>
      </c>
      <c r="R73" s="90">
        <f t="shared" si="48"/>
        <v>3500</v>
      </c>
      <c r="S73" s="105"/>
      <c r="V73" s="106"/>
      <c r="X73" s="107"/>
      <c r="Y73" s="106"/>
      <c r="AA73" s="107"/>
      <c r="AC73" s="114">
        <f t="shared" si="42"/>
        <v>0</v>
      </c>
      <c r="AD73" s="114">
        <f t="shared" si="1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20300</v>
      </c>
      <c r="F74" s="39">
        <f>E74/3</f>
        <v>6766.66666666667</v>
      </c>
      <c r="G74" s="73"/>
      <c r="H74" s="51">
        <f>SUM(I71:I73)</f>
        <v>20300</v>
      </c>
      <c r="I74" s="39">
        <f>H74/3</f>
        <v>6766.66666666667</v>
      </c>
      <c r="J74" s="68" t="s">
        <v>192</v>
      </c>
      <c r="K74" s="25" t="s">
        <v>193</v>
      </c>
      <c r="L74" s="25" t="s">
        <v>22</v>
      </c>
      <c r="M74" s="52"/>
      <c r="N74" s="27">
        <v>12800</v>
      </c>
      <c r="O74" s="28">
        <f t="shared" si="46"/>
        <v>12800</v>
      </c>
      <c r="P74" s="29" t="str">
        <f t="shared" si="47"/>
        <v/>
      </c>
      <c r="Q74" s="30">
        <v>12800</v>
      </c>
      <c r="R74" s="90">
        <f t="shared" si="48"/>
        <v>12800</v>
      </c>
      <c r="S74" s="105"/>
      <c r="V74" s="106"/>
      <c r="X74" s="107"/>
      <c r="Y74" s="106"/>
      <c r="AA74" s="107"/>
      <c r="AC74" s="114">
        <f t="shared" ref="AC74:AC137" si="51">F78-I78</f>
        <v>0</v>
      </c>
      <c r="AD74" s="114">
        <f t="shared" si="1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191100</v>
      </c>
      <c r="F75" s="39">
        <f>E75/15</f>
        <v>12740</v>
      </c>
      <c r="G75" s="73"/>
      <c r="H75" s="51">
        <f>H70+H74</f>
        <v>191100</v>
      </c>
      <c r="I75" s="39">
        <f>H75/15</f>
        <v>12740</v>
      </c>
      <c r="J75" s="69"/>
      <c r="K75" s="25" t="s">
        <v>195</v>
      </c>
      <c r="L75" s="25" t="s">
        <v>20</v>
      </c>
      <c r="M75" s="52"/>
      <c r="N75" s="27">
        <v>8500</v>
      </c>
      <c r="O75" s="28">
        <f t="shared" si="46"/>
        <v>8500</v>
      </c>
      <c r="P75" s="29" t="str">
        <f t="shared" si="47"/>
        <v/>
      </c>
      <c r="Q75" s="30">
        <v>8500</v>
      </c>
      <c r="R75" s="90">
        <f t="shared" si="48"/>
        <v>8500</v>
      </c>
      <c r="S75" s="105"/>
      <c r="V75" s="106"/>
      <c r="X75" s="107"/>
      <c r="Y75" s="106"/>
      <c r="AA75" s="107"/>
      <c r="AC75" s="114">
        <f t="shared" si="51"/>
        <v>0</v>
      </c>
      <c r="AD75" s="114">
        <f t="shared" si="1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2">E76+D76</f>
        <v>4600</v>
      </c>
      <c r="G76" s="29" t="str">
        <f t="shared" ref="G76:G78" si="53">IF(LEFT(D76,1)="+",LEFT(D76,1)&amp;TEXT(D76,"#"),TEXT(D76,"#"))</f>
        <v/>
      </c>
      <c r="H76" s="30">
        <v>4600</v>
      </c>
      <c r="I76" s="67">
        <f t="shared" ref="I76:I78" si="54">IF(G76="",0+H76,G76+H76)</f>
        <v>4600</v>
      </c>
      <c r="J76" s="69"/>
      <c r="K76" s="25" t="s">
        <v>197</v>
      </c>
      <c r="L76" s="25" t="s">
        <v>20</v>
      </c>
      <c r="M76" s="52"/>
      <c r="N76" s="27">
        <v>2100</v>
      </c>
      <c r="O76" s="28">
        <f t="shared" si="46"/>
        <v>2100</v>
      </c>
      <c r="P76" s="29" t="str">
        <f t="shared" si="47"/>
        <v/>
      </c>
      <c r="Q76" s="30">
        <v>2100</v>
      </c>
      <c r="R76" s="90">
        <f t="shared" si="48"/>
        <v>2100</v>
      </c>
      <c r="S76" s="105"/>
      <c r="V76" s="106"/>
      <c r="X76" s="107"/>
      <c r="Y76" s="106"/>
      <c r="AA76" s="107"/>
      <c r="AC76" s="114">
        <f t="shared" si="51"/>
        <v>0</v>
      </c>
      <c r="AD76" s="114">
        <f t="shared" si="1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2"/>
        <v>5000</v>
      </c>
      <c r="G77" s="29" t="str">
        <f t="shared" si="53"/>
        <v/>
      </c>
      <c r="H77" s="30">
        <v>5000</v>
      </c>
      <c r="I77" s="67">
        <f t="shared" si="54"/>
        <v>5000</v>
      </c>
      <c r="J77" s="69"/>
      <c r="K77" s="25" t="s">
        <v>199</v>
      </c>
      <c r="L77" s="25" t="s">
        <v>200</v>
      </c>
      <c r="M77" s="52"/>
      <c r="N77" s="27">
        <v>9500</v>
      </c>
      <c r="O77" s="28">
        <f t="shared" si="46"/>
        <v>9500</v>
      </c>
      <c r="P77" s="29" t="str">
        <f t="shared" si="47"/>
        <v/>
      </c>
      <c r="Q77" s="30">
        <v>9500</v>
      </c>
      <c r="R77" s="90">
        <f t="shared" si="48"/>
        <v>9500</v>
      </c>
      <c r="S77" s="129"/>
      <c r="V77" s="106"/>
      <c r="X77" s="107"/>
      <c r="Y77" s="106"/>
      <c r="AA77" s="107"/>
      <c r="AC77" s="114">
        <f t="shared" si="51"/>
        <v>0</v>
      </c>
      <c r="AD77" s="114">
        <f t="shared" si="1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2"/>
        <v>4600</v>
      </c>
      <c r="G78" s="29" t="str">
        <f t="shared" si="53"/>
        <v/>
      </c>
      <c r="H78" s="30">
        <v>4600</v>
      </c>
      <c r="I78" s="67">
        <f t="shared" si="54"/>
        <v>4600</v>
      </c>
      <c r="J78" s="69"/>
      <c r="K78" s="25" t="s">
        <v>202</v>
      </c>
      <c r="L78" s="25" t="s">
        <v>200</v>
      </c>
      <c r="M78" s="52"/>
      <c r="N78" s="27">
        <v>12500</v>
      </c>
      <c r="O78" s="28">
        <f t="shared" si="46"/>
        <v>12500</v>
      </c>
      <c r="P78" s="29" t="str">
        <f t="shared" si="47"/>
        <v/>
      </c>
      <c r="Q78" s="30">
        <v>12500</v>
      </c>
      <c r="R78" s="90">
        <f t="shared" si="48"/>
        <v>12500</v>
      </c>
      <c r="S78" s="129"/>
      <c r="V78" s="106"/>
      <c r="X78" s="107"/>
      <c r="Y78" s="106"/>
      <c r="AA78" s="107"/>
      <c r="AC78" s="114">
        <f t="shared" si="51"/>
        <v>0</v>
      </c>
      <c r="AD78" s="114">
        <f t="shared" ref="AD78:AD127" si="55">O77-R77</f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348</v>
      </c>
      <c r="L79" s="25" t="s">
        <v>205</v>
      </c>
      <c r="M79" s="52"/>
      <c r="N79" s="27">
        <v>25000</v>
      </c>
      <c r="O79" s="28">
        <f t="shared" si="46"/>
        <v>25000</v>
      </c>
      <c r="P79" s="29"/>
      <c r="Q79" s="30">
        <v>20000</v>
      </c>
      <c r="R79" s="90">
        <f t="shared" si="48"/>
        <v>20000</v>
      </c>
      <c r="S79" s="129"/>
      <c r="V79" s="106"/>
      <c r="X79" s="107"/>
      <c r="Y79" s="106"/>
      <c r="AA79" s="107"/>
      <c r="AC79" s="114">
        <f t="shared" si="51"/>
        <v>0</v>
      </c>
      <c r="AD79" s="114">
        <f t="shared" si="55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6">E80+D80</f>
        <v>3600</v>
      </c>
      <c r="G80" s="29" t="str">
        <f t="shared" ref="G80:G93" si="57">IF(LEFT(D80,1)="+",LEFT(D80,1)&amp;TEXT(D80,"#"),TEXT(D80,"#"))</f>
        <v/>
      </c>
      <c r="H80" s="30">
        <v>3600</v>
      </c>
      <c r="I80" s="67">
        <f t="shared" ref="I80:I99" si="58">IF(G80="",0+H80,G80+H80)</f>
        <v>3600</v>
      </c>
      <c r="J80" s="69"/>
      <c r="K80" s="70" t="s">
        <v>207</v>
      </c>
      <c r="L80" s="25" t="s">
        <v>205</v>
      </c>
      <c r="M80" s="52"/>
      <c r="N80" s="27">
        <v>30000</v>
      </c>
      <c r="O80" s="28">
        <f t="shared" si="46"/>
        <v>30000</v>
      </c>
      <c r="P80" s="29" t="str">
        <f t="shared" ref="P80:P93" si="59">IF(LEFT(M80,1)="+",LEFT(M80,1)&amp;TEXT(M80,"#"),TEXT(M80,"#"))</f>
        <v/>
      </c>
      <c r="Q80" s="30">
        <v>28000</v>
      </c>
      <c r="R80" s="90">
        <f t="shared" si="48"/>
        <v>28000</v>
      </c>
      <c r="S80" s="129"/>
      <c r="V80" s="106"/>
      <c r="X80" s="107"/>
      <c r="Y80" s="106"/>
      <c r="AA80" s="107"/>
      <c r="AC80" s="114">
        <f t="shared" si="51"/>
        <v>0</v>
      </c>
      <c r="AD80" s="114">
        <f t="shared" si="55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25" t="s">
        <v>348</v>
      </c>
      <c r="L81" s="25" t="s">
        <v>209</v>
      </c>
      <c r="M81" s="52"/>
      <c r="N81" s="27">
        <v>28800</v>
      </c>
      <c r="O81" s="28">
        <f t="shared" si="46"/>
        <v>28800</v>
      </c>
      <c r="P81" s="29"/>
      <c r="Q81" s="30">
        <v>25500</v>
      </c>
      <c r="R81" s="90">
        <f t="shared" si="48"/>
        <v>25500</v>
      </c>
      <c r="S81" s="129"/>
      <c r="V81" s="106"/>
      <c r="X81" s="107"/>
      <c r="Y81" s="106"/>
      <c r="AA81" s="107"/>
      <c r="AC81" s="114">
        <f t="shared" si="51"/>
        <v>0</v>
      </c>
      <c r="AD81" s="114">
        <f t="shared" si="55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6"/>
        <v>9400</v>
      </c>
      <c r="G82" s="29" t="str">
        <f t="shared" si="57"/>
        <v/>
      </c>
      <c r="H82" s="30">
        <v>9400</v>
      </c>
      <c r="I82" s="67">
        <f t="shared" si="58"/>
        <v>9400</v>
      </c>
      <c r="J82" s="69"/>
      <c r="K82" s="70" t="s">
        <v>207</v>
      </c>
      <c r="L82" s="25" t="s">
        <v>209</v>
      </c>
      <c r="M82" s="52"/>
      <c r="N82" s="27">
        <v>30000</v>
      </c>
      <c r="O82" s="28">
        <f t="shared" si="46"/>
        <v>30000</v>
      </c>
      <c r="P82" s="29"/>
      <c r="Q82" s="30">
        <v>30000</v>
      </c>
      <c r="R82" s="90">
        <f t="shared" si="48"/>
        <v>30000</v>
      </c>
      <c r="S82" s="129"/>
      <c r="V82" s="106"/>
      <c r="X82" s="107"/>
      <c r="Y82" s="106"/>
      <c r="AA82" s="107"/>
      <c r="AC82" s="114">
        <f t="shared" si="51"/>
        <v>0</v>
      </c>
      <c r="AD82" s="114">
        <f t="shared" si="55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6"/>
        <v>9800</v>
      </c>
      <c r="G83" s="29" t="str">
        <f t="shared" si="57"/>
        <v/>
      </c>
      <c r="H83" s="30">
        <v>9800</v>
      </c>
      <c r="I83" s="67">
        <f t="shared" si="58"/>
        <v>9800</v>
      </c>
      <c r="J83" s="69"/>
      <c r="K83" s="25" t="s">
        <v>213</v>
      </c>
      <c r="L83" s="25" t="s">
        <v>75</v>
      </c>
      <c r="M83" s="52"/>
      <c r="N83" s="27">
        <v>26800</v>
      </c>
      <c r="O83" s="28">
        <f t="shared" si="46"/>
        <v>26800</v>
      </c>
      <c r="P83" s="29" t="str">
        <f t="shared" si="59"/>
        <v/>
      </c>
      <c r="Q83" s="30">
        <v>25800</v>
      </c>
      <c r="R83" s="90">
        <f t="shared" si="48"/>
        <v>25800</v>
      </c>
      <c r="S83" s="129"/>
      <c r="V83" s="106"/>
      <c r="X83" s="107"/>
      <c r="Y83" s="106"/>
      <c r="AA83" s="107"/>
      <c r="AC83" s="114">
        <f t="shared" si="51"/>
        <v>0</v>
      </c>
      <c r="AD83" s="114">
        <f t="shared" si="55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6"/>
        <v>9200</v>
      </c>
      <c r="G84" s="29" t="str">
        <f t="shared" si="57"/>
        <v/>
      </c>
      <c r="H84" s="30">
        <v>9200</v>
      </c>
      <c r="I84" s="67">
        <f t="shared" si="58"/>
        <v>9200</v>
      </c>
      <c r="J84" s="69"/>
      <c r="K84" s="25" t="s">
        <v>215</v>
      </c>
      <c r="L84" s="25" t="s">
        <v>26</v>
      </c>
      <c r="M84" s="52"/>
      <c r="N84" s="34">
        <v>1700</v>
      </c>
      <c r="O84" s="28">
        <f t="shared" si="46"/>
        <v>1700</v>
      </c>
      <c r="P84" s="29" t="str">
        <f t="shared" si="59"/>
        <v/>
      </c>
      <c r="Q84" s="34">
        <v>1700</v>
      </c>
      <c r="R84" s="90">
        <f t="shared" si="48"/>
        <v>1700</v>
      </c>
      <c r="S84" s="129"/>
      <c r="V84" s="106"/>
      <c r="X84" s="107"/>
      <c r="Y84" s="106"/>
      <c r="AA84" s="107"/>
      <c r="AC84" s="114">
        <f t="shared" si="51"/>
        <v>0</v>
      </c>
      <c r="AD84" s="114">
        <f t="shared" si="55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6"/>
        <v>9400</v>
      </c>
      <c r="G85" s="29" t="str">
        <f t="shared" si="57"/>
        <v/>
      </c>
      <c r="H85" s="30">
        <v>9400</v>
      </c>
      <c r="I85" s="67">
        <f t="shared" si="58"/>
        <v>9400</v>
      </c>
      <c r="J85" s="69"/>
      <c r="K85" s="25" t="s">
        <v>217</v>
      </c>
      <c r="L85" s="25" t="s">
        <v>20</v>
      </c>
      <c r="M85" s="52"/>
      <c r="N85" s="27">
        <v>4300</v>
      </c>
      <c r="O85" s="28">
        <f t="shared" si="46"/>
        <v>4300</v>
      </c>
      <c r="P85" s="29" t="str">
        <f t="shared" si="59"/>
        <v/>
      </c>
      <c r="Q85" s="30">
        <v>4300</v>
      </c>
      <c r="R85" s="90">
        <f t="shared" si="48"/>
        <v>4300</v>
      </c>
      <c r="S85" s="129"/>
      <c r="V85" s="106"/>
      <c r="X85" s="107"/>
      <c r="Y85" s="106"/>
      <c r="AA85" s="107"/>
      <c r="AC85" s="114">
        <f t="shared" si="51"/>
        <v>0</v>
      </c>
      <c r="AD85" s="114">
        <f t="shared" si="55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6"/>
        <v>9700</v>
      </c>
      <c r="G86" s="29" t="str">
        <f t="shared" si="57"/>
        <v/>
      </c>
      <c r="H86" s="30">
        <v>9700</v>
      </c>
      <c r="I86" s="67">
        <f t="shared" si="58"/>
        <v>9700</v>
      </c>
      <c r="J86" s="69"/>
      <c r="K86" s="25" t="s">
        <v>219</v>
      </c>
      <c r="L86" s="25" t="s">
        <v>26</v>
      </c>
      <c r="M86" s="52"/>
      <c r="N86" s="27">
        <v>1950</v>
      </c>
      <c r="O86" s="28">
        <f t="shared" si="46"/>
        <v>1950</v>
      </c>
      <c r="P86" s="29" t="str">
        <f t="shared" si="59"/>
        <v/>
      </c>
      <c r="Q86" s="30">
        <v>1950</v>
      </c>
      <c r="R86" s="90">
        <f t="shared" si="48"/>
        <v>1950</v>
      </c>
      <c r="S86" s="105"/>
      <c r="V86" s="106"/>
      <c r="X86" s="107"/>
      <c r="Y86" s="106"/>
      <c r="AA86" s="107"/>
      <c r="AC86" s="114">
        <f t="shared" si="51"/>
        <v>0</v>
      </c>
      <c r="AD86" s="114">
        <f t="shared" si="55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6"/>
        <v>8100</v>
      </c>
      <c r="G87" s="29" t="str">
        <f t="shared" si="57"/>
        <v/>
      </c>
      <c r="H87" s="30">
        <v>8100</v>
      </c>
      <c r="I87" s="67">
        <f t="shared" si="58"/>
        <v>8100</v>
      </c>
      <c r="J87" s="69"/>
      <c r="K87" s="25" t="s">
        <v>221</v>
      </c>
      <c r="L87" s="25" t="s">
        <v>26</v>
      </c>
      <c r="M87" s="52"/>
      <c r="N87" s="27">
        <v>2250</v>
      </c>
      <c r="O87" s="28">
        <f t="shared" si="46"/>
        <v>2250</v>
      </c>
      <c r="P87" s="29" t="str">
        <f t="shared" si="59"/>
        <v/>
      </c>
      <c r="Q87" s="30">
        <v>2250</v>
      </c>
      <c r="R87" s="90">
        <f t="shared" si="48"/>
        <v>2250</v>
      </c>
      <c r="S87" s="105"/>
      <c r="V87" s="106"/>
      <c r="X87" s="107"/>
      <c r="Y87" s="106"/>
      <c r="AA87" s="107"/>
      <c r="AC87" s="114">
        <f t="shared" si="51"/>
        <v>0</v>
      </c>
      <c r="AD87" s="114">
        <f t="shared" si="55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6"/>
        <v>9600</v>
      </c>
      <c r="G88" s="29" t="str">
        <f t="shared" si="57"/>
        <v/>
      </c>
      <c r="H88" s="30">
        <v>9600</v>
      </c>
      <c r="I88" s="67">
        <f t="shared" si="58"/>
        <v>9600</v>
      </c>
      <c r="J88" s="69"/>
      <c r="K88" s="33" t="s">
        <v>222</v>
      </c>
      <c r="L88" s="25" t="s">
        <v>26</v>
      </c>
      <c r="M88" s="52"/>
      <c r="N88" s="27">
        <v>1750</v>
      </c>
      <c r="O88" s="28">
        <f t="shared" si="46"/>
        <v>1750</v>
      </c>
      <c r="P88" s="29" t="str">
        <f t="shared" si="59"/>
        <v/>
      </c>
      <c r="Q88" s="30">
        <v>1750</v>
      </c>
      <c r="R88" s="90">
        <f t="shared" si="48"/>
        <v>1750</v>
      </c>
      <c r="S88" s="105"/>
      <c r="V88" s="106"/>
      <c r="W88" s="130"/>
      <c r="X88" s="131"/>
      <c r="Y88" s="106"/>
      <c r="Z88" s="130"/>
      <c r="AA88" s="131"/>
      <c r="AC88" s="114">
        <f t="shared" si="51"/>
        <v>0</v>
      </c>
      <c r="AD88" s="114">
        <f t="shared" si="55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6"/>
        <v>8300</v>
      </c>
      <c r="G89" s="29" t="str">
        <f t="shared" si="57"/>
        <v/>
      </c>
      <c r="H89" s="30">
        <v>8300</v>
      </c>
      <c r="I89" s="67">
        <f t="shared" si="58"/>
        <v>8300</v>
      </c>
      <c r="J89" s="69"/>
      <c r="K89" s="33" t="s">
        <v>224</v>
      </c>
      <c r="L89" s="25" t="s">
        <v>26</v>
      </c>
      <c r="M89" s="52"/>
      <c r="N89" s="27">
        <v>2150</v>
      </c>
      <c r="O89" s="28">
        <f t="shared" si="46"/>
        <v>2150</v>
      </c>
      <c r="P89" s="29" t="str">
        <f t="shared" si="59"/>
        <v/>
      </c>
      <c r="Q89" s="30">
        <v>2150</v>
      </c>
      <c r="R89" s="90">
        <f t="shared" si="48"/>
        <v>2150</v>
      </c>
      <c r="S89" s="105"/>
      <c r="V89" s="106"/>
      <c r="W89" s="130"/>
      <c r="X89" s="131"/>
      <c r="Y89" s="106"/>
      <c r="Z89" s="130"/>
      <c r="AA89" s="131"/>
      <c r="AC89" s="114">
        <f t="shared" si="51"/>
        <v>0</v>
      </c>
      <c r="AD89" s="114">
        <f t="shared" si="55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 t="s">
        <v>467</v>
      </c>
      <c r="E90" s="27">
        <v>6800</v>
      </c>
      <c r="F90" s="28">
        <f t="shared" si="56"/>
        <v>6600</v>
      </c>
      <c r="G90" s="29" t="str">
        <f t="shared" si="57"/>
        <v>-200</v>
      </c>
      <c r="H90" s="30">
        <v>6800</v>
      </c>
      <c r="I90" s="67">
        <f t="shared" si="58"/>
        <v>6600</v>
      </c>
      <c r="J90" s="69"/>
      <c r="K90" s="25" t="s">
        <v>226</v>
      </c>
      <c r="L90" s="25" t="s">
        <v>26</v>
      </c>
      <c r="M90" s="52"/>
      <c r="N90" s="41">
        <v>1100</v>
      </c>
      <c r="O90" s="28">
        <f t="shared" si="46"/>
        <v>1100</v>
      </c>
      <c r="P90" s="29" t="str">
        <f t="shared" si="59"/>
        <v/>
      </c>
      <c r="Q90" s="34">
        <v>1100</v>
      </c>
      <c r="R90" s="90">
        <f t="shared" si="48"/>
        <v>1100</v>
      </c>
      <c r="S90" s="105"/>
      <c r="V90" s="106"/>
      <c r="W90" s="130"/>
      <c r="X90" s="131"/>
      <c r="Y90" s="106"/>
      <c r="Z90" s="130"/>
      <c r="AA90" s="131"/>
      <c r="AC90" s="114">
        <f t="shared" si="51"/>
        <v>0</v>
      </c>
      <c r="AD90" s="114">
        <f t="shared" si="55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6"/>
        <v>6800</v>
      </c>
      <c r="G91" s="29" t="str">
        <f t="shared" si="57"/>
        <v/>
      </c>
      <c r="H91" s="30">
        <v>6800</v>
      </c>
      <c r="I91" s="67">
        <f t="shared" si="58"/>
        <v>6800</v>
      </c>
      <c r="J91" s="69"/>
      <c r="K91" s="25" t="s">
        <v>228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9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51"/>
        <v>0</v>
      </c>
      <c r="AD91" s="114">
        <f t="shared" si="55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6"/>
        <v>6900</v>
      </c>
      <c r="G92" s="29" t="str">
        <f t="shared" si="57"/>
        <v/>
      </c>
      <c r="H92" s="30">
        <v>6900</v>
      </c>
      <c r="I92" s="67">
        <f t="shared" si="58"/>
        <v>6900</v>
      </c>
      <c r="J92" s="69"/>
      <c r="K92" s="125" t="s">
        <v>230</v>
      </c>
      <c r="L92" s="25" t="s">
        <v>231</v>
      </c>
      <c r="M92" s="52"/>
      <c r="N92" s="41">
        <v>2050</v>
      </c>
      <c r="O92" s="28">
        <f t="shared" si="46"/>
        <v>2050</v>
      </c>
      <c r="P92" s="29" t="str">
        <f t="shared" si="59"/>
        <v/>
      </c>
      <c r="Q92" s="30">
        <v>2050</v>
      </c>
      <c r="R92" s="90">
        <f t="shared" si="48"/>
        <v>2050</v>
      </c>
      <c r="S92" s="105"/>
      <c r="V92" s="106"/>
      <c r="W92" s="130"/>
      <c r="X92" s="131"/>
      <c r="Y92" s="106"/>
      <c r="Z92" s="130"/>
      <c r="AA92" s="131"/>
      <c r="AC92" s="114">
        <f t="shared" si="51"/>
        <v>0</v>
      </c>
      <c r="AD92" s="114">
        <f t="shared" si="55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6"/>
        <v>7200</v>
      </c>
      <c r="G93" s="29" t="str">
        <f t="shared" si="57"/>
        <v/>
      </c>
      <c r="H93" s="30">
        <v>7200</v>
      </c>
      <c r="I93" s="67">
        <f t="shared" si="58"/>
        <v>7200</v>
      </c>
      <c r="J93" s="71"/>
      <c r="K93" s="25" t="s">
        <v>234</v>
      </c>
      <c r="L93" s="25" t="s">
        <v>26</v>
      </c>
      <c r="M93" s="52"/>
      <c r="N93" s="41">
        <v>2050</v>
      </c>
      <c r="O93" s="28">
        <f t="shared" si="46"/>
        <v>2050</v>
      </c>
      <c r="P93" s="29" t="str">
        <f t="shared" si="59"/>
        <v/>
      </c>
      <c r="Q93" s="30">
        <v>2050</v>
      </c>
      <c r="R93" s="90">
        <f t="shared" si="48"/>
        <v>2050</v>
      </c>
      <c r="S93" s="105"/>
      <c r="V93" s="106"/>
      <c r="W93" s="130"/>
      <c r="X93" s="131"/>
      <c r="Y93" s="106"/>
      <c r="Z93" s="130"/>
      <c r="AA93" s="131"/>
      <c r="AC93" s="114">
        <f t="shared" si="51"/>
        <v>0</v>
      </c>
      <c r="AD93" s="114">
        <f t="shared" si="55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6"/>
        <v>8700</v>
      </c>
      <c r="G94" s="29"/>
      <c r="H94" s="30">
        <v>8700</v>
      </c>
      <c r="I94" s="67">
        <f t="shared" si="58"/>
        <v>8700</v>
      </c>
      <c r="J94" s="68" t="s">
        <v>235</v>
      </c>
      <c r="K94" s="25" t="s">
        <v>236</v>
      </c>
      <c r="L94" s="25" t="s">
        <v>22</v>
      </c>
      <c r="M94" s="52"/>
      <c r="N94" s="27">
        <v>4300</v>
      </c>
      <c r="O94" s="28">
        <f t="shared" si="46"/>
        <v>4300</v>
      </c>
      <c r="P94" s="29"/>
      <c r="Q94" s="30">
        <v>4800</v>
      </c>
      <c r="R94" s="90">
        <f t="shared" si="48"/>
        <v>4800</v>
      </c>
      <c r="S94" s="105"/>
      <c r="V94" s="106"/>
      <c r="W94" s="130"/>
      <c r="X94" s="131"/>
      <c r="Y94" s="106"/>
      <c r="Z94" s="130"/>
      <c r="AA94" s="131"/>
      <c r="AC94" s="114">
        <f t="shared" si="51"/>
        <v>0</v>
      </c>
      <c r="AD94" s="114">
        <f t="shared" si="55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6"/>
        <v>11200</v>
      </c>
      <c r="G95" s="29" t="str">
        <f t="shared" ref="G95:G106" si="60">IF(LEFT(D95,1)="+",LEFT(D95,1)&amp;TEXT(D95,"#"),TEXT(D95,"#"))</f>
        <v/>
      </c>
      <c r="H95" s="30">
        <v>11200</v>
      </c>
      <c r="I95" s="67">
        <f t="shared" si="58"/>
        <v>11200</v>
      </c>
      <c r="J95" s="69"/>
      <c r="K95" s="25" t="s">
        <v>238</v>
      </c>
      <c r="L95" s="25" t="s">
        <v>22</v>
      </c>
      <c r="M95" s="52"/>
      <c r="N95" s="27">
        <v>4900</v>
      </c>
      <c r="O95" s="28">
        <f t="shared" si="46"/>
        <v>4900</v>
      </c>
      <c r="P95" s="29" t="str">
        <f t="shared" ref="P95:P121" si="61">IF(LEFT(M95,1)="+",LEFT(M95,1)&amp;TEXT(M95,"#"),TEXT(M95,"#"))</f>
        <v/>
      </c>
      <c r="Q95" s="27">
        <v>4900</v>
      </c>
      <c r="R95" s="90">
        <f t="shared" si="48"/>
        <v>4900</v>
      </c>
      <c r="S95" s="105"/>
      <c r="V95" s="106"/>
      <c r="W95" s="130"/>
      <c r="X95" s="131"/>
      <c r="Y95" s="106"/>
      <c r="Z95" s="130"/>
      <c r="AA95" s="131"/>
      <c r="AC95" s="114">
        <f t="shared" si="51"/>
        <v>0</v>
      </c>
      <c r="AD95" s="114">
        <f t="shared" si="55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6"/>
        <v>8200</v>
      </c>
      <c r="G96" s="29" t="str">
        <f t="shared" si="60"/>
        <v/>
      </c>
      <c r="H96" s="30">
        <v>8200</v>
      </c>
      <c r="I96" s="67">
        <f t="shared" si="58"/>
        <v>8200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6"/>
        <v>2700</v>
      </c>
      <c r="P96" s="29" t="str">
        <f t="shared" si="61"/>
        <v/>
      </c>
      <c r="Q96" s="30">
        <v>2700</v>
      </c>
      <c r="R96" s="90">
        <f t="shared" si="48"/>
        <v>2700</v>
      </c>
      <c r="S96" s="105"/>
      <c r="V96" s="106"/>
      <c r="W96" s="130"/>
      <c r="X96" s="131"/>
      <c r="Y96" s="106"/>
      <c r="Z96" s="130"/>
      <c r="AA96" s="131"/>
      <c r="AC96" s="114">
        <f t="shared" si="51"/>
        <v>0</v>
      </c>
      <c r="AD96" s="114">
        <f t="shared" si="55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6"/>
        <v>7600</v>
      </c>
      <c r="G97" s="29" t="str">
        <f t="shared" si="60"/>
        <v/>
      </c>
      <c r="H97" s="30">
        <v>7600</v>
      </c>
      <c r="I97" s="67">
        <f t="shared" si="58"/>
        <v>7600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61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51"/>
        <v>0</v>
      </c>
      <c r="AD97" s="114">
        <f t="shared" si="55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6"/>
        <v>8500</v>
      </c>
      <c r="G98" s="29" t="str">
        <f t="shared" si="60"/>
        <v/>
      </c>
      <c r="H98" s="30">
        <v>8500</v>
      </c>
      <c r="I98" s="67">
        <f t="shared" si="58"/>
        <v>8500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6"/>
        <v>5300</v>
      </c>
      <c r="P98" s="29" t="str">
        <f t="shared" si="61"/>
        <v/>
      </c>
      <c r="Q98" s="30">
        <v>5300</v>
      </c>
      <c r="R98" s="90">
        <f t="shared" si="48"/>
        <v>5300</v>
      </c>
      <c r="S98" s="105"/>
      <c r="V98" s="106"/>
      <c r="W98" s="130"/>
      <c r="X98" s="131"/>
      <c r="Y98" s="106"/>
      <c r="Z98" s="130"/>
      <c r="AA98" s="131"/>
      <c r="AC98" s="114">
        <f t="shared" si="51"/>
        <v>0</v>
      </c>
      <c r="AD98" s="114">
        <f t="shared" si="55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6"/>
        <v>8900</v>
      </c>
      <c r="G99" s="29" t="str">
        <f t="shared" si="60"/>
        <v/>
      </c>
      <c r="H99" s="30">
        <v>8900</v>
      </c>
      <c r="I99" s="67">
        <f t="shared" si="58"/>
        <v>8900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6"/>
        <v>1000</v>
      </c>
      <c r="P99" s="29" t="str">
        <f t="shared" si="61"/>
        <v/>
      </c>
      <c r="Q99" s="30">
        <v>1000</v>
      </c>
      <c r="R99" s="90">
        <f t="shared" si="48"/>
        <v>1000</v>
      </c>
      <c r="S99" s="105"/>
      <c r="V99" s="106"/>
      <c r="W99" s="130"/>
      <c r="X99" s="131"/>
      <c r="Y99" s="106"/>
      <c r="Z99" s="130"/>
      <c r="AA99" s="131"/>
      <c r="AC99" s="114">
        <f t="shared" si="51"/>
        <v>0</v>
      </c>
      <c r="AD99" s="114">
        <f t="shared" si="55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154100</v>
      </c>
      <c r="F100" s="39">
        <f>E100/18</f>
        <v>8561.11111111111</v>
      </c>
      <c r="G100" s="29" t="str">
        <f t="shared" si="60"/>
        <v/>
      </c>
      <c r="H100" s="38">
        <f>SUM(I82:I99)</f>
        <v>154100</v>
      </c>
      <c r="I100" s="39">
        <f>AVERAGE(I82:I99)</f>
        <v>8561.11111111111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6"/>
        <v>2700</v>
      </c>
      <c r="P100" s="29" t="str">
        <f t="shared" si="61"/>
        <v/>
      </c>
      <c r="Q100" s="30">
        <v>2700</v>
      </c>
      <c r="R100" s="90">
        <f t="shared" si="48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51"/>
        <v>0</v>
      </c>
      <c r="AD100" s="114">
        <f t="shared" si="55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 t="s">
        <v>467</v>
      </c>
      <c r="E101" s="27">
        <v>10800</v>
      </c>
      <c r="F101" s="28">
        <f t="shared" ref="F101:F119" si="62">E101+D101</f>
        <v>10600</v>
      </c>
      <c r="G101" s="29" t="str">
        <f t="shared" si="60"/>
        <v>-200</v>
      </c>
      <c r="H101" s="30">
        <v>10800</v>
      </c>
      <c r="I101" s="67">
        <f t="shared" ref="I101:I119" si="63">IF(G101="",0+H101,G101+H101)</f>
        <v>10600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6"/>
        <v>600</v>
      </c>
      <c r="P101" s="29" t="str">
        <f t="shared" si="61"/>
        <v/>
      </c>
      <c r="Q101" s="30">
        <v>600</v>
      </c>
      <c r="R101" s="90">
        <f t="shared" si="48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51"/>
        <v>0</v>
      </c>
      <c r="AD101" s="114">
        <f t="shared" si="55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2"/>
        <v>11900</v>
      </c>
      <c r="G102" s="29" t="str">
        <f t="shared" si="60"/>
        <v/>
      </c>
      <c r="H102" s="30">
        <v>11900</v>
      </c>
      <c r="I102" s="67">
        <f t="shared" si="63"/>
        <v>11900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6"/>
        <v>1600</v>
      </c>
      <c r="P102" s="29" t="str">
        <f t="shared" si="61"/>
        <v/>
      </c>
      <c r="Q102" s="34">
        <v>1600</v>
      </c>
      <c r="R102" s="90">
        <f t="shared" si="48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51"/>
        <v>0</v>
      </c>
      <c r="AD102" s="114">
        <f t="shared" si="55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2"/>
        <v>11600</v>
      </c>
      <c r="G103" s="29" t="str">
        <f t="shared" si="60"/>
        <v/>
      </c>
      <c r="H103" s="30">
        <v>11600</v>
      </c>
      <c r="I103" s="67">
        <f t="shared" si="63"/>
        <v>11600</v>
      </c>
      <c r="J103" s="69"/>
      <c r="K103" s="25" t="s">
        <v>259</v>
      </c>
      <c r="L103" s="25" t="s">
        <v>260</v>
      </c>
      <c r="M103" s="52"/>
      <c r="N103" s="27">
        <v>1600</v>
      </c>
      <c r="O103" s="28">
        <f t="shared" si="46"/>
        <v>1600</v>
      </c>
      <c r="P103" s="29" t="str">
        <f t="shared" si="61"/>
        <v/>
      </c>
      <c r="Q103" s="30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1"/>
        <v>0</v>
      </c>
      <c r="AD103" s="114">
        <f t="shared" si="55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2"/>
        <v>11800</v>
      </c>
      <c r="G104" s="29" t="str">
        <f t="shared" si="60"/>
        <v/>
      </c>
      <c r="H104" s="30">
        <v>11800</v>
      </c>
      <c r="I104" s="67">
        <f t="shared" si="63"/>
        <v>11800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6"/>
        <v>3000</v>
      </c>
      <c r="P104" s="29" t="str">
        <f t="shared" si="61"/>
        <v/>
      </c>
      <c r="Q104" s="34">
        <v>3000</v>
      </c>
      <c r="R104" s="90">
        <f t="shared" si="48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51"/>
        <v>0</v>
      </c>
      <c r="AD104" s="114">
        <f t="shared" si="55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2"/>
        <v>10900</v>
      </c>
      <c r="G105" s="29" t="str">
        <f t="shared" si="60"/>
        <v/>
      </c>
      <c r="H105" s="30">
        <v>10900</v>
      </c>
      <c r="I105" s="67">
        <f t="shared" si="63"/>
        <v>10900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6"/>
        <v>2500</v>
      </c>
      <c r="P105" s="29" t="str">
        <f t="shared" si="61"/>
        <v/>
      </c>
      <c r="Q105" s="34">
        <v>2500</v>
      </c>
      <c r="R105" s="90">
        <f t="shared" si="48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51"/>
        <v>0</v>
      </c>
      <c r="AD105" s="114">
        <f t="shared" si="55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2"/>
        <v>10500</v>
      </c>
      <c r="G106" s="29" t="str">
        <f t="shared" si="60"/>
        <v/>
      </c>
      <c r="H106" s="30">
        <v>10500</v>
      </c>
      <c r="I106" s="67">
        <f t="shared" si="63"/>
        <v>10500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6"/>
        <v>2500</v>
      </c>
      <c r="P106" s="29" t="str">
        <f t="shared" si="61"/>
        <v/>
      </c>
      <c r="Q106" s="30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1"/>
        <v>0</v>
      </c>
      <c r="AD106" s="114">
        <f t="shared" si="55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9700</v>
      </c>
      <c r="F107" s="28">
        <f t="shared" si="62"/>
        <v>9700</v>
      </c>
      <c r="G107" s="29"/>
      <c r="H107" s="30">
        <v>9700</v>
      </c>
      <c r="I107" s="67">
        <f t="shared" si="63"/>
        <v>9700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6"/>
        <v>2400</v>
      </c>
      <c r="P107" s="29" t="str">
        <f t="shared" si="61"/>
        <v/>
      </c>
      <c r="Q107" s="30">
        <v>2400</v>
      </c>
      <c r="R107" s="90">
        <f t="shared" si="48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51"/>
        <v>0</v>
      </c>
      <c r="AD107" s="114">
        <f t="shared" si="55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9700</v>
      </c>
      <c r="F108" s="28">
        <f t="shared" si="62"/>
        <v>9700</v>
      </c>
      <c r="G108" s="29"/>
      <c r="H108" s="30">
        <v>9700</v>
      </c>
      <c r="I108" s="67">
        <f t="shared" si="63"/>
        <v>9700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6"/>
        <v>1800</v>
      </c>
      <c r="P108" s="29" t="str">
        <f t="shared" si="61"/>
        <v/>
      </c>
      <c r="Q108" s="30">
        <v>1800</v>
      </c>
      <c r="R108" s="90">
        <f t="shared" si="48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51"/>
        <v>0</v>
      </c>
      <c r="AD108" s="114">
        <f t="shared" si="55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2"/>
        <v>10500</v>
      </c>
      <c r="G109" s="29" t="str">
        <f t="shared" ref="G109:G117" si="64">IF(LEFT(D109,1)="+",LEFT(D109,1)&amp;TEXT(D109,"#"),TEXT(D109,"#"))</f>
        <v/>
      </c>
      <c r="H109" s="30">
        <v>10500</v>
      </c>
      <c r="I109" s="67">
        <f t="shared" si="63"/>
        <v>10500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6"/>
        <v>1600</v>
      </c>
      <c r="P109" s="29" t="str">
        <f t="shared" si="61"/>
        <v/>
      </c>
      <c r="Q109" s="34">
        <v>1600</v>
      </c>
      <c r="R109" s="90">
        <f t="shared" si="48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51"/>
        <v>0</v>
      </c>
      <c r="AD109" s="114">
        <f t="shared" si="55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2"/>
        <v>9400</v>
      </c>
      <c r="G110" s="29" t="str">
        <f t="shared" si="64"/>
        <v/>
      </c>
      <c r="H110" s="30">
        <v>9400</v>
      </c>
      <c r="I110" s="67">
        <f t="shared" si="63"/>
        <v>9400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6"/>
        <v>1100</v>
      </c>
      <c r="P110" s="29" t="str">
        <f t="shared" si="61"/>
        <v/>
      </c>
      <c r="Q110" s="30">
        <v>1100</v>
      </c>
      <c r="R110" s="90">
        <f t="shared" si="48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1"/>
        <v>0</v>
      </c>
      <c r="AD110" s="114">
        <f t="shared" si="55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2"/>
        <v>10000</v>
      </c>
      <c r="G111" s="29" t="str">
        <f t="shared" si="64"/>
        <v/>
      </c>
      <c r="H111" s="30">
        <v>10000</v>
      </c>
      <c r="I111" s="67">
        <f t="shared" si="63"/>
        <v>10000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6"/>
        <v>6200</v>
      </c>
      <c r="P111" s="29" t="str">
        <f t="shared" si="61"/>
        <v/>
      </c>
      <c r="Q111" s="34">
        <v>6200</v>
      </c>
      <c r="R111" s="90">
        <f t="shared" si="48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1"/>
        <v>0</v>
      </c>
      <c r="AD111" s="114">
        <f t="shared" si="55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 t="s">
        <v>467</v>
      </c>
      <c r="E112" s="27">
        <v>10600</v>
      </c>
      <c r="F112" s="28">
        <f t="shared" si="62"/>
        <v>10400</v>
      </c>
      <c r="G112" s="29" t="str">
        <f t="shared" si="64"/>
        <v>-200</v>
      </c>
      <c r="H112" s="30">
        <v>10600</v>
      </c>
      <c r="I112" s="67">
        <f t="shared" si="63"/>
        <v>10400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6"/>
        <v>1500</v>
      </c>
      <c r="P112" s="29" t="str">
        <f t="shared" si="61"/>
        <v/>
      </c>
      <c r="Q112" s="30">
        <v>1500</v>
      </c>
      <c r="R112" s="90">
        <f t="shared" si="48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1"/>
        <v>0</v>
      </c>
      <c r="AD112" s="114">
        <f t="shared" si="55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2"/>
        <v>11900</v>
      </c>
      <c r="G113" s="29" t="str">
        <f t="shared" si="64"/>
        <v/>
      </c>
      <c r="H113" s="30">
        <v>11900</v>
      </c>
      <c r="I113" s="67">
        <f t="shared" si="63"/>
        <v>11900</v>
      </c>
      <c r="J113" s="69"/>
      <c r="K113" s="25" t="s">
        <v>280</v>
      </c>
      <c r="L113" s="25" t="s">
        <v>22</v>
      </c>
      <c r="M113" s="52"/>
      <c r="N113" s="27">
        <v>1400</v>
      </c>
      <c r="O113" s="28">
        <f t="shared" si="46"/>
        <v>1400</v>
      </c>
      <c r="P113" s="29" t="str">
        <f t="shared" si="61"/>
        <v/>
      </c>
      <c r="Q113" s="30">
        <v>1400</v>
      </c>
      <c r="R113" s="90">
        <f t="shared" si="48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1"/>
        <v>0</v>
      </c>
      <c r="AD113" s="114">
        <f t="shared" si="55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2"/>
        <v>11800</v>
      </c>
      <c r="G114" s="29" t="str">
        <f t="shared" si="64"/>
        <v/>
      </c>
      <c r="H114" s="30">
        <v>11800</v>
      </c>
      <c r="I114" s="67">
        <f t="shared" si="63"/>
        <v>11800</v>
      </c>
      <c r="J114" s="69"/>
      <c r="K114" s="25" t="s">
        <v>281</v>
      </c>
      <c r="L114" s="25"/>
      <c r="M114" s="52"/>
      <c r="N114" s="27">
        <v>500</v>
      </c>
      <c r="O114" s="28">
        <f t="shared" si="46"/>
        <v>500</v>
      </c>
      <c r="P114" s="29" t="str">
        <f t="shared" si="61"/>
        <v/>
      </c>
      <c r="Q114" s="30">
        <v>500</v>
      </c>
      <c r="R114" s="90">
        <f t="shared" si="48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1"/>
        <v>0</v>
      </c>
      <c r="AD114" s="114">
        <f t="shared" si="55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2"/>
        <v>11800</v>
      </c>
      <c r="G115" s="29" t="str">
        <f t="shared" si="64"/>
        <v/>
      </c>
      <c r="H115" s="30">
        <v>11800</v>
      </c>
      <c r="I115" s="67">
        <f t="shared" si="63"/>
        <v>11800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6"/>
        <v>14000</v>
      </c>
      <c r="P115" s="29" t="str">
        <f t="shared" si="61"/>
        <v/>
      </c>
      <c r="Q115" s="34">
        <v>14000</v>
      </c>
      <c r="R115" s="90">
        <f t="shared" si="48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1"/>
        <v>0</v>
      </c>
      <c r="AD115" s="114">
        <f t="shared" si="55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2"/>
        <v>11000</v>
      </c>
      <c r="G116" s="29" t="str">
        <f t="shared" si="64"/>
        <v/>
      </c>
      <c r="H116" s="30">
        <v>11000</v>
      </c>
      <c r="I116" s="67">
        <f t="shared" si="63"/>
        <v>11000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6"/>
        <v>10500</v>
      </c>
      <c r="P116" s="29" t="str">
        <f t="shared" si="61"/>
        <v/>
      </c>
      <c r="Q116" s="34">
        <v>10500</v>
      </c>
      <c r="R116" s="90">
        <f t="shared" si="48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1"/>
        <v>0</v>
      </c>
      <c r="AD116" s="114">
        <f t="shared" si="55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2"/>
        <v>10500</v>
      </c>
      <c r="G117" s="29" t="str">
        <f t="shared" si="64"/>
        <v/>
      </c>
      <c r="H117" s="30">
        <v>10500</v>
      </c>
      <c r="I117" s="67">
        <f t="shared" si="63"/>
        <v>10500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6"/>
        <v>1400</v>
      </c>
      <c r="P117" s="29" t="str">
        <f t="shared" si="61"/>
        <v/>
      </c>
      <c r="Q117" s="30">
        <v>1700</v>
      </c>
      <c r="R117" s="90">
        <f t="shared" si="48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1"/>
        <v>0</v>
      </c>
      <c r="AD117" s="114">
        <f t="shared" si="55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9900</v>
      </c>
      <c r="F118" s="28">
        <f t="shared" si="62"/>
        <v>9900</v>
      </c>
      <c r="G118" s="29"/>
      <c r="H118" s="30">
        <v>9900</v>
      </c>
      <c r="I118" s="67">
        <f t="shared" si="63"/>
        <v>9900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6"/>
        <v>1200</v>
      </c>
      <c r="P118" s="29" t="str">
        <f t="shared" si="61"/>
        <v/>
      </c>
      <c r="Q118" s="30">
        <v>1200</v>
      </c>
      <c r="R118" s="90">
        <f t="shared" si="48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1"/>
        <v>0</v>
      </c>
      <c r="AD118" s="114">
        <f t="shared" si="55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2"/>
        <v>9400</v>
      </c>
      <c r="G119" s="29" t="str">
        <f t="shared" ref="G119:G143" si="65">IF(LEFT(D119,1)="+",LEFT(D119,1)&amp;TEXT(D119,"#"),TEXT(D119,"#"))</f>
        <v/>
      </c>
      <c r="H119" s="30">
        <v>9400</v>
      </c>
      <c r="I119" s="67">
        <f t="shared" si="63"/>
        <v>9400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6"/>
        <v>1200</v>
      </c>
      <c r="P119" s="29" t="str">
        <f t="shared" si="61"/>
        <v/>
      </c>
      <c r="Q119" s="30">
        <v>1600</v>
      </c>
      <c r="R119" s="90">
        <f t="shared" si="48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1"/>
        <v>0</v>
      </c>
      <c r="AD119" s="114">
        <f t="shared" si="55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203300</v>
      </c>
      <c r="F120" s="39">
        <f>E120/19</f>
        <v>10700</v>
      </c>
      <c r="G120" s="73"/>
      <c r="H120" s="38">
        <f>SUM(I101:I119)</f>
        <v>203300</v>
      </c>
      <c r="I120" s="39">
        <f>H120/19</f>
        <v>10700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6"/>
        <v>1400</v>
      </c>
      <c r="P120" s="29" t="str">
        <f t="shared" si="61"/>
        <v/>
      </c>
      <c r="Q120" s="30">
        <v>1400</v>
      </c>
      <c r="R120" s="90">
        <f t="shared" si="48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1"/>
        <v>0</v>
      </c>
      <c r="AD120" s="114">
        <f t="shared" si="55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6">E121+D121</f>
        <v>8700</v>
      </c>
      <c r="G121" s="29" t="str">
        <f t="shared" si="65"/>
        <v/>
      </c>
      <c r="H121" s="30">
        <v>8700</v>
      </c>
      <c r="I121" s="67">
        <f t="shared" ref="I121:I170" si="67">IF(G121="",0+H121,G121+H121)</f>
        <v>8700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6"/>
        <v>0.115</v>
      </c>
      <c r="P121" s="29" t="str">
        <f t="shared" si="61"/>
        <v/>
      </c>
      <c r="Q121" s="34">
        <v>0.115</v>
      </c>
      <c r="R121" s="90">
        <f t="shared" si="48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1"/>
        <v>0</v>
      </c>
      <c r="AD121" s="114">
        <f t="shared" si="55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 t="s">
        <v>467</v>
      </c>
      <c r="E122" s="27">
        <v>9000</v>
      </c>
      <c r="F122" s="28">
        <f t="shared" si="66"/>
        <v>8800</v>
      </c>
      <c r="G122" s="29" t="str">
        <f t="shared" si="65"/>
        <v>-200</v>
      </c>
      <c r="H122" s="30">
        <v>9000</v>
      </c>
      <c r="I122" s="67">
        <f t="shared" si="67"/>
        <v>8800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6"/>
        <v>0.022</v>
      </c>
      <c r="P122" s="29"/>
      <c r="Q122" s="132">
        <v>0.022</v>
      </c>
      <c r="R122" s="133">
        <f t="shared" si="48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1"/>
        <v>0</v>
      </c>
      <c r="AD122" s="114">
        <f t="shared" si="55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17500</v>
      </c>
      <c r="F123" s="39">
        <f>E123/2</f>
        <v>8750</v>
      </c>
      <c r="G123" s="29" t="str">
        <f t="shared" si="65"/>
        <v/>
      </c>
      <c r="H123" s="38">
        <f>SUM(I121:I122)</f>
        <v>17500</v>
      </c>
      <c r="I123" s="39">
        <f>H123/2</f>
        <v>8750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6"/>
        <v>1020</v>
      </c>
      <c r="P123" s="29"/>
      <c r="Q123" s="30">
        <v>1020</v>
      </c>
      <c r="R123" s="90">
        <f t="shared" si="48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1"/>
        <v>0</v>
      </c>
      <c r="AD123" s="114">
        <f t="shared" si="55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220800</v>
      </c>
      <c r="F124" s="39">
        <f>E124/21</f>
        <v>10514.2857142857</v>
      </c>
      <c r="G124" s="29" t="str">
        <f t="shared" si="65"/>
        <v/>
      </c>
      <c r="H124" s="38">
        <f>H120+H123</f>
        <v>220800</v>
      </c>
      <c r="I124" s="39">
        <f>H124/21</f>
        <v>10514.2857142857</v>
      </c>
      <c r="J124" s="69"/>
      <c r="K124" s="25" t="s">
        <v>304</v>
      </c>
      <c r="L124" s="25" t="s">
        <v>22</v>
      </c>
      <c r="M124" s="52"/>
      <c r="N124" s="27">
        <v>2400</v>
      </c>
      <c r="O124" s="28">
        <f t="shared" si="46"/>
        <v>2400</v>
      </c>
      <c r="P124" s="29" t="str">
        <f t="shared" ref="P124:P187" si="68">IF(LEFT(M124,1)="+",LEFT(M124,1)&amp;TEXT(M124,"#"),TEXT(M124,"#"))</f>
        <v/>
      </c>
      <c r="Q124" s="30">
        <v>2400</v>
      </c>
      <c r="R124" s="90">
        <f t="shared" si="48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1"/>
        <v>0</v>
      </c>
      <c r="AD124" s="114">
        <f t="shared" si="55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10000</v>
      </c>
      <c r="F125" s="28">
        <f t="shared" si="66"/>
        <v>10000</v>
      </c>
      <c r="G125" s="29" t="str">
        <f t="shared" si="65"/>
        <v/>
      </c>
      <c r="H125" s="30">
        <v>10000</v>
      </c>
      <c r="I125" s="67">
        <f t="shared" si="67"/>
        <v>10000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6"/>
        <v>2250</v>
      </c>
      <c r="P125" s="29" t="str">
        <f t="shared" si="68"/>
        <v/>
      </c>
      <c r="Q125" s="30">
        <v>2250</v>
      </c>
      <c r="R125" s="90">
        <f t="shared" si="48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1"/>
        <v>0</v>
      </c>
      <c r="AD125" s="114">
        <f t="shared" si="55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6"/>
        <v>11700</v>
      </c>
      <c r="G126" s="29" t="str">
        <f t="shared" si="65"/>
        <v/>
      </c>
      <c r="H126" s="30">
        <v>11700</v>
      </c>
      <c r="I126" s="67">
        <f t="shared" si="67"/>
        <v>11700</v>
      </c>
      <c r="J126" s="128" t="s">
        <v>307</v>
      </c>
      <c r="K126" s="24" t="s">
        <v>308</v>
      </c>
      <c r="L126" s="25" t="s">
        <v>276</v>
      </c>
      <c r="M126" s="52"/>
      <c r="N126" s="27">
        <v>4500</v>
      </c>
      <c r="O126" s="28">
        <f t="shared" si="46"/>
        <v>4500</v>
      </c>
      <c r="P126" s="29" t="str">
        <f t="shared" si="68"/>
        <v/>
      </c>
      <c r="Q126" s="30">
        <v>4500</v>
      </c>
      <c r="R126" s="90">
        <f t="shared" si="48"/>
        <v>4500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1"/>
        <v>0</v>
      </c>
      <c r="AD126" s="114">
        <f t="shared" si="55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6"/>
        <v>14300</v>
      </c>
      <c r="G127" s="29" t="str">
        <f t="shared" si="65"/>
        <v/>
      </c>
      <c r="H127" s="30">
        <v>14300</v>
      </c>
      <c r="I127" s="99">
        <f t="shared" si="67"/>
        <v>14300</v>
      </c>
      <c r="J127" s="105"/>
      <c r="K127" s="24" t="s">
        <v>308</v>
      </c>
      <c r="L127" s="25" t="s">
        <v>105</v>
      </c>
      <c r="M127" s="52"/>
      <c r="N127" s="27">
        <v>4300</v>
      </c>
      <c r="O127" s="28">
        <f t="shared" si="46"/>
        <v>4300</v>
      </c>
      <c r="P127" s="29" t="str">
        <f t="shared" si="68"/>
        <v/>
      </c>
      <c r="Q127" s="30">
        <v>4300</v>
      </c>
      <c r="R127" s="90">
        <f t="shared" si="48"/>
        <v>4300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1"/>
        <v>0</v>
      </c>
      <c r="AD127" s="114">
        <f t="shared" si="55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6"/>
        <v>17100</v>
      </c>
      <c r="G128" s="29" t="str">
        <f t="shared" si="65"/>
        <v/>
      </c>
      <c r="H128" s="30">
        <v>17100</v>
      </c>
      <c r="I128" s="99">
        <f t="shared" si="67"/>
        <v>17100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8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1"/>
        <v>0</v>
      </c>
      <c r="AD128" s="114">
        <f t="shared" ref="AD128:AD191" si="69">O128-R128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6"/>
        <v>10600</v>
      </c>
      <c r="G129" s="29" t="str">
        <f t="shared" si="65"/>
        <v/>
      </c>
      <c r="H129" s="30">
        <v>10600</v>
      </c>
      <c r="I129" s="99">
        <f t="shared" si="67"/>
        <v>10600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8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1"/>
        <v>0</v>
      </c>
      <c r="AD129" s="114">
        <f t="shared" si="69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6"/>
        <v>9300</v>
      </c>
      <c r="G130" s="29" t="str">
        <f t="shared" si="65"/>
        <v/>
      </c>
      <c r="H130" s="30">
        <v>9300</v>
      </c>
      <c r="I130" s="99">
        <f t="shared" si="67"/>
        <v>9300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68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1"/>
        <v>0</v>
      </c>
      <c r="AD130" s="114">
        <f t="shared" si="69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6"/>
        <v>12600</v>
      </c>
      <c r="G131" s="29" t="str">
        <f t="shared" si="65"/>
        <v/>
      </c>
      <c r="H131" s="34">
        <v>12600</v>
      </c>
      <c r="I131" s="99">
        <f t="shared" si="67"/>
        <v>12600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8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1"/>
        <v>0</v>
      </c>
      <c r="AD131" s="114">
        <f t="shared" si="69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6"/>
        <v>10900</v>
      </c>
      <c r="G132" s="29" t="str">
        <f t="shared" si="65"/>
        <v/>
      </c>
      <c r="H132" s="34">
        <v>10900</v>
      </c>
      <c r="I132" s="99">
        <f t="shared" si="67"/>
        <v>10900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8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1"/>
        <v>0</v>
      </c>
      <c r="AD132" s="114">
        <f t="shared" si="69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/>
      <c r="E133" s="27">
        <v>11400</v>
      </c>
      <c r="F133" s="28">
        <f t="shared" si="66"/>
        <v>11400</v>
      </c>
      <c r="G133" s="29" t="str">
        <f t="shared" si="65"/>
        <v/>
      </c>
      <c r="H133" s="30">
        <v>11400</v>
      </c>
      <c r="I133" s="99">
        <f t="shared" si="67"/>
        <v>11400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ref="O133:O135" si="70">N133+M133</f>
        <v>16600</v>
      </c>
      <c r="P133" s="29" t="str">
        <f t="shared" si="68"/>
        <v/>
      </c>
      <c r="Q133" s="30">
        <v>16600</v>
      </c>
      <c r="R133" s="90">
        <f t="shared" ref="R133:R196" si="71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1"/>
        <v>0</v>
      </c>
      <c r="AD133" s="114">
        <f t="shared" si="69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6"/>
        <v>12500</v>
      </c>
      <c r="G134" s="29" t="str">
        <f t="shared" si="65"/>
        <v/>
      </c>
      <c r="H134" s="34">
        <v>12500</v>
      </c>
      <c r="I134" s="99">
        <f t="shared" si="67"/>
        <v>12500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 t="shared" si="70"/>
        <v>4000</v>
      </c>
      <c r="P134" s="29" t="str">
        <f t="shared" si="68"/>
        <v/>
      </c>
      <c r="Q134" s="30">
        <v>4000</v>
      </c>
      <c r="R134" s="90">
        <f t="shared" si="71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1"/>
        <v>0</v>
      </c>
      <c r="AD134" s="114">
        <f t="shared" si="69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6"/>
        <v>12300</v>
      </c>
      <c r="G135" s="29" t="str">
        <f t="shared" si="65"/>
        <v/>
      </c>
      <c r="H135" s="34">
        <v>12300</v>
      </c>
      <c r="I135" s="99">
        <f t="shared" si="67"/>
        <v>12300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 t="shared" si="70"/>
        <v>9100</v>
      </c>
      <c r="P135" s="29" t="str">
        <f t="shared" si="68"/>
        <v/>
      </c>
      <c r="Q135" s="30">
        <v>9100</v>
      </c>
      <c r="R135" s="90">
        <f t="shared" si="71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1"/>
        <v>0</v>
      </c>
      <c r="AD135" s="114">
        <f t="shared" si="69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6"/>
        <v>13100</v>
      </c>
      <c r="G136" s="29" t="str">
        <f t="shared" si="65"/>
        <v/>
      </c>
      <c r="H136" s="34">
        <v>13100</v>
      </c>
      <c r="I136" s="99">
        <f t="shared" si="67"/>
        <v>13100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8"/>
        <v/>
      </c>
      <c r="Q136" s="34">
        <f t="shared" ref="Q136:Q147" si="72">O136</f>
        <v>11310</v>
      </c>
      <c r="R136" s="90">
        <f t="shared" si="71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1"/>
        <v>0</v>
      </c>
      <c r="AD136" s="114">
        <f t="shared" si="69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6"/>
        <v>13100</v>
      </c>
      <c r="G137" s="29" t="str">
        <f t="shared" si="65"/>
        <v/>
      </c>
      <c r="H137" s="34">
        <v>13100</v>
      </c>
      <c r="I137" s="99">
        <f t="shared" si="67"/>
        <v>13100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8"/>
        <v/>
      </c>
      <c r="Q137" s="34">
        <f t="shared" si="72"/>
        <v>37150</v>
      </c>
      <c r="R137" s="90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1"/>
        <v>0</v>
      </c>
      <c r="AD137" s="114">
        <f t="shared" si="69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6"/>
        <v>12800</v>
      </c>
      <c r="G138" s="29" t="str">
        <f t="shared" si="65"/>
        <v/>
      </c>
      <c r="H138" s="34">
        <v>12800</v>
      </c>
      <c r="I138" s="99">
        <f t="shared" si="67"/>
        <v>12800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8"/>
        <v/>
      </c>
      <c r="Q138" s="34">
        <f t="shared" si="72"/>
        <v>36950</v>
      </c>
      <c r="R138" s="90">
        <f t="shared" si="71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3" si="73">F142-I142</f>
        <v>0</v>
      </c>
      <c r="AD138" s="114">
        <f t="shared" si="69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6"/>
        <v>13500</v>
      </c>
      <c r="G139" s="29" t="str">
        <f t="shared" si="65"/>
        <v/>
      </c>
      <c r="H139" s="34">
        <v>13500</v>
      </c>
      <c r="I139" s="99">
        <f t="shared" si="67"/>
        <v>13500</v>
      </c>
      <c r="J139" s="105"/>
      <c r="K139" s="24" t="s">
        <v>340</v>
      </c>
      <c r="L139" s="54" t="s">
        <v>276</v>
      </c>
      <c r="M139" s="52"/>
      <c r="N139" s="34">
        <f>F107+1150+300+400</f>
        <v>11550</v>
      </c>
      <c r="O139" s="28">
        <f>F107+1150+300+400</f>
        <v>11550</v>
      </c>
      <c r="P139" s="29" t="str">
        <f t="shared" si="68"/>
        <v/>
      </c>
      <c r="Q139" s="34">
        <f t="shared" si="72"/>
        <v>11550</v>
      </c>
      <c r="R139" s="90">
        <f t="shared" si="71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3"/>
        <v>0</v>
      </c>
      <c r="AD139" s="114">
        <f t="shared" si="69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6"/>
        <v>13500</v>
      </c>
      <c r="G140" s="29" t="str">
        <f t="shared" si="65"/>
        <v/>
      </c>
      <c r="H140" s="34">
        <v>13500</v>
      </c>
      <c r="I140" s="99">
        <f t="shared" si="67"/>
        <v>13500</v>
      </c>
      <c r="J140" s="105"/>
      <c r="K140" s="24" t="s">
        <v>342</v>
      </c>
      <c r="L140" s="54" t="s">
        <v>276</v>
      </c>
      <c r="M140" s="52"/>
      <c r="N140" s="34">
        <f>O31+1250+300+400</f>
        <v>26950</v>
      </c>
      <c r="O140" s="28">
        <f>O31+1250+300+400</f>
        <v>26950</v>
      </c>
      <c r="P140" s="29" t="str">
        <f t="shared" si="68"/>
        <v/>
      </c>
      <c r="Q140" s="34">
        <f t="shared" si="72"/>
        <v>26950</v>
      </c>
      <c r="R140" s="90">
        <f t="shared" si="71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3"/>
        <v>0</v>
      </c>
      <c r="AD140" s="114">
        <f t="shared" si="69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6"/>
        <v>13500</v>
      </c>
      <c r="G141" s="29" t="str">
        <f t="shared" si="65"/>
        <v/>
      </c>
      <c r="H141" s="34">
        <v>13500</v>
      </c>
      <c r="I141" s="99">
        <f t="shared" si="67"/>
        <v>13500</v>
      </c>
      <c r="J141" s="105"/>
      <c r="K141" s="24" t="s">
        <v>344</v>
      </c>
      <c r="L141" s="54" t="s">
        <v>276</v>
      </c>
      <c r="M141" s="52"/>
      <c r="N141" s="34">
        <f>O64+590+300+400</f>
        <v>11790</v>
      </c>
      <c r="O141" s="28">
        <f>O64+590+300+400</f>
        <v>11790</v>
      </c>
      <c r="P141" s="29" t="str">
        <f t="shared" si="68"/>
        <v/>
      </c>
      <c r="Q141" s="34">
        <f t="shared" si="72"/>
        <v>11790</v>
      </c>
      <c r="R141" s="90">
        <f t="shared" si="71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3"/>
        <v>0</v>
      </c>
      <c r="AD141" s="114">
        <f t="shared" si="69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6"/>
        <v>10500</v>
      </c>
      <c r="G142" s="29" t="str">
        <f t="shared" si="65"/>
        <v/>
      </c>
      <c r="H142" s="30">
        <v>10500</v>
      </c>
      <c r="I142" s="99">
        <f t="shared" si="67"/>
        <v>10500</v>
      </c>
      <c r="J142" s="105"/>
      <c r="K142" s="24" t="s">
        <v>346</v>
      </c>
      <c r="L142" s="54" t="s">
        <v>276</v>
      </c>
      <c r="M142" s="52"/>
      <c r="N142" s="34">
        <f>O50+1320+300+400</f>
        <v>6420</v>
      </c>
      <c r="O142" s="28">
        <f>O50+1320+300+400</f>
        <v>6420</v>
      </c>
      <c r="P142" s="29" t="str">
        <f t="shared" si="68"/>
        <v/>
      </c>
      <c r="Q142" s="34">
        <f t="shared" si="72"/>
        <v>6420</v>
      </c>
      <c r="R142" s="90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3"/>
        <v>0</v>
      </c>
      <c r="AD142" s="114">
        <f t="shared" si="69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6"/>
        <v>10300</v>
      </c>
      <c r="G143" s="29" t="str">
        <f t="shared" si="65"/>
        <v/>
      </c>
      <c r="H143" s="30">
        <v>10300</v>
      </c>
      <c r="I143" s="99">
        <f t="shared" si="67"/>
        <v>10300</v>
      </c>
      <c r="J143" s="105"/>
      <c r="K143" s="24" t="s">
        <v>348</v>
      </c>
      <c r="L143" s="54" t="s">
        <v>349</v>
      </c>
      <c r="M143" s="52"/>
      <c r="N143" s="34">
        <f>O79+960+500+400</f>
        <v>26860</v>
      </c>
      <c r="O143" s="28">
        <f>O79+960+500+400</f>
        <v>26860</v>
      </c>
      <c r="P143" s="29" t="str">
        <f t="shared" si="68"/>
        <v/>
      </c>
      <c r="Q143" s="34">
        <f t="shared" si="72"/>
        <v>26860</v>
      </c>
      <c r="R143" s="90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3"/>
        <v>0</v>
      </c>
      <c r="AD143" s="114">
        <f t="shared" si="69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6"/>
        <v>10300</v>
      </c>
      <c r="G144" s="29"/>
      <c r="H144" s="30">
        <v>10300</v>
      </c>
      <c r="I144" s="99">
        <f t="shared" si="67"/>
        <v>10300</v>
      </c>
      <c r="J144" s="105"/>
      <c r="K144" s="24" t="s">
        <v>216</v>
      </c>
      <c r="L144" s="146" t="s">
        <v>276</v>
      </c>
      <c r="M144" s="52"/>
      <c r="N144" s="34">
        <f>F87+1740+300+400</f>
        <v>10540</v>
      </c>
      <c r="O144" s="28">
        <f>F87+1740+300+400</f>
        <v>10540</v>
      </c>
      <c r="P144" s="29" t="str">
        <f t="shared" si="68"/>
        <v/>
      </c>
      <c r="Q144" s="34">
        <f t="shared" si="72"/>
        <v>10540</v>
      </c>
      <c r="R144" s="90">
        <f t="shared" si="71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3"/>
        <v>0</v>
      </c>
      <c r="AD144" s="114">
        <f t="shared" si="69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6"/>
        <v>10300</v>
      </c>
      <c r="G145" s="29"/>
      <c r="H145" s="30">
        <v>10300</v>
      </c>
      <c r="I145" s="99">
        <f t="shared" si="67"/>
        <v>10300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8"/>
        <v/>
      </c>
      <c r="Q145" s="34">
        <f t="shared" si="72"/>
        <v>4590</v>
      </c>
      <c r="R145" s="90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3"/>
        <v>0</v>
      </c>
      <c r="AD145" s="114">
        <f t="shared" si="69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6"/>
        <v>20600</v>
      </c>
      <c r="G146" s="29" t="str">
        <f t="shared" ref="G146:G151" si="74">IF(LEFT(D146,1)="+",LEFT(D146,1)&amp;TEXT(D146,"#"),TEXT(D146,"#"))</f>
        <v/>
      </c>
      <c r="H146" s="34">
        <v>20600</v>
      </c>
      <c r="I146" s="99">
        <f t="shared" si="67"/>
        <v>20600</v>
      </c>
      <c r="J146" s="105"/>
      <c r="K146" s="24" t="s">
        <v>353</v>
      </c>
      <c r="L146" s="54" t="s">
        <v>354</v>
      </c>
      <c r="M146" s="52"/>
      <c r="N146" s="34">
        <f>F175+7790+300+400</f>
        <v>10890</v>
      </c>
      <c r="O146" s="28">
        <f>O151+7790+300+400</f>
        <v>16690</v>
      </c>
      <c r="P146" s="29" t="str">
        <f t="shared" si="68"/>
        <v/>
      </c>
      <c r="Q146" s="34">
        <f t="shared" si="72"/>
        <v>16690</v>
      </c>
      <c r="R146" s="90">
        <f t="shared" si="71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3"/>
        <v>0</v>
      </c>
      <c r="AD146" s="114">
        <f t="shared" si="69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6"/>
        <v>19500</v>
      </c>
      <c r="G147" s="29" t="str">
        <f t="shared" si="74"/>
        <v/>
      </c>
      <c r="H147" s="34">
        <v>19500</v>
      </c>
      <c r="I147" s="99">
        <f t="shared" si="67"/>
        <v>19500</v>
      </c>
      <c r="J147" s="105"/>
      <c r="K147" s="24" t="s">
        <v>237</v>
      </c>
      <c r="L147" s="54" t="s">
        <v>276</v>
      </c>
      <c r="M147" s="52"/>
      <c r="N147" s="34">
        <f>F93+1570+400+300</f>
        <v>9470</v>
      </c>
      <c r="O147" s="28">
        <f>F93+1570+400+300</f>
        <v>9470</v>
      </c>
      <c r="P147" s="29" t="str">
        <f t="shared" si="68"/>
        <v/>
      </c>
      <c r="Q147" s="34">
        <f t="shared" si="72"/>
        <v>9470</v>
      </c>
      <c r="R147" s="90">
        <f t="shared" si="71"/>
        <v>9470</v>
      </c>
      <c r="S147" s="3"/>
      <c r="V147" s="9"/>
      <c r="W147" s="6"/>
      <c r="X147" s="8"/>
      <c r="Y147" s="9"/>
      <c r="Z147" s="6"/>
      <c r="AA147" s="8"/>
      <c r="AC147" s="114">
        <f t="shared" si="73"/>
        <v>0</v>
      </c>
      <c r="AD147" s="114">
        <f t="shared" si="69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6"/>
        <v>19500</v>
      </c>
      <c r="G148" s="29" t="str">
        <f t="shared" si="74"/>
        <v/>
      </c>
      <c r="H148" s="34">
        <v>19500</v>
      </c>
      <c r="I148" s="99">
        <f t="shared" si="67"/>
        <v>19500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5">N148+M148</f>
        <v>7000</v>
      </c>
      <c r="P148" s="29" t="str">
        <f t="shared" si="68"/>
        <v/>
      </c>
      <c r="Q148" s="30">
        <v>7000</v>
      </c>
      <c r="R148" s="90">
        <f t="shared" si="71"/>
        <v>7000</v>
      </c>
      <c r="S148" s="3"/>
      <c r="V148" s="9"/>
      <c r="W148" s="6"/>
      <c r="X148" s="8"/>
      <c r="Y148" s="9"/>
      <c r="Z148" s="6"/>
      <c r="AA148" s="8"/>
      <c r="AC148" s="114">
        <f t="shared" si="73"/>
        <v>0</v>
      </c>
      <c r="AD148" s="114">
        <f t="shared" si="69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6"/>
        <v>11400</v>
      </c>
      <c r="G149" s="29" t="str">
        <f t="shared" si="74"/>
        <v/>
      </c>
      <c r="H149" s="30">
        <v>11400</v>
      </c>
      <c r="I149" s="99">
        <f t="shared" si="67"/>
        <v>11400</v>
      </c>
      <c r="J149" s="105"/>
      <c r="K149" s="122" t="s">
        <v>360</v>
      </c>
      <c r="L149" s="25" t="s">
        <v>22</v>
      </c>
      <c r="M149" s="26"/>
      <c r="N149" s="27">
        <v>6700</v>
      </c>
      <c r="O149" s="28">
        <f t="shared" si="75"/>
        <v>6700</v>
      </c>
      <c r="P149" s="29" t="str">
        <f t="shared" si="68"/>
        <v/>
      </c>
      <c r="Q149" s="30">
        <v>6700</v>
      </c>
      <c r="R149" s="90">
        <f t="shared" si="71"/>
        <v>6700</v>
      </c>
      <c r="S149" s="3"/>
      <c r="V149" s="9"/>
      <c r="W149" s="6"/>
      <c r="X149" s="8"/>
      <c r="Y149" s="9"/>
      <c r="Z149" s="6"/>
      <c r="AA149" s="8"/>
      <c r="AC149" s="114">
        <f t="shared" si="73"/>
        <v>0</v>
      </c>
      <c r="AD149" s="114">
        <f t="shared" si="69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6"/>
        <v>9500</v>
      </c>
      <c r="G150" s="29" t="str">
        <f t="shared" si="74"/>
        <v/>
      </c>
      <c r="H150" s="30">
        <v>9500</v>
      </c>
      <c r="I150" s="99">
        <f t="shared" si="67"/>
        <v>9500</v>
      </c>
      <c r="J150" s="105"/>
      <c r="K150" s="147" t="s">
        <v>362</v>
      </c>
      <c r="L150" s="75" t="s">
        <v>22</v>
      </c>
      <c r="M150" s="57"/>
      <c r="N150" s="27">
        <v>9300</v>
      </c>
      <c r="O150" s="28">
        <f t="shared" si="75"/>
        <v>9300</v>
      </c>
      <c r="P150" s="77" t="str">
        <f t="shared" si="68"/>
        <v/>
      </c>
      <c r="Q150" s="30">
        <v>9300</v>
      </c>
      <c r="R150" s="90">
        <f t="shared" si="71"/>
        <v>9300</v>
      </c>
      <c r="S150" s="3"/>
      <c r="V150" s="9"/>
      <c r="W150" s="6"/>
      <c r="X150" s="8"/>
      <c r="Y150" s="9"/>
      <c r="Z150" s="6"/>
      <c r="AA150" s="8"/>
      <c r="AC150" s="114">
        <f t="shared" si="73"/>
        <v>0</v>
      </c>
      <c r="AD150" s="114">
        <f t="shared" si="69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6"/>
        <v>10500</v>
      </c>
      <c r="G151" s="29" t="str">
        <f t="shared" si="74"/>
        <v/>
      </c>
      <c r="H151" s="30">
        <v>10500</v>
      </c>
      <c r="I151" s="99">
        <f t="shared" si="67"/>
        <v>10500</v>
      </c>
      <c r="J151" s="105"/>
      <c r="K151" s="147" t="s">
        <v>364</v>
      </c>
      <c r="L151" s="75" t="s">
        <v>22</v>
      </c>
      <c r="M151" s="57"/>
      <c r="N151" s="27">
        <v>8200</v>
      </c>
      <c r="O151" s="28">
        <f t="shared" si="75"/>
        <v>8200</v>
      </c>
      <c r="P151" s="77" t="str">
        <f t="shared" si="68"/>
        <v/>
      </c>
      <c r="Q151" s="30">
        <v>8200</v>
      </c>
      <c r="R151" s="90">
        <f t="shared" si="71"/>
        <v>8200</v>
      </c>
      <c r="S151" s="3"/>
      <c r="V151" s="9"/>
      <c r="W151" s="6"/>
      <c r="X151" s="8"/>
      <c r="Y151" s="9"/>
      <c r="Z151" s="6"/>
      <c r="AA151" s="8"/>
      <c r="AC151" s="114">
        <f t="shared" si="73"/>
        <v>0</v>
      </c>
      <c r="AD151" s="114">
        <f t="shared" si="69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6"/>
        <v>10400</v>
      </c>
      <c r="G152" s="29"/>
      <c r="H152" s="30">
        <v>10400</v>
      </c>
      <c r="I152" s="99">
        <f t="shared" si="67"/>
        <v>10400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5"/>
        <v>7200</v>
      </c>
      <c r="P152" s="77" t="str">
        <f t="shared" si="68"/>
        <v/>
      </c>
      <c r="Q152" s="34">
        <v>7200</v>
      </c>
      <c r="R152" s="90">
        <f t="shared" si="71"/>
        <v>7200</v>
      </c>
      <c r="S152" s="3"/>
      <c r="V152" s="9"/>
      <c r="W152" s="6"/>
      <c r="X152" s="8"/>
      <c r="Y152" s="9"/>
      <c r="Z152" s="6"/>
      <c r="AA152" s="8"/>
      <c r="AC152" s="114">
        <f t="shared" si="73"/>
        <v>0</v>
      </c>
      <c r="AD152" s="114">
        <f t="shared" si="69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6"/>
        <v>10400</v>
      </c>
      <c r="G153" s="29"/>
      <c r="H153" s="30">
        <v>10400</v>
      </c>
      <c r="I153" s="99">
        <f t="shared" si="67"/>
        <v>10400</v>
      </c>
      <c r="J153" s="105"/>
      <c r="K153" s="147" t="s">
        <v>368</v>
      </c>
      <c r="L153" s="75" t="s">
        <v>22</v>
      </c>
      <c r="M153" s="57"/>
      <c r="N153" s="27">
        <v>3200</v>
      </c>
      <c r="O153" s="28">
        <f t="shared" si="75"/>
        <v>3200</v>
      </c>
      <c r="P153" s="77" t="str">
        <f t="shared" si="68"/>
        <v/>
      </c>
      <c r="Q153" s="30">
        <v>3200</v>
      </c>
      <c r="R153" s="90">
        <f t="shared" si="71"/>
        <v>3200</v>
      </c>
      <c r="S153" s="3"/>
      <c r="V153" s="9"/>
      <c r="W153" s="6"/>
      <c r="X153" s="8"/>
      <c r="Y153" s="9"/>
      <c r="Z153" s="6"/>
      <c r="AA153" s="8"/>
      <c r="AC153" s="114">
        <f t="shared" si="73"/>
        <v>0</v>
      </c>
      <c r="AD153" s="114">
        <f t="shared" si="69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6"/>
        <v>10400</v>
      </c>
      <c r="G154" s="29"/>
      <c r="H154" s="30">
        <v>10400</v>
      </c>
      <c r="I154" s="99">
        <f t="shared" si="67"/>
        <v>10400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5"/>
        <v>5000</v>
      </c>
      <c r="P154" s="77" t="str">
        <f t="shared" si="68"/>
        <v/>
      </c>
      <c r="Q154" s="34">
        <v>5000</v>
      </c>
      <c r="R154" s="90">
        <f t="shared" si="71"/>
        <v>5000</v>
      </c>
      <c r="S154" s="3"/>
      <c r="V154" s="9"/>
      <c r="W154" s="6"/>
      <c r="X154" s="8"/>
      <c r="Y154" s="9"/>
      <c r="Z154" s="6"/>
      <c r="AA154" s="8"/>
      <c r="AC154" s="114">
        <f t="shared" si="73"/>
        <v>0</v>
      </c>
      <c r="AD154" s="114">
        <f t="shared" si="69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6"/>
        <v>10400</v>
      </c>
      <c r="G155" s="29"/>
      <c r="H155" s="30">
        <v>10400</v>
      </c>
      <c r="I155" s="99">
        <f t="shared" si="67"/>
        <v>10400</v>
      </c>
      <c r="J155" s="105"/>
      <c r="K155" s="147" t="s">
        <v>373</v>
      </c>
      <c r="L155" s="75" t="s">
        <v>22</v>
      </c>
      <c r="M155" s="57" t="s">
        <v>501</v>
      </c>
      <c r="N155" s="27">
        <v>3900</v>
      </c>
      <c r="O155" s="28">
        <f t="shared" si="75"/>
        <v>3550</v>
      </c>
      <c r="P155" s="77" t="str">
        <f t="shared" si="68"/>
        <v>-350</v>
      </c>
      <c r="Q155" s="30">
        <v>3900</v>
      </c>
      <c r="R155" s="90">
        <f t="shared" si="71"/>
        <v>3550</v>
      </c>
      <c r="S155" s="3"/>
      <c r="V155" s="9"/>
      <c r="W155" s="6"/>
      <c r="X155" s="8"/>
      <c r="Y155" s="9"/>
      <c r="Z155" s="6"/>
      <c r="AA155" s="8"/>
      <c r="AC155" s="114">
        <f t="shared" si="73"/>
        <v>0</v>
      </c>
      <c r="AD155" s="114">
        <f t="shared" si="69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6"/>
        <v>10600</v>
      </c>
      <c r="G156" s="29"/>
      <c r="H156" s="30">
        <v>10600</v>
      </c>
      <c r="I156" s="99">
        <f t="shared" si="67"/>
        <v>10600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5"/>
        <v>5000</v>
      </c>
      <c r="P156" s="77" t="str">
        <f t="shared" si="68"/>
        <v/>
      </c>
      <c r="Q156" s="30">
        <v>5000</v>
      </c>
      <c r="R156" s="90">
        <f t="shared" si="71"/>
        <v>5000</v>
      </c>
      <c r="S156" s="3"/>
      <c r="V156" s="9"/>
      <c r="W156" s="6"/>
      <c r="X156" s="8"/>
      <c r="Y156" s="9"/>
      <c r="Z156" s="6"/>
      <c r="AA156" s="8"/>
      <c r="AC156" s="114">
        <f t="shared" si="73"/>
        <v>0</v>
      </c>
      <c r="AD156" s="114">
        <f t="shared" si="69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6"/>
        <v>13500</v>
      </c>
      <c r="G157" s="29" t="str">
        <f t="shared" ref="G157:G159" si="76">IF(LEFT(D157,1)="+",LEFT(D157,1)&amp;TEXT(D157,"#"),TEXT(D157,"#"))</f>
        <v/>
      </c>
      <c r="H157" s="30">
        <v>13500</v>
      </c>
      <c r="I157" s="99">
        <f t="shared" si="67"/>
        <v>13500</v>
      </c>
      <c r="J157" s="105"/>
      <c r="K157" s="148" t="s">
        <v>377</v>
      </c>
      <c r="L157" s="75" t="s">
        <v>22</v>
      </c>
      <c r="M157" s="57"/>
      <c r="N157" s="27">
        <v>6300</v>
      </c>
      <c r="O157" s="28">
        <f t="shared" si="75"/>
        <v>6300</v>
      </c>
      <c r="P157" s="77" t="str">
        <f t="shared" si="68"/>
        <v/>
      </c>
      <c r="Q157" s="30">
        <v>6300</v>
      </c>
      <c r="R157" s="90">
        <f t="shared" si="71"/>
        <v>6300</v>
      </c>
      <c r="S157" s="3"/>
      <c r="V157" s="9"/>
      <c r="W157" s="6"/>
      <c r="X157" s="8"/>
      <c r="Y157" s="9"/>
      <c r="Z157" s="6"/>
      <c r="AA157" s="8"/>
      <c r="AC157" s="114">
        <f t="shared" si="73"/>
        <v>0</v>
      </c>
      <c r="AD157" s="114">
        <f t="shared" si="69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6"/>
        <v>13100</v>
      </c>
      <c r="G158" s="29" t="str">
        <f t="shared" si="76"/>
        <v/>
      </c>
      <c r="H158" s="30">
        <v>13100</v>
      </c>
      <c r="I158" s="99">
        <f t="shared" si="67"/>
        <v>13100</v>
      </c>
      <c r="J158" s="105"/>
      <c r="K158" s="147" t="s">
        <v>379</v>
      </c>
      <c r="L158" s="75" t="s">
        <v>22</v>
      </c>
      <c r="M158" s="57"/>
      <c r="N158" s="27">
        <v>3600</v>
      </c>
      <c r="O158" s="28">
        <f t="shared" si="75"/>
        <v>3600</v>
      </c>
      <c r="P158" s="77" t="str">
        <f t="shared" si="68"/>
        <v/>
      </c>
      <c r="Q158" s="30">
        <v>3600</v>
      </c>
      <c r="R158" s="90">
        <f t="shared" si="71"/>
        <v>3600</v>
      </c>
      <c r="S158" s="3"/>
      <c r="V158" s="9"/>
      <c r="W158" s="6"/>
      <c r="X158" s="8"/>
      <c r="Y158" s="9"/>
      <c r="Z158" s="6"/>
      <c r="AA158" s="8"/>
      <c r="AC158" s="114">
        <f t="shared" si="73"/>
        <v>0</v>
      </c>
      <c r="AD158" s="114">
        <f t="shared" si="69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12200</v>
      </c>
      <c r="F159" s="28">
        <f t="shared" si="66"/>
        <v>12200</v>
      </c>
      <c r="G159" s="29" t="str">
        <f t="shared" si="76"/>
        <v/>
      </c>
      <c r="H159" s="30">
        <v>12200</v>
      </c>
      <c r="I159" s="99">
        <f t="shared" si="67"/>
        <v>12200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5"/>
        <v>4700</v>
      </c>
      <c r="P159" s="77" t="str">
        <f t="shared" si="68"/>
        <v/>
      </c>
      <c r="Q159" s="30">
        <v>4700</v>
      </c>
      <c r="R159" s="90">
        <f t="shared" si="71"/>
        <v>4700</v>
      </c>
      <c r="S159" s="3"/>
      <c r="V159" s="9"/>
      <c r="W159" s="6"/>
      <c r="X159" s="8"/>
      <c r="Y159" s="9"/>
      <c r="Z159" s="6"/>
      <c r="AA159" s="8"/>
      <c r="AC159" s="114">
        <f t="shared" si="73"/>
        <v>0</v>
      </c>
      <c r="AD159" s="114">
        <f t="shared" si="69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6"/>
        <v>10300</v>
      </c>
      <c r="G160" s="29"/>
      <c r="H160" s="30">
        <v>10300</v>
      </c>
      <c r="I160" s="99">
        <f t="shared" si="67"/>
        <v>10300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5"/>
        <v>6000</v>
      </c>
      <c r="P160" s="77" t="str">
        <f t="shared" si="68"/>
        <v/>
      </c>
      <c r="Q160" s="30">
        <v>6000</v>
      </c>
      <c r="R160" s="90">
        <f t="shared" si="71"/>
        <v>6000</v>
      </c>
      <c r="S160" s="3"/>
      <c r="V160" s="9"/>
      <c r="W160" s="6"/>
      <c r="X160" s="8"/>
      <c r="Y160" s="9"/>
      <c r="Z160" s="6"/>
      <c r="AA160" s="8"/>
      <c r="AC160" s="114">
        <f t="shared" si="73"/>
        <v>0</v>
      </c>
      <c r="AD160" s="114">
        <f t="shared" si="69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6"/>
        <v>13000</v>
      </c>
      <c r="G161" s="29" t="str">
        <f t="shared" ref="G161:G170" si="77">IF(LEFT(D161,1)="+",LEFT(D161,1)&amp;TEXT(D161,"#"),TEXT(D161,"#"))</f>
        <v/>
      </c>
      <c r="H161" s="30">
        <v>13000</v>
      </c>
      <c r="I161" s="99">
        <f t="shared" si="67"/>
        <v>13000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5"/>
        <v>2700</v>
      </c>
      <c r="P161" s="77" t="str">
        <f t="shared" si="68"/>
        <v/>
      </c>
      <c r="Q161" s="30">
        <v>2700</v>
      </c>
      <c r="R161" s="90">
        <f t="shared" si="71"/>
        <v>2700</v>
      </c>
      <c r="S161" s="3"/>
      <c r="V161" s="9"/>
      <c r="W161" s="6"/>
      <c r="X161" s="8"/>
      <c r="Y161" s="9"/>
      <c r="Z161" s="6"/>
      <c r="AA161" s="8"/>
      <c r="AC161" s="114">
        <f t="shared" si="73"/>
        <v>0</v>
      </c>
      <c r="AD161" s="114">
        <f t="shared" si="69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6"/>
        <v>13500</v>
      </c>
      <c r="G162" s="29"/>
      <c r="H162" s="34">
        <v>13500</v>
      </c>
      <c r="I162" s="99">
        <f t="shared" si="67"/>
        <v>13500</v>
      </c>
      <c r="J162" s="105"/>
      <c r="K162" s="147" t="s">
        <v>386</v>
      </c>
      <c r="L162" s="75" t="s">
        <v>22</v>
      </c>
      <c r="M162" s="57"/>
      <c r="N162" s="27">
        <v>2200</v>
      </c>
      <c r="O162" s="28">
        <f t="shared" si="75"/>
        <v>2200</v>
      </c>
      <c r="P162" s="77" t="str">
        <f t="shared" si="68"/>
        <v/>
      </c>
      <c r="Q162" s="30">
        <v>2200</v>
      </c>
      <c r="R162" s="90">
        <f t="shared" si="71"/>
        <v>2200</v>
      </c>
      <c r="S162" s="3"/>
      <c r="V162" s="9"/>
      <c r="W162" s="6"/>
      <c r="X162" s="8"/>
      <c r="Y162" s="9"/>
      <c r="Z162" s="6"/>
      <c r="AA162" s="8"/>
      <c r="AC162" s="114">
        <f t="shared" si="73"/>
        <v>0</v>
      </c>
      <c r="AD162" s="114">
        <f t="shared" si="69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6"/>
        <v>13200</v>
      </c>
      <c r="G163" s="29" t="str">
        <f t="shared" si="77"/>
        <v/>
      </c>
      <c r="H163" s="34">
        <v>13200</v>
      </c>
      <c r="I163" s="99">
        <f t="shared" si="67"/>
        <v>13200</v>
      </c>
      <c r="J163" s="105"/>
      <c r="K163" s="147" t="s">
        <v>388</v>
      </c>
      <c r="L163" s="75" t="s">
        <v>22</v>
      </c>
      <c r="M163" s="57"/>
      <c r="N163" s="27">
        <v>2200</v>
      </c>
      <c r="O163" s="28">
        <f t="shared" si="75"/>
        <v>2200</v>
      </c>
      <c r="P163" s="77" t="str">
        <f t="shared" si="68"/>
        <v/>
      </c>
      <c r="Q163" s="30">
        <v>2200</v>
      </c>
      <c r="R163" s="90">
        <f t="shared" si="71"/>
        <v>2200</v>
      </c>
      <c r="S163" s="3"/>
      <c r="V163" s="9"/>
      <c r="W163" s="6"/>
      <c r="X163" s="8"/>
      <c r="Y163" s="9"/>
      <c r="Z163" s="6"/>
      <c r="AA163" s="8"/>
      <c r="AC163" s="114">
        <f t="shared" si="73"/>
        <v>0</v>
      </c>
      <c r="AD163" s="114">
        <f t="shared" si="69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6"/>
        <v>13200</v>
      </c>
      <c r="G164" s="29" t="str">
        <f t="shared" si="77"/>
        <v/>
      </c>
      <c r="H164" s="34">
        <v>13200</v>
      </c>
      <c r="I164" s="99">
        <f t="shared" si="67"/>
        <v>13200</v>
      </c>
      <c r="J164" s="105"/>
      <c r="K164" s="147" t="s">
        <v>390</v>
      </c>
      <c r="L164" s="75" t="s">
        <v>22</v>
      </c>
      <c r="M164" s="57" t="s">
        <v>468</v>
      </c>
      <c r="N164" s="27">
        <v>9600</v>
      </c>
      <c r="O164" s="28">
        <f t="shared" si="75"/>
        <v>9300</v>
      </c>
      <c r="P164" s="77" t="str">
        <f t="shared" si="68"/>
        <v>-300</v>
      </c>
      <c r="Q164" s="30">
        <v>9600</v>
      </c>
      <c r="R164" s="90">
        <f t="shared" si="71"/>
        <v>9300</v>
      </c>
      <c r="S164" s="3"/>
      <c r="V164" s="9"/>
      <c r="W164" s="6"/>
      <c r="X164" s="8"/>
      <c r="Y164" s="9"/>
      <c r="Z164" s="6"/>
      <c r="AA164" s="8"/>
      <c r="AC164" s="114">
        <f t="shared" si="73"/>
        <v>0</v>
      </c>
      <c r="AD164" s="114">
        <f t="shared" si="69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6"/>
        <v>10600</v>
      </c>
      <c r="G165" s="29" t="str">
        <f t="shared" si="77"/>
        <v/>
      </c>
      <c r="H165" s="30">
        <v>10600</v>
      </c>
      <c r="I165" s="99">
        <f t="shared" si="67"/>
        <v>10600</v>
      </c>
      <c r="J165" s="105"/>
      <c r="K165" s="147" t="s">
        <v>393</v>
      </c>
      <c r="L165" s="75" t="s">
        <v>329</v>
      </c>
      <c r="M165" s="57"/>
      <c r="N165" s="27">
        <v>10500</v>
      </c>
      <c r="O165" s="28">
        <f t="shared" si="75"/>
        <v>10500</v>
      </c>
      <c r="P165" s="77" t="str">
        <f t="shared" si="68"/>
        <v/>
      </c>
      <c r="Q165" s="30">
        <v>10500</v>
      </c>
      <c r="R165" s="90">
        <f t="shared" si="71"/>
        <v>10500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69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6"/>
        <v>10600</v>
      </c>
      <c r="G166" s="29" t="str">
        <f t="shared" si="77"/>
        <v/>
      </c>
      <c r="H166" s="30">
        <v>10600</v>
      </c>
      <c r="I166" s="67">
        <f t="shared" si="67"/>
        <v>10600</v>
      </c>
      <c r="J166" s="105"/>
      <c r="K166" s="147" t="s">
        <v>395</v>
      </c>
      <c r="L166" s="75" t="s">
        <v>75</v>
      </c>
      <c r="M166" s="57"/>
      <c r="N166" s="27">
        <v>11600</v>
      </c>
      <c r="O166" s="28">
        <f t="shared" si="75"/>
        <v>11600</v>
      </c>
      <c r="P166" s="77" t="str">
        <f t="shared" si="68"/>
        <v/>
      </c>
      <c r="Q166" s="30">
        <v>11600</v>
      </c>
      <c r="R166" s="90">
        <f t="shared" si="71"/>
        <v>11600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69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6"/>
        <v>10600</v>
      </c>
      <c r="G167" s="29" t="str">
        <f t="shared" si="77"/>
        <v/>
      </c>
      <c r="H167" s="30">
        <v>10600</v>
      </c>
      <c r="I167" s="67">
        <f t="shared" si="67"/>
        <v>10600</v>
      </c>
      <c r="J167" s="105"/>
      <c r="K167" s="134" t="s">
        <v>397</v>
      </c>
      <c r="L167" s="25" t="s">
        <v>398</v>
      </c>
      <c r="M167" s="52"/>
      <c r="N167" s="27">
        <v>11500</v>
      </c>
      <c r="O167" s="28">
        <f t="shared" si="75"/>
        <v>11500</v>
      </c>
      <c r="P167" s="29" t="str">
        <f t="shared" si="68"/>
        <v/>
      </c>
      <c r="Q167" s="30">
        <v>11500</v>
      </c>
      <c r="R167" s="90">
        <f t="shared" si="71"/>
        <v>11500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69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6"/>
        <v>10700</v>
      </c>
      <c r="G168" s="29" t="str">
        <f t="shared" si="77"/>
        <v/>
      </c>
      <c r="H168" s="30">
        <v>10700</v>
      </c>
      <c r="I168" s="99">
        <f t="shared" si="67"/>
        <v>10700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5"/>
        <v>4050</v>
      </c>
      <c r="P168" s="77" t="str">
        <f t="shared" si="68"/>
        <v/>
      </c>
      <c r="Q168" s="30">
        <v>4050</v>
      </c>
      <c r="R168" s="90">
        <f t="shared" si="71"/>
        <v>4050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69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6"/>
        <v>11200</v>
      </c>
      <c r="G169" s="29" t="str">
        <f t="shared" si="77"/>
        <v/>
      </c>
      <c r="H169" s="30">
        <v>11200</v>
      </c>
      <c r="I169" s="99">
        <f t="shared" si="67"/>
        <v>11200</v>
      </c>
      <c r="J169" s="105"/>
      <c r="K169" s="151" t="s">
        <v>402</v>
      </c>
      <c r="L169" s="75" t="s">
        <v>22</v>
      </c>
      <c r="M169" s="26"/>
      <c r="N169" s="27">
        <v>10160</v>
      </c>
      <c r="O169" s="28">
        <f t="shared" si="75"/>
        <v>10160</v>
      </c>
      <c r="P169" s="77" t="str">
        <f t="shared" si="68"/>
        <v/>
      </c>
      <c r="Q169" s="30">
        <v>10160</v>
      </c>
      <c r="R169" s="90">
        <f t="shared" si="71"/>
        <v>10160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69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6"/>
        <v>10600</v>
      </c>
      <c r="G170" s="29" t="str">
        <f t="shared" si="77"/>
        <v/>
      </c>
      <c r="H170" s="30">
        <v>10600</v>
      </c>
      <c r="I170" s="99">
        <f t="shared" si="67"/>
        <v>10600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5"/>
        <v>3600</v>
      </c>
      <c r="P170" s="153" t="str">
        <f t="shared" si="68"/>
        <v/>
      </c>
      <c r="Q170" s="156">
        <v>3600</v>
      </c>
      <c r="R170" s="90">
        <f t="shared" si="71"/>
        <v>3600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69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563100</v>
      </c>
      <c r="F171" s="39">
        <f>E171/46</f>
        <v>12241.3043478261</v>
      </c>
      <c r="G171" s="73"/>
      <c r="H171" s="38">
        <f>SUM(I125:I170)</f>
        <v>563100</v>
      </c>
      <c r="I171" s="149">
        <f>H171/46</f>
        <v>12241.3043478261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5"/>
        <v>2500</v>
      </c>
      <c r="P171" s="153" t="str">
        <f t="shared" si="68"/>
        <v/>
      </c>
      <c r="Q171" s="156">
        <v>2500</v>
      </c>
      <c r="R171" s="90">
        <f t="shared" si="71"/>
        <v>2500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69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8">E172+D172</f>
        <v>4100</v>
      </c>
      <c r="G172" s="29" t="str">
        <f t="shared" ref="G172:G190" si="79">IF(LEFT(D172,1)="+",LEFT(D172,1)&amp;TEXT(D172,"#"),TEXT(D172,"#"))</f>
        <v/>
      </c>
      <c r="H172" s="34">
        <v>4100</v>
      </c>
      <c r="I172" s="99">
        <f t="shared" ref="I172:I186" si="80">IF(G172="",0+H172,G172+H172)</f>
        <v>4100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5"/>
        <v>1500</v>
      </c>
      <c r="P172" s="153" t="str">
        <f t="shared" si="68"/>
        <v/>
      </c>
      <c r="Q172" s="156">
        <v>1500</v>
      </c>
      <c r="R172" s="90">
        <f t="shared" si="71"/>
        <v>1500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69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2600</v>
      </c>
      <c r="F173" s="28">
        <f t="shared" si="78"/>
        <v>2600</v>
      </c>
      <c r="G173" s="29" t="str">
        <f t="shared" si="79"/>
        <v/>
      </c>
      <c r="H173" s="30">
        <v>2600</v>
      </c>
      <c r="I173" s="99">
        <f t="shared" si="80"/>
        <v>2600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5"/>
        <v>47200</v>
      </c>
      <c r="P173" s="153" t="str">
        <f t="shared" si="68"/>
        <v/>
      </c>
      <c r="Q173" s="27">
        <v>47200</v>
      </c>
      <c r="R173" s="90">
        <f t="shared" si="71"/>
        <v>47200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69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8"/>
        <v>3400</v>
      </c>
      <c r="G174" s="29" t="str">
        <f t="shared" si="79"/>
        <v/>
      </c>
      <c r="H174" s="34">
        <v>3400</v>
      </c>
      <c r="I174" s="99">
        <f t="shared" si="80"/>
        <v>3400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5"/>
        <v>16200</v>
      </c>
      <c r="P174" s="77" t="str">
        <f t="shared" si="68"/>
        <v/>
      </c>
      <c r="Q174" s="27">
        <v>16200</v>
      </c>
      <c r="R174" s="90">
        <f t="shared" si="71"/>
        <v>16200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69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8"/>
        <v>2400</v>
      </c>
      <c r="G175" s="29" t="str">
        <f t="shared" si="79"/>
        <v/>
      </c>
      <c r="H175" s="30">
        <v>2400</v>
      </c>
      <c r="I175" s="99">
        <f t="shared" si="80"/>
        <v>2400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5"/>
        <v>14400</v>
      </c>
      <c r="P175" s="77" t="str">
        <f t="shared" si="68"/>
        <v/>
      </c>
      <c r="Q175" s="27">
        <v>14400</v>
      </c>
      <c r="R175" s="90">
        <f t="shared" si="71"/>
        <v>14400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69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8"/>
        <v>2700</v>
      </c>
      <c r="G176" s="29" t="str">
        <f t="shared" si="79"/>
        <v/>
      </c>
      <c r="H176" s="30">
        <v>2700</v>
      </c>
      <c r="I176" s="99">
        <f t="shared" si="80"/>
        <v>2700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5"/>
        <v>15300</v>
      </c>
      <c r="P176" s="77" t="str">
        <f t="shared" si="68"/>
        <v/>
      </c>
      <c r="Q176" s="27">
        <v>15300</v>
      </c>
      <c r="R176" s="90">
        <f t="shared" si="71"/>
        <v>15300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69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8"/>
        <v>3100</v>
      </c>
      <c r="G177" s="29" t="str">
        <f t="shared" si="79"/>
        <v/>
      </c>
      <c r="H177" s="30">
        <v>3100</v>
      </c>
      <c r="I177" s="99">
        <f t="shared" si="80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5"/>
        <v>17200</v>
      </c>
      <c r="P177" s="77" t="str">
        <f t="shared" si="68"/>
        <v/>
      </c>
      <c r="Q177" s="27">
        <v>17200</v>
      </c>
      <c r="R177" s="90">
        <f t="shared" si="71"/>
        <v>17200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69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8"/>
        <v>5500</v>
      </c>
      <c r="G178" s="29" t="str">
        <f t="shared" si="79"/>
        <v/>
      </c>
      <c r="H178" s="30">
        <v>5500</v>
      </c>
      <c r="I178" s="99">
        <f t="shared" si="80"/>
        <v>5500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5"/>
        <v>43800</v>
      </c>
      <c r="P178" s="77" t="str">
        <f t="shared" si="68"/>
        <v/>
      </c>
      <c r="Q178" s="27">
        <v>43800</v>
      </c>
      <c r="R178" s="90">
        <f t="shared" si="71"/>
        <v>43800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69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8"/>
        <v>2900</v>
      </c>
      <c r="G179" s="29" t="str">
        <f t="shared" si="79"/>
        <v/>
      </c>
      <c r="H179" s="30">
        <v>2900</v>
      </c>
      <c r="I179" s="99">
        <f t="shared" si="80"/>
        <v>2900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5"/>
        <v>13100</v>
      </c>
      <c r="P179" s="77" t="str">
        <f t="shared" si="68"/>
        <v/>
      </c>
      <c r="Q179" s="27">
        <v>13100</v>
      </c>
      <c r="R179" s="90">
        <f t="shared" si="71"/>
        <v>13100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69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8"/>
        <v>4430</v>
      </c>
      <c r="G180" s="29" t="str">
        <f t="shared" si="79"/>
        <v/>
      </c>
      <c r="H180" s="30">
        <v>4430</v>
      </c>
      <c r="I180" s="99">
        <f t="shared" si="80"/>
        <v>4430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5"/>
        <v>35500</v>
      </c>
      <c r="P180" s="77" t="str">
        <f t="shared" si="68"/>
        <v/>
      </c>
      <c r="Q180" s="27">
        <v>35500</v>
      </c>
      <c r="R180" s="90">
        <f t="shared" si="71"/>
        <v>35500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69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8"/>
        <v>3100</v>
      </c>
      <c r="G181" s="29" t="str">
        <f t="shared" si="79"/>
        <v/>
      </c>
      <c r="H181" s="30">
        <v>3100</v>
      </c>
      <c r="I181" s="99">
        <f t="shared" si="80"/>
        <v>3100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5"/>
        <v>36500</v>
      </c>
      <c r="P181" s="77" t="str">
        <f t="shared" si="68"/>
        <v/>
      </c>
      <c r="Q181" s="27">
        <v>36500</v>
      </c>
      <c r="R181" s="90">
        <f t="shared" si="71"/>
        <v>36500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69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8"/>
        <v>3500</v>
      </c>
      <c r="G182" s="29" t="str">
        <f t="shared" si="79"/>
        <v/>
      </c>
      <c r="H182" s="30">
        <v>3500</v>
      </c>
      <c r="I182" s="99">
        <f t="shared" si="80"/>
        <v>3500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5"/>
        <v>8900</v>
      </c>
      <c r="P182" s="77" t="str">
        <f t="shared" si="68"/>
        <v/>
      </c>
      <c r="Q182" s="27">
        <v>8900</v>
      </c>
      <c r="R182" s="90">
        <f t="shared" si="71"/>
        <v>8900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69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8"/>
        <v>2800</v>
      </c>
      <c r="G183" s="29" t="str">
        <f t="shared" si="79"/>
        <v/>
      </c>
      <c r="H183" s="30">
        <v>2800</v>
      </c>
      <c r="I183" s="99">
        <f t="shared" si="80"/>
        <v>2800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5"/>
        <v>15500</v>
      </c>
      <c r="P183" s="77" t="str">
        <f t="shared" si="68"/>
        <v/>
      </c>
      <c r="Q183" s="27">
        <v>15500</v>
      </c>
      <c r="R183" s="90">
        <f t="shared" si="71"/>
        <v>15500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69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8"/>
        <v>4280</v>
      </c>
      <c r="G184" s="29" t="str">
        <f t="shared" si="79"/>
        <v/>
      </c>
      <c r="H184" s="30">
        <v>4280</v>
      </c>
      <c r="I184" s="99">
        <f t="shared" si="80"/>
        <v>4280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5"/>
        <v>17300</v>
      </c>
      <c r="P184" s="77" t="str">
        <f t="shared" si="68"/>
        <v/>
      </c>
      <c r="Q184" s="27">
        <v>17300</v>
      </c>
      <c r="R184" s="90">
        <f t="shared" si="71"/>
        <v>17300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69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8"/>
        <v>3200</v>
      </c>
      <c r="G185" s="29" t="str">
        <f t="shared" si="79"/>
        <v/>
      </c>
      <c r="H185" s="30">
        <v>3200</v>
      </c>
      <c r="I185" s="99">
        <f t="shared" si="80"/>
        <v>3200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5"/>
        <v>45500</v>
      </c>
      <c r="P185" s="77" t="str">
        <f t="shared" si="68"/>
        <v/>
      </c>
      <c r="Q185" s="27">
        <v>45500</v>
      </c>
      <c r="R185" s="90">
        <f t="shared" si="71"/>
        <v>45500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69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8"/>
        <v>3200</v>
      </c>
      <c r="G186" s="29" t="str">
        <f t="shared" si="79"/>
        <v/>
      </c>
      <c r="H186" s="30">
        <v>3200</v>
      </c>
      <c r="I186" s="99">
        <f t="shared" si="80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5"/>
        <v>14500</v>
      </c>
      <c r="P186" s="77" t="str">
        <f t="shared" si="68"/>
        <v/>
      </c>
      <c r="Q186" s="27">
        <v>14500</v>
      </c>
      <c r="R186" s="90">
        <f t="shared" si="71"/>
        <v>14500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69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51210</v>
      </c>
      <c r="F187" s="39">
        <f>E187/15</f>
        <v>3414</v>
      </c>
      <c r="G187" s="29" t="str">
        <f t="shared" si="79"/>
        <v/>
      </c>
      <c r="H187" s="38">
        <f>SUM(I172:I186)</f>
        <v>51210</v>
      </c>
      <c r="I187" s="39">
        <f>H187/15</f>
        <v>3414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5"/>
        <v>12700</v>
      </c>
      <c r="P187" s="77" t="str">
        <f t="shared" si="68"/>
        <v/>
      </c>
      <c r="Q187" s="27">
        <v>12700</v>
      </c>
      <c r="R187" s="90">
        <f t="shared" si="71"/>
        <v>12700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69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2600</v>
      </c>
      <c r="F188" s="28">
        <f t="shared" ref="F188:F190" si="81">E188+D188</f>
        <v>2600</v>
      </c>
      <c r="G188" s="29" t="str">
        <f t="shared" si="79"/>
        <v/>
      </c>
      <c r="H188" s="30">
        <v>2600</v>
      </c>
      <c r="I188" s="67">
        <f t="shared" ref="I188:I190" si="82">IF(G188="",0+H188,G188+H188)</f>
        <v>2600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5"/>
        <v>11400</v>
      </c>
      <c r="P188" s="77" t="str">
        <f t="shared" ref="P188:P198" si="83">IF(LEFT(M188,1)="+",LEFT(M188,1)&amp;TEXT(M188,"#"),TEXT(M188,"#"))</f>
        <v/>
      </c>
      <c r="Q188" s="27">
        <v>11400</v>
      </c>
      <c r="R188" s="90">
        <f t="shared" si="71"/>
        <v>11400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69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81"/>
        <v>2700</v>
      </c>
      <c r="G189" s="29" t="str">
        <f t="shared" si="79"/>
        <v/>
      </c>
      <c r="H189" s="30">
        <v>2700</v>
      </c>
      <c r="I189" s="67">
        <f t="shared" si="82"/>
        <v>2700</v>
      </c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5"/>
        <v>13600</v>
      </c>
      <c r="P189" s="77" t="str">
        <f t="shared" si="83"/>
        <v/>
      </c>
      <c r="Q189" s="27">
        <v>13600</v>
      </c>
      <c r="R189" s="90">
        <f t="shared" si="71"/>
        <v>13600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69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81"/>
        <v>3200</v>
      </c>
      <c r="G190" s="29" t="str">
        <f t="shared" si="79"/>
        <v/>
      </c>
      <c r="H190" s="30">
        <v>3200</v>
      </c>
      <c r="I190" s="67">
        <f t="shared" si="82"/>
        <v>3200</v>
      </c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5"/>
        <v>15500</v>
      </c>
      <c r="P190" s="77" t="str">
        <f t="shared" si="83"/>
        <v/>
      </c>
      <c r="Q190" s="27">
        <v>15500</v>
      </c>
      <c r="R190" s="90">
        <f t="shared" si="71"/>
        <v>15500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69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59710</v>
      </c>
      <c r="F191" s="39">
        <f>E191/18</f>
        <v>3317.22222222222</v>
      </c>
      <c r="G191" s="73"/>
      <c r="H191" s="38">
        <f>H187+I188+I189+I190</f>
        <v>59710</v>
      </c>
      <c r="I191" s="39">
        <f>H191/18</f>
        <v>3317.22222222222</v>
      </c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5"/>
        <v>15600</v>
      </c>
      <c r="P191" s="77" t="str">
        <f t="shared" si="83"/>
        <v/>
      </c>
      <c r="Q191" s="30">
        <v>15600</v>
      </c>
      <c r="R191" s="90">
        <f t="shared" si="71"/>
        <v>15600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69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5"/>
        <v>14500</v>
      </c>
      <c r="P192" s="29" t="str">
        <f t="shared" si="83"/>
        <v/>
      </c>
      <c r="Q192" s="30">
        <v>14500</v>
      </c>
      <c r="R192" s="90">
        <f t="shared" si="71"/>
        <v>14500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ref="AD192:AD200" si="84">O192-R192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5"/>
        <v>12700</v>
      </c>
      <c r="P193" s="29" t="str">
        <f t="shared" si="83"/>
        <v/>
      </c>
      <c r="Q193" s="30">
        <v>12700</v>
      </c>
      <c r="R193" s="90">
        <f t="shared" si="71"/>
        <v>12700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84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5"/>
        <v>11000</v>
      </c>
      <c r="P194" s="29" t="str">
        <f t="shared" si="83"/>
        <v/>
      </c>
      <c r="Q194" s="30">
        <v>11000</v>
      </c>
      <c r="R194" s="90">
        <f t="shared" si="71"/>
        <v>11000</v>
      </c>
      <c r="S194" s="3"/>
      <c r="V194" s="9"/>
      <c r="W194" s="6"/>
      <c r="X194" s="8"/>
      <c r="Y194" s="9"/>
      <c r="Z194" s="6"/>
      <c r="AA194" s="8"/>
      <c r="AC194" s="114" t="e">
        <f>#REF!-#REF!</f>
        <v>#REF!</v>
      </c>
      <c r="AD194" s="114">
        <f t="shared" si="84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5"/>
        <v>44000</v>
      </c>
      <c r="P195" s="29" t="str">
        <f t="shared" si="83"/>
        <v/>
      </c>
      <c r="Q195" s="30">
        <v>44000</v>
      </c>
      <c r="R195" s="90">
        <f t="shared" si="71"/>
        <v>44000</v>
      </c>
      <c r="S195" s="3"/>
      <c r="V195" s="9"/>
      <c r="W195" s="6"/>
      <c r="X195" s="8"/>
      <c r="Y195" s="9"/>
      <c r="Z195" s="6"/>
      <c r="AA195" s="8"/>
      <c r="AC195" s="114">
        <f t="shared" ref="AC195:AC199" si="85">F198-I198</f>
        <v>0</v>
      </c>
      <c r="AD195" s="114">
        <f t="shared" si="84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5"/>
        <v>14700</v>
      </c>
      <c r="P196" s="29" t="str">
        <f t="shared" si="83"/>
        <v/>
      </c>
      <c r="Q196" s="34">
        <v>14700</v>
      </c>
      <c r="R196" s="90">
        <f t="shared" si="71"/>
        <v>14700</v>
      </c>
      <c r="S196" s="3"/>
      <c r="V196" s="9"/>
      <c r="W196" s="6"/>
      <c r="X196" s="8"/>
      <c r="Y196" s="9"/>
      <c r="Z196" s="6"/>
      <c r="AA196" s="8"/>
      <c r="AC196" s="114">
        <f t="shared" si="85"/>
        <v>0</v>
      </c>
      <c r="AD196" s="114">
        <f t="shared" si="84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5"/>
        <v>20700</v>
      </c>
      <c r="P197" s="29" t="str">
        <f t="shared" si="83"/>
        <v/>
      </c>
      <c r="Q197" s="30">
        <v>20700</v>
      </c>
      <c r="R197" s="90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4">
        <f t="shared" si="85"/>
        <v>0</v>
      </c>
      <c r="AD197" s="114">
        <f t="shared" si="84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5"/>
        <v>34200</v>
      </c>
      <c r="P198" s="115" t="str">
        <f t="shared" si="83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4">
        <f t="shared" si="85"/>
        <v>0</v>
      </c>
      <c r="AD198" s="114">
        <f t="shared" si="84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 t="shared" si="85"/>
        <v>0</v>
      </c>
      <c r="AD199" s="114">
        <f t="shared" si="84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4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12">
      <c r="B202" s="4"/>
      <c r="C202" s="4"/>
      <c r="D202" s="163"/>
      <c r="E202" s="130"/>
      <c r="F202" s="165"/>
      <c r="G202" s="163"/>
      <c r="H202" s="130"/>
      <c r="I202" s="131"/>
      <c r="L202" s="173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502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502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38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 t="s">
        <v>468</v>
      </c>
      <c r="N4" s="27">
        <v>4600</v>
      </c>
      <c r="O4" s="28">
        <f>N4+M4</f>
        <v>4300</v>
      </c>
      <c r="P4" s="29" t="str">
        <f>IF(LEFT(M4,1)="+",LEFT(M4,1)&amp;TEXT(M4,"#"),TEXT(M4,"#"))</f>
        <v>-300</v>
      </c>
      <c r="Q4" s="30">
        <v>4600</v>
      </c>
      <c r="R4" s="90">
        <f>IF(P4="",0+Q4,P4+Q4)</f>
        <v>4300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3">W4+V4</f>
        <v>35500</v>
      </c>
      <c r="Y4" s="112" t="str">
        <f t="shared" ref="Y4:Y21" si="4">IF(LEFT(V4,1)="+",LEFT(V4,1)&amp;TEXT(V4,"#"),TEXT(V4,"#"))</f>
        <v/>
      </c>
      <c r="Z4" s="95">
        <v>35500</v>
      </c>
      <c r="AA4" s="113">
        <f t="shared" ref="AA4:AA21" si="5">IF(Y4="",0+Z4,Y4+Z4)</f>
        <v>35500</v>
      </c>
      <c r="AC4" s="114">
        <f t="shared" ref="AC4:AC55" si="6">F4-I4</f>
        <v>0</v>
      </c>
      <c r="AD4" s="114">
        <f>O4-R4</f>
        <v>0</v>
      </c>
      <c r="AE4" s="114">
        <f t="shared" ref="AE4:AE21" si="7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>N5+M5</f>
        <v>4500</v>
      </c>
      <c r="P5" s="29" t="str">
        <f>IF(LEFT(M5,1)="+",LEFT(M5,1)&amp;TEXT(M5,"#"),TEXT(M5,"#"))</f>
        <v/>
      </c>
      <c r="Q5" s="30">
        <v>4500</v>
      </c>
      <c r="R5" s="90">
        <f>IF(P5="",0+Q5,P5+Q5)</f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3"/>
        <v>34700</v>
      </c>
      <c r="Y5" s="29" t="str">
        <f t="shared" si="4"/>
        <v/>
      </c>
      <c r="Z5" s="30">
        <v>34700</v>
      </c>
      <c r="AA5" s="90">
        <f t="shared" si="5"/>
        <v>34700</v>
      </c>
      <c r="AC5" s="114">
        <f t="shared" si="6"/>
        <v>0</v>
      </c>
      <c r="AD5" s="114">
        <f>O5-R5</f>
        <v>0</v>
      </c>
      <c r="AE5" s="114">
        <f t="shared" si="7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>N6+M6</f>
        <v>4100</v>
      </c>
      <c r="P6" s="29" t="str">
        <f>IF(LEFT(M6,1)="+",LEFT(M6,1)&amp;TEXT(M6,"#"),TEXT(M6,"#"))</f>
        <v/>
      </c>
      <c r="Q6" s="30">
        <v>4100</v>
      </c>
      <c r="R6" s="90">
        <f>IF(P6="",0+Q6,P6+Q6)</f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3"/>
        <v>34900</v>
      </c>
      <c r="Y6" s="29" t="str">
        <f t="shared" si="4"/>
        <v/>
      </c>
      <c r="Z6" s="30">
        <v>34900</v>
      </c>
      <c r="AA6" s="90">
        <f t="shared" si="5"/>
        <v>34900</v>
      </c>
      <c r="AC6" s="114">
        <f t="shared" si="6"/>
        <v>0</v>
      </c>
      <c r="AD6" s="114">
        <f>O6-R6</f>
        <v>0</v>
      </c>
      <c r="AE6" s="114">
        <f t="shared" si="7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>N7+M7</f>
        <v>4500</v>
      </c>
      <c r="P7" s="29" t="str">
        <f>IF(LEFT(M7,1)="+",LEFT(M7,1)&amp;TEXT(M7,"#"),TEXT(M7,"#"))</f>
        <v/>
      </c>
      <c r="Q7" s="30">
        <v>4500</v>
      </c>
      <c r="R7" s="90">
        <f>IF(P7="",0+Q7,P7+Q7)</f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3"/>
        <v>32800</v>
      </c>
      <c r="Y7" s="77" t="str">
        <f t="shared" si="4"/>
        <v/>
      </c>
      <c r="Z7" s="30">
        <v>32800</v>
      </c>
      <c r="AA7" s="90">
        <f t="shared" si="5"/>
        <v>32800</v>
      </c>
      <c r="AC7" s="114">
        <f t="shared" si="6"/>
        <v>0</v>
      </c>
      <c r="AD7" s="114">
        <f t="shared" ref="AD7:AD13" si="8">O7-R7</f>
        <v>0</v>
      </c>
      <c r="AE7" s="114">
        <f t="shared" si="7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33</v>
      </c>
      <c r="L8" s="25" t="s">
        <v>28</v>
      </c>
      <c r="M8" s="25" t="s">
        <v>485</v>
      </c>
      <c r="N8" s="27">
        <v>4500</v>
      </c>
      <c r="O8" s="28">
        <f t="shared" ref="O8:O25" si="9">N8+M8</f>
        <v>4000</v>
      </c>
      <c r="P8" s="29" t="str">
        <f t="shared" ref="P8:P13" si="10">IF(LEFT(M8,1)="+",LEFT(M8,1)&amp;TEXT(M8,"#"),TEXT(M8,"#"))</f>
        <v>-500</v>
      </c>
      <c r="Q8" s="30">
        <v>4500</v>
      </c>
      <c r="R8" s="90">
        <f t="shared" ref="R8:R25" si="11">IF(P8="",0+Q8,P8+Q8)</f>
        <v>4000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3"/>
        <v>33200</v>
      </c>
      <c r="Y8" s="77" t="str">
        <f t="shared" si="4"/>
        <v/>
      </c>
      <c r="Z8" s="30">
        <v>33200</v>
      </c>
      <c r="AA8" s="90">
        <f t="shared" si="5"/>
        <v>33200</v>
      </c>
      <c r="AC8" s="114">
        <f t="shared" si="6"/>
        <v>0</v>
      </c>
      <c r="AD8" s="114">
        <f t="shared" si="8"/>
        <v>0</v>
      </c>
      <c r="AE8" s="114">
        <f t="shared" si="7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38</v>
      </c>
      <c r="L9" s="25" t="s">
        <v>20</v>
      </c>
      <c r="M9" s="52"/>
      <c r="N9" s="27">
        <v>2200</v>
      </c>
      <c r="O9" s="28">
        <f t="shared" si="9"/>
        <v>2200</v>
      </c>
      <c r="P9" s="29" t="str">
        <f t="shared" si="10"/>
        <v/>
      </c>
      <c r="Q9" s="30">
        <v>2200</v>
      </c>
      <c r="R9" s="90">
        <f t="shared" si="11"/>
        <v>2200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3"/>
        <v>35300</v>
      </c>
      <c r="Y9" s="77" t="str">
        <f t="shared" si="4"/>
        <v/>
      </c>
      <c r="Z9" s="90">
        <v>35300</v>
      </c>
      <c r="AA9" s="90">
        <f t="shared" si="5"/>
        <v>35300</v>
      </c>
      <c r="AC9" s="114">
        <f t="shared" si="6"/>
        <v>0</v>
      </c>
      <c r="AD9" s="114">
        <f t="shared" si="8"/>
        <v>0</v>
      </c>
      <c r="AE9" s="114">
        <f t="shared" si="7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41</v>
      </c>
      <c r="L10" s="25" t="s">
        <v>26</v>
      </c>
      <c r="M10" s="52"/>
      <c r="N10" s="34">
        <v>2400</v>
      </c>
      <c r="O10" s="28">
        <f t="shared" si="9"/>
        <v>2400</v>
      </c>
      <c r="P10" s="29" t="str">
        <f t="shared" si="10"/>
        <v/>
      </c>
      <c r="Q10" s="34">
        <v>2400</v>
      </c>
      <c r="R10" s="90">
        <f t="shared" si="11"/>
        <v>2400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3"/>
        <v>9800</v>
      </c>
      <c r="Y10" s="77" t="str">
        <f t="shared" si="4"/>
        <v/>
      </c>
      <c r="Z10" s="30">
        <v>9800</v>
      </c>
      <c r="AA10" s="90">
        <f t="shared" si="5"/>
        <v>9800</v>
      </c>
      <c r="AC10" s="114">
        <f t="shared" si="6"/>
        <v>0</v>
      </c>
      <c r="AD10" s="114">
        <f t="shared" si="8"/>
        <v>0</v>
      </c>
      <c r="AE10" s="114">
        <f t="shared" si="7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44</v>
      </c>
      <c r="L11" s="25" t="s">
        <v>22</v>
      </c>
      <c r="M11" s="52"/>
      <c r="N11" s="34">
        <v>9000</v>
      </c>
      <c r="O11" s="28">
        <f t="shared" si="9"/>
        <v>9000</v>
      </c>
      <c r="P11" s="29" t="str">
        <f t="shared" si="10"/>
        <v/>
      </c>
      <c r="Q11" s="34">
        <v>9000</v>
      </c>
      <c r="R11" s="90">
        <f t="shared" si="11"/>
        <v>9000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3"/>
        <v>11200</v>
      </c>
      <c r="Y11" s="77" t="str">
        <f t="shared" si="4"/>
        <v/>
      </c>
      <c r="Z11" s="30">
        <v>11200</v>
      </c>
      <c r="AA11" s="90">
        <f t="shared" si="5"/>
        <v>11200</v>
      </c>
      <c r="AC11" s="114">
        <f t="shared" si="6"/>
        <v>0</v>
      </c>
      <c r="AD11" s="114">
        <f t="shared" si="8"/>
        <v>0</v>
      </c>
      <c r="AE11" s="114">
        <f t="shared" si="7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48</v>
      </c>
      <c r="L12" s="25" t="s">
        <v>22</v>
      </c>
      <c r="M12" s="52"/>
      <c r="N12" s="34">
        <v>11000</v>
      </c>
      <c r="O12" s="28">
        <f t="shared" si="9"/>
        <v>11000</v>
      </c>
      <c r="P12" s="29" t="str">
        <f t="shared" si="10"/>
        <v/>
      </c>
      <c r="Q12" s="34">
        <v>11000</v>
      </c>
      <c r="R12" s="90">
        <f t="shared" si="11"/>
        <v>11000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3"/>
        <v>10900</v>
      </c>
      <c r="Y12" s="77" t="str">
        <f t="shared" si="4"/>
        <v/>
      </c>
      <c r="Z12" s="30">
        <v>10900</v>
      </c>
      <c r="AA12" s="90">
        <f t="shared" si="5"/>
        <v>10900</v>
      </c>
      <c r="AC12" s="114">
        <f t="shared" si="6"/>
        <v>0</v>
      </c>
      <c r="AD12" s="114">
        <f t="shared" si="8"/>
        <v>0</v>
      </c>
      <c r="AE12" s="114">
        <f t="shared" si="7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50</v>
      </c>
      <c r="L13" s="25" t="s">
        <v>22</v>
      </c>
      <c r="M13" s="52"/>
      <c r="N13" s="34">
        <v>12000</v>
      </c>
      <c r="O13" s="28">
        <f t="shared" si="9"/>
        <v>12000</v>
      </c>
      <c r="P13" s="29" t="str">
        <f t="shared" si="10"/>
        <v/>
      </c>
      <c r="Q13" s="34">
        <v>12000</v>
      </c>
      <c r="R13" s="90">
        <f t="shared" si="11"/>
        <v>12000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3"/>
        <v>9000</v>
      </c>
      <c r="Y13" s="29" t="str">
        <f t="shared" si="4"/>
        <v/>
      </c>
      <c r="Z13" s="30">
        <v>9000</v>
      </c>
      <c r="AA13" s="90">
        <f t="shared" si="5"/>
        <v>9000</v>
      </c>
      <c r="AC13" s="114">
        <f t="shared" si="6"/>
        <v>0</v>
      </c>
      <c r="AD13" s="114">
        <f t="shared" si="8"/>
        <v>0</v>
      </c>
      <c r="AE13" s="114">
        <f t="shared" si="7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53</v>
      </c>
      <c r="L14" s="25" t="s">
        <v>20</v>
      </c>
      <c r="M14" s="52"/>
      <c r="N14" s="27">
        <v>5000</v>
      </c>
      <c r="O14" s="28">
        <f t="shared" si="9"/>
        <v>5000</v>
      </c>
      <c r="P14" s="29"/>
      <c r="Q14" s="30">
        <v>5000</v>
      </c>
      <c r="R14" s="90">
        <f t="shared" si="11"/>
        <v>5000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3"/>
        <v>12300</v>
      </c>
      <c r="Y14" s="29" t="str">
        <f t="shared" si="4"/>
        <v/>
      </c>
      <c r="Z14" s="30">
        <v>12300</v>
      </c>
      <c r="AA14" s="90">
        <f t="shared" si="5"/>
        <v>12300</v>
      </c>
      <c r="AC14" s="114">
        <f t="shared" si="6"/>
        <v>0</v>
      </c>
      <c r="AD14" s="114">
        <f t="shared" ref="AD4:AD67" si="14">O13-R13</f>
        <v>0</v>
      </c>
      <c r="AE14" s="114">
        <f t="shared" si="7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57</v>
      </c>
      <c r="L15" s="25" t="s">
        <v>20</v>
      </c>
      <c r="M15" s="52"/>
      <c r="N15" s="34">
        <v>3900</v>
      </c>
      <c r="O15" s="28">
        <f t="shared" si="9"/>
        <v>3900</v>
      </c>
      <c r="P15" s="29" t="str">
        <f t="shared" ref="P15:P19" si="15">IF(LEFT(M15,1)="+",LEFT(M15,1)&amp;TEXT(M15,"#"),TEXT(M15,"#"))</f>
        <v/>
      </c>
      <c r="Q15" s="34">
        <v>3900</v>
      </c>
      <c r="R15" s="90">
        <f t="shared" si="11"/>
        <v>3900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3"/>
        <v>11800</v>
      </c>
      <c r="Y15" s="29" t="str">
        <f t="shared" si="4"/>
        <v/>
      </c>
      <c r="Z15" s="30">
        <v>11800</v>
      </c>
      <c r="AA15" s="90">
        <f t="shared" si="5"/>
        <v>11800</v>
      </c>
      <c r="AC15" s="114">
        <f t="shared" si="6"/>
        <v>0</v>
      </c>
      <c r="AD15" s="114">
        <f t="shared" si="14"/>
        <v>0</v>
      </c>
      <c r="AE15" s="114">
        <f t="shared" si="7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61</v>
      </c>
      <c r="L16" s="25" t="s">
        <v>62</v>
      </c>
      <c r="M16" s="52"/>
      <c r="N16" s="27">
        <v>8000</v>
      </c>
      <c r="O16" s="28">
        <f t="shared" si="9"/>
        <v>8000</v>
      </c>
      <c r="P16" s="29" t="str">
        <f t="shared" si="15"/>
        <v/>
      </c>
      <c r="Q16" s="30">
        <v>8000</v>
      </c>
      <c r="R16" s="90">
        <f t="shared" si="11"/>
        <v>8000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3"/>
        <v>10900</v>
      </c>
      <c r="Y16" s="29" t="str">
        <f t="shared" si="4"/>
        <v/>
      </c>
      <c r="Z16" s="30">
        <v>10900</v>
      </c>
      <c r="AA16" s="90">
        <f t="shared" si="5"/>
        <v>10900</v>
      </c>
      <c r="AC16" s="114">
        <f t="shared" si="6"/>
        <v>0</v>
      </c>
      <c r="AD16" s="114">
        <f t="shared" si="14"/>
        <v>0</v>
      </c>
      <c r="AE16" s="114">
        <f t="shared" si="7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60" t="s">
        <v>67</v>
      </c>
      <c r="L17" s="33" t="s">
        <v>20</v>
      </c>
      <c r="M17" s="52"/>
      <c r="N17" s="27">
        <v>5000</v>
      </c>
      <c r="O17" s="28">
        <f t="shared" si="9"/>
        <v>5000</v>
      </c>
      <c r="P17" s="29"/>
      <c r="Q17" s="30">
        <v>5000</v>
      </c>
      <c r="R17" s="90">
        <f t="shared" si="11"/>
        <v>5000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3"/>
        <v>9800</v>
      </c>
      <c r="Y17" s="77" t="str">
        <f t="shared" si="4"/>
        <v/>
      </c>
      <c r="Z17" s="30">
        <v>9800</v>
      </c>
      <c r="AA17" s="90">
        <f t="shared" si="5"/>
        <v>9800</v>
      </c>
      <c r="AC17" s="114">
        <f t="shared" si="6"/>
        <v>0</v>
      </c>
      <c r="AD17" s="114">
        <f t="shared" si="14"/>
        <v>0</v>
      </c>
      <c r="AE17" s="114">
        <f t="shared" si="7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33" t="s">
        <v>70</v>
      </c>
      <c r="L18" s="33" t="s">
        <v>56</v>
      </c>
      <c r="M18" s="52"/>
      <c r="N18" s="27">
        <v>3200</v>
      </c>
      <c r="O18" s="28">
        <f t="shared" si="9"/>
        <v>3200</v>
      </c>
      <c r="P18" s="29" t="str">
        <f t="shared" si="15"/>
        <v/>
      </c>
      <c r="Q18" s="30">
        <v>3200</v>
      </c>
      <c r="R18" s="90">
        <f t="shared" si="11"/>
        <v>3200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3"/>
        <v>10000</v>
      </c>
      <c r="Y18" s="29" t="str">
        <f t="shared" si="4"/>
        <v/>
      </c>
      <c r="Z18" s="30">
        <v>10000</v>
      </c>
      <c r="AA18" s="90">
        <f t="shared" si="5"/>
        <v>10000</v>
      </c>
      <c r="AC18" s="114">
        <f t="shared" si="6"/>
        <v>0</v>
      </c>
      <c r="AD18" s="114">
        <f t="shared" si="14"/>
        <v>0</v>
      </c>
      <c r="AE18" s="114">
        <f t="shared" si="7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60" t="s">
        <v>70</v>
      </c>
      <c r="L19" s="33" t="s">
        <v>18</v>
      </c>
      <c r="M19" s="52"/>
      <c r="N19" s="27">
        <v>3800</v>
      </c>
      <c r="O19" s="28">
        <f t="shared" si="9"/>
        <v>3800</v>
      </c>
      <c r="P19" s="29" t="str">
        <f t="shared" si="15"/>
        <v/>
      </c>
      <c r="Q19" s="30">
        <v>3800</v>
      </c>
      <c r="R19" s="99">
        <f t="shared" si="11"/>
        <v>3800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3"/>
        <v>13000</v>
      </c>
      <c r="Y19" s="29" t="str">
        <f t="shared" si="4"/>
        <v/>
      </c>
      <c r="Z19" s="30">
        <v>13000</v>
      </c>
      <c r="AA19" s="90">
        <f t="shared" si="5"/>
        <v>13000</v>
      </c>
      <c r="AC19" s="114">
        <f t="shared" si="6"/>
        <v>0</v>
      </c>
      <c r="AD19" s="114">
        <f t="shared" si="14"/>
        <v>0</v>
      </c>
      <c r="AE19" s="114">
        <f t="shared" si="7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33" t="s">
        <v>77</v>
      </c>
      <c r="L20" s="33" t="s">
        <v>78</v>
      </c>
      <c r="M20" s="52"/>
      <c r="N20" s="27">
        <v>1770</v>
      </c>
      <c r="O20" s="28">
        <f t="shared" si="9"/>
        <v>1770</v>
      </c>
      <c r="P20" s="29"/>
      <c r="Q20" s="27">
        <v>1770</v>
      </c>
      <c r="R20" s="90">
        <f t="shared" si="11"/>
        <v>1770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3"/>
        <v>9200</v>
      </c>
      <c r="Y20" s="29" t="str">
        <f t="shared" si="4"/>
        <v/>
      </c>
      <c r="Z20" s="30">
        <v>9200</v>
      </c>
      <c r="AA20" s="90">
        <f t="shared" si="5"/>
        <v>9200</v>
      </c>
      <c r="AC20" s="114">
        <f t="shared" si="6"/>
        <v>0</v>
      </c>
      <c r="AD20" s="114">
        <f t="shared" si="14"/>
        <v>0</v>
      </c>
      <c r="AE20" s="114">
        <f t="shared" si="7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81</v>
      </c>
      <c r="L21" s="33" t="s">
        <v>26</v>
      </c>
      <c r="M21" s="52"/>
      <c r="N21" s="27">
        <v>1710</v>
      </c>
      <c r="O21" s="28">
        <f t="shared" si="9"/>
        <v>1710</v>
      </c>
      <c r="P21" s="29" t="str">
        <f t="shared" ref="P21:P25" si="16">IF(LEFT(M21,1)="+",LEFT(M21,1)&amp;TEXT(M21,"#"),TEXT(M21,"#"))</f>
        <v/>
      </c>
      <c r="Q21" s="30">
        <v>1710</v>
      </c>
      <c r="R21" s="90">
        <f t="shared" si="11"/>
        <v>1710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3"/>
        <v>10300</v>
      </c>
      <c r="Y21" s="115" t="str">
        <f t="shared" si="4"/>
        <v/>
      </c>
      <c r="Z21" s="103">
        <v>10300</v>
      </c>
      <c r="AA21" s="116">
        <f t="shared" si="5"/>
        <v>10300</v>
      </c>
      <c r="AC21" s="114">
        <f t="shared" si="6"/>
        <v>0</v>
      </c>
      <c r="AD21" s="114">
        <f t="shared" si="14"/>
        <v>0</v>
      </c>
      <c r="AE21" s="114">
        <f t="shared" si="7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60" t="s">
        <v>84</v>
      </c>
      <c r="L22" s="33" t="s">
        <v>78</v>
      </c>
      <c r="M22" s="52"/>
      <c r="N22" s="27">
        <v>1790</v>
      </c>
      <c r="O22" s="28">
        <f t="shared" si="9"/>
        <v>1790</v>
      </c>
      <c r="P22" s="29" t="str">
        <f t="shared" si="16"/>
        <v/>
      </c>
      <c r="Q22" s="30">
        <v>1790</v>
      </c>
      <c r="R22" s="90">
        <f t="shared" si="11"/>
        <v>1790</v>
      </c>
      <c r="S22" s="105"/>
      <c r="V22" s="106"/>
      <c r="X22" s="107"/>
      <c r="Y22" s="106"/>
      <c r="AA22" s="107"/>
      <c r="AC22" s="114">
        <f t="shared" si="6"/>
        <v>0</v>
      </c>
      <c r="AD22" s="114">
        <f t="shared" si="14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86</v>
      </c>
      <c r="L23" s="60" t="s">
        <v>26</v>
      </c>
      <c r="M23" s="52"/>
      <c r="N23" s="34">
        <v>2400</v>
      </c>
      <c r="O23" s="28">
        <f t="shared" si="9"/>
        <v>2400</v>
      </c>
      <c r="P23" s="29" t="str">
        <f t="shared" si="16"/>
        <v/>
      </c>
      <c r="Q23" s="34">
        <v>2400</v>
      </c>
      <c r="R23" s="90">
        <f t="shared" si="11"/>
        <v>2400</v>
      </c>
      <c r="S23" s="105"/>
      <c r="V23" s="106"/>
      <c r="X23" s="107"/>
      <c r="Y23" s="106"/>
      <c r="AA23" s="107"/>
      <c r="AC23" s="114">
        <f t="shared" si="6"/>
        <v>0</v>
      </c>
      <c r="AD23" s="114">
        <f t="shared" si="14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88</v>
      </c>
      <c r="L24" s="60" t="s">
        <v>20</v>
      </c>
      <c r="M24" s="52"/>
      <c r="N24" s="27">
        <v>3300</v>
      </c>
      <c r="O24" s="28">
        <f t="shared" si="9"/>
        <v>3300</v>
      </c>
      <c r="P24" s="29" t="str">
        <f t="shared" si="16"/>
        <v/>
      </c>
      <c r="Q24" s="30">
        <v>3300</v>
      </c>
      <c r="R24" s="90">
        <f t="shared" si="11"/>
        <v>3300</v>
      </c>
      <c r="S24" s="105"/>
      <c r="V24" s="106"/>
      <c r="X24" s="107"/>
      <c r="Y24" s="106"/>
      <c r="AA24" s="107"/>
      <c r="AC24" s="114">
        <f t="shared" si="6"/>
        <v>0</v>
      </c>
      <c r="AD24" s="114">
        <f t="shared" si="14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92</v>
      </c>
      <c r="L25" s="60" t="s">
        <v>20</v>
      </c>
      <c r="M25" s="52"/>
      <c r="N25" s="27">
        <v>3200</v>
      </c>
      <c r="O25" s="28">
        <f t="shared" si="9"/>
        <v>3200</v>
      </c>
      <c r="P25" s="29" t="str">
        <f t="shared" si="16"/>
        <v/>
      </c>
      <c r="Q25" s="30">
        <v>3200</v>
      </c>
      <c r="R25" s="90">
        <f t="shared" si="11"/>
        <v>3200</v>
      </c>
      <c r="S25" s="105"/>
      <c r="V25" s="106"/>
      <c r="X25" s="107"/>
      <c r="Y25" s="106"/>
      <c r="AA25" s="107"/>
      <c r="AC25" s="114">
        <f t="shared" si="6"/>
        <v>0</v>
      </c>
      <c r="AD25" s="114">
        <f t="shared" si="14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78"/>
      <c r="K26" s="36" t="s">
        <v>94</v>
      </c>
      <c r="L26" s="36"/>
      <c r="M26" s="72"/>
      <c r="N26" s="38">
        <f>SUM(O6:O25)</f>
        <v>92270</v>
      </c>
      <c r="O26" s="39">
        <f>N26/22</f>
        <v>4194.09090909091</v>
      </c>
      <c r="P26" s="73"/>
      <c r="Q26" s="38">
        <f>SUM(R6:R25)</f>
        <v>92270</v>
      </c>
      <c r="R26" s="108">
        <f>Q26/22</f>
        <v>4194.09090909091</v>
      </c>
      <c r="S26" s="105"/>
      <c r="V26" s="106"/>
      <c r="X26" s="107"/>
      <c r="Y26" s="106"/>
      <c r="AA26" s="107"/>
      <c r="AC26" s="114">
        <f t="shared" si="6"/>
        <v>0</v>
      </c>
      <c r="AD26" s="114">
        <f t="shared" si="14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68" t="s">
        <v>96</v>
      </c>
      <c r="K27" s="25" t="s">
        <v>97</v>
      </c>
      <c r="L27" s="25" t="s">
        <v>15</v>
      </c>
      <c r="M27" s="52" t="s">
        <v>468</v>
      </c>
      <c r="N27" s="27">
        <v>25700</v>
      </c>
      <c r="O27" s="28">
        <f t="shared" ref="O27:O44" si="19">N27+M27</f>
        <v>25400</v>
      </c>
      <c r="P27" s="29" t="str">
        <f t="shared" ref="P27:P44" si="20">IF(LEFT(M27,1)="+",LEFT(M27,1)&amp;TEXT(M27,"#"),TEXT(M27,"#"))</f>
        <v>-300</v>
      </c>
      <c r="Q27" s="30">
        <v>25700</v>
      </c>
      <c r="R27" s="90">
        <f t="shared" ref="R27:R44" si="21">IF(P27="",0+Q27,P27+Q27)</f>
        <v>25400</v>
      </c>
      <c r="S27" s="105"/>
      <c r="V27" s="106"/>
      <c r="X27" s="107"/>
      <c r="Y27" s="106"/>
      <c r="AA27" s="107"/>
      <c r="AC27" s="114">
        <f t="shared" si="6"/>
        <v>0</v>
      </c>
      <c r="AD27" s="114">
        <f t="shared" si="14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9"/>
      <c r="K28" s="25" t="s">
        <v>99</v>
      </c>
      <c r="L28" s="25" t="s">
        <v>20</v>
      </c>
      <c r="M28" s="52" t="s">
        <v>468</v>
      </c>
      <c r="N28" s="27">
        <v>25500</v>
      </c>
      <c r="O28" s="28">
        <f t="shared" si="19"/>
        <v>25200</v>
      </c>
      <c r="P28" s="29" t="str">
        <f t="shared" si="20"/>
        <v>-300</v>
      </c>
      <c r="Q28" s="30">
        <v>25500</v>
      </c>
      <c r="R28" s="90">
        <f t="shared" si="21"/>
        <v>25200</v>
      </c>
      <c r="S28" s="105"/>
      <c r="V28" s="106"/>
      <c r="X28" s="107"/>
      <c r="Y28" s="106"/>
      <c r="AA28" s="107"/>
      <c r="AC28" s="114">
        <f t="shared" si="6"/>
        <v>0</v>
      </c>
      <c r="AD28" s="114">
        <f t="shared" si="14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101</v>
      </c>
      <c r="L29" s="25" t="s">
        <v>15</v>
      </c>
      <c r="M29" s="52" t="s">
        <v>468</v>
      </c>
      <c r="N29" s="27">
        <v>25700</v>
      </c>
      <c r="O29" s="28">
        <f t="shared" si="19"/>
        <v>25400</v>
      </c>
      <c r="P29" s="29" t="str">
        <f t="shared" si="20"/>
        <v>-300</v>
      </c>
      <c r="Q29" s="30">
        <v>25700</v>
      </c>
      <c r="R29" s="90">
        <f t="shared" si="21"/>
        <v>25400</v>
      </c>
      <c r="S29" s="105"/>
      <c r="V29" s="106"/>
      <c r="X29" s="107"/>
      <c r="Y29" s="106"/>
      <c r="AA29" s="107"/>
      <c r="AC29" s="114">
        <f t="shared" si="6"/>
        <v>0</v>
      </c>
      <c r="AD29" s="114">
        <f t="shared" si="14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103</v>
      </c>
      <c r="L30" s="25" t="s">
        <v>20</v>
      </c>
      <c r="M30" s="52" t="s">
        <v>468</v>
      </c>
      <c r="N30" s="27">
        <v>25500</v>
      </c>
      <c r="O30" s="28">
        <f t="shared" si="19"/>
        <v>25200</v>
      </c>
      <c r="P30" s="29" t="str">
        <f t="shared" si="20"/>
        <v>-300</v>
      </c>
      <c r="Q30" s="30">
        <v>25500</v>
      </c>
      <c r="R30" s="90">
        <f t="shared" si="21"/>
        <v>25200</v>
      </c>
      <c r="S30" s="105"/>
      <c r="V30" s="106"/>
      <c r="X30" s="107"/>
      <c r="Y30" s="106"/>
      <c r="AA30" s="107"/>
      <c r="AC30" s="114">
        <f t="shared" si="6"/>
        <v>0</v>
      </c>
      <c r="AD30" s="114">
        <f t="shared" si="14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106</v>
      </c>
      <c r="L31" s="25" t="s">
        <v>107</v>
      </c>
      <c r="M31" s="52"/>
      <c r="N31" s="27">
        <v>25000</v>
      </c>
      <c r="O31" s="28">
        <f t="shared" si="19"/>
        <v>25000</v>
      </c>
      <c r="P31" s="29" t="str">
        <f t="shared" si="20"/>
        <v/>
      </c>
      <c r="Q31" s="30">
        <v>25000</v>
      </c>
      <c r="R31" s="90">
        <f t="shared" si="21"/>
        <v>25000</v>
      </c>
      <c r="S31" s="105"/>
      <c r="V31" s="106"/>
      <c r="X31" s="107"/>
      <c r="Y31" s="106"/>
      <c r="AA31" s="107"/>
      <c r="AC31" s="114">
        <f t="shared" si="6"/>
        <v>0</v>
      </c>
      <c r="AD31" s="114">
        <f t="shared" si="14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7"/>
        <v>21500</v>
      </c>
      <c r="G32" s="29" t="str">
        <f t="shared" si="1"/>
        <v/>
      </c>
      <c r="H32" s="30">
        <v>21500</v>
      </c>
      <c r="I32" s="67">
        <f t="shared" si="18"/>
        <v>21500</v>
      </c>
      <c r="J32" s="69"/>
      <c r="K32" s="25" t="s">
        <v>106</v>
      </c>
      <c r="L32" s="25" t="s">
        <v>20</v>
      </c>
      <c r="M32" s="52"/>
      <c r="N32" s="27">
        <v>24700</v>
      </c>
      <c r="O32" s="28">
        <f t="shared" si="19"/>
        <v>24700</v>
      </c>
      <c r="P32" s="29" t="str">
        <f t="shared" si="20"/>
        <v/>
      </c>
      <c r="Q32" s="30">
        <v>24700</v>
      </c>
      <c r="R32" s="90">
        <f t="shared" si="21"/>
        <v>24700</v>
      </c>
      <c r="S32" s="105"/>
      <c r="V32" s="106"/>
      <c r="X32" s="107"/>
      <c r="Y32" s="106"/>
      <c r="AA32" s="107"/>
      <c r="AC32" s="114">
        <f t="shared" si="6"/>
        <v>0</v>
      </c>
      <c r="AD32" s="114">
        <f t="shared" si="14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110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6"/>
        <v>0</v>
      </c>
      <c r="AD33" s="114">
        <f t="shared" si="14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112</v>
      </c>
      <c r="L34" s="25" t="s">
        <v>20</v>
      </c>
      <c r="M34" s="52"/>
      <c r="N34" s="27">
        <v>22000</v>
      </c>
      <c r="O34" s="28">
        <f t="shared" si="19"/>
        <v>22000</v>
      </c>
      <c r="P34" s="29" t="str">
        <f t="shared" si="20"/>
        <v/>
      </c>
      <c r="Q34" s="30">
        <v>22000</v>
      </c>
      <c r="R34" s="90">
        <f t="shared" si="21"/>
        <v>22000</v>
      </c>
      <c r="S34" s="105"/>
      <c r="V34" s="106"/>
      <c r="X34" s="107"/>
      <c r="Y34" s="106"/>
      <c r="AA34" s="107"/>
      <c r="AC34" s="114">
        <f t="shared" si="6"/>
        <v>0</v>
      </c>
      <c r="AD34" s="114">
        <f t="shared" si="14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114</v>
      </c>
      <c r="L35" s="25" t="s">
        <v>105</v>
      </c>
      <c r="M35" s="52"/>
      <c r="N35" s="27">
        <v>22000</v>
      </c>
      <c r="O35" s="28">
        <f t="shared" si="19"/>
        <v>22000</v>
      </c>
      <c r="P35" s="29" t="str">
        <f t="shared" si="20"/>
        <v/>
      </c>
      <c r="Q35" s="30">
        <v>22000</v>
      </c>
      <c r="R35" s="90">
        <f t="shared" si="21"/>
        <v>22000</v>
      </c>
      <c r="S35" s="105"/>
      <c r="V35" s="106"/>
      <c r="X35" s="107"/>
      <c r="Y35" s="106"/>
      <c r="AA35" s="107"/>
      <c r="AC35" s="114">
        <f t="shared" si="6"/>
        <v>0</v>
      </c>
      <c r="AD35" s="114">
        <f t="shared" si="14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75" t="s">
        <v>116</v>
      </c>
      <c r="L36" s="75" t="s">
        <v>117</v>
      </c>
      <c r="M36" s="76"/>
      <c r="N36" s="27">
        <v>33000</v>
      </c>
      <c r="O36" s="28">
        <f t="shared" si="19"/>
        <v>33000</v>
      </c>
      <c r="P36" s="77" t="str">
        <f t="shared" si="20"/>
        <v/>
      </c>
      <c r="Q36" s="30">
        <v>33000</v>
      </c>
      <c r="R36" s="90">
        <f t="shared" si="21"/>
        <v>33000</v>
      </c>
      <c r="S36" s="105"/>
      <c r="V36" s="106"/>
      <c r="X36" s="107"/>
      <c r="Y36" s="106"/>
      <c r="AA36" s="107"/>
      <c r="AC36" s="114">
        <f t="shared" si="6"/>
        <v>0</v>
      </c>
      <c r="AD36" s="114">
        <f t="shared" si="14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119</v>
      </c>
      <c r="L37" s="75" t="s">
        <v>117</v>
      </c>
      <c r="M37" s="76"/>
      <c r="N37" s="27">
        <v>32800</v>
      </c>
      <c r="O37" s="28">
        <f t="shared" si="19"/>
        <v>32800</v>
      </c>
      <c r="P37" s="77" t="str">
        <f t="shared" si="20"/>
        <v/>
      </c>
      <c r="Q37" s="30">
        <v>32800</v>
      </c>
      <c r="R37" s="90">
        <f t="shared" si="21"/>
        <v>32800</v>
      </c>
      <c r="S37" s="105"/>
      <c r="V37" s="106"/>
      <c r="X37" s="107"/>
      <c r="Y37" s="106"/>
      <c r="AA37" s="107"/>
      <c r="AC37" s="114">
        <f t="shared" si="6"/>
        <v>0</v>
      </c>
      <c r="AD37" s="114">
        <f t="shared" si="14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122</v>
      </c>
      <c r="L38" s="75" t="s">
        <v>117</v>
      </c>
      <c r="M38" s="76"/>
      <c r="N38" s="27">
        <v>32800</v>
      </c>
      <c r="O38" s="28">
        <f t="shared" si="19"/>
        <v>32800</v>
      </c>
      <c r="P38" s="77" t="str">
        <f t="shared" si="20"/>
        <v/>
      </c>
      <c r="Q38" s="30">
        <v>32800</v>
      </c>
      <c r="R38" s="90">
        <f t="shared" si="21"/>
        <v>32800</v>
      </c>
      <c r="S38" s="105"/>
      <c r="V38" s="106"/>
      <c r="X38" s="107"/>
      <c r="Y38" s="106"/>
      <c r="AA38" s="107"/>
      <c r="AC38" s="114">
        <f t="shared" si="6"/>
        <v>0</v>
      </c>
      <c r="AD38" s="114">
        <f t="shared" si="14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33000</v>
      </c>
      <c r="F39" s="28">
        <f t="shared" si="22"/>
        <v>33000</v>
      </c>
      <c r="G39" s="29"/>
      <c r="H39" s="30">
        <v>33000</v>
      </c>
      <c r="I39" s="67">
        <f t="shared" si="23"/>
        <v>33000</v>
      </c>
      <c r="J39" s="69"/>
      <c r="K39" s="25" t="s">
        <v>124</v>
      </c>
      <c r="L39" s="25" t="s">
        <v>20</v>
      </c>
      <c r="M39" s="52"/>
      <c r="N39" s="27">
        <v>19700</v>
      </c>
      <c r="O39" s="28">
        <f t="shared" si="19"/>
        <v>19700</v>
      </c>
      <c r="P39" s="77" t="str">
        <f t="shared" si="20"/>
        <v/>
      </c>
      <c r="Q39" s="30">
        <v>19700</v>
      </c>
      <c r="R39" s="90">
        <f t="shared" si="21"/>
        <v>19700</v>
      </c>
      <c r="S39" s="105"/>
      <c r="V39" s="106"/>
      <c r="X39" s="107"/>
      <c r="Y39" s="106"/>
      <c r="AA39" s="107"/>
      <c r="AC39" s="114">
        <f t="shared" si="6"/>
        <v>0</v>
      </c>
      <c r="AD39" s="114">
        <f t="shared" si="14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ref="G40:G73" si="24">IF(LEFT(D40,1)="+",LEFT(D40,1)&amp;TEXT(D40,"#"),TEXT(D40,"#"))</f>
        <v/>
      </c>
      <c r="H40" s="30">
        <v>33300</v>
      </c>
      <c r="I40" s="67">
        <f t="shared" si="23"/>
        <v>33300</v>
      </c>
      <c r="J40" s="69"/>
      <c r="K40" s="60" t="s">
        <v>126</v>
      </c>
      <c r="L40" s="33" t="s">
        <v>66</v>
      </c>
      <c r="M40" s="52"/>
      <c r="N40" s="27">
        <v>25300</v>
      </c>
      <c r="O40" s="28">
        <f t="shared" si="19"/>
        <v>25300</v>
      </c>
      <c r="P40" s="77" t="str">
        <f t="shared" si="20"/>
        <v/>
      </c>
      <c r="Q40" s="30">
        <v>25300</v>
      </c>
      <c r="R40" s="90">
        <f t="shared" si="21"/>
        <v>25300</v>
      </c>
      <c r="S40" s="105"/>
      <c r="V40" s="106"/>
      <c r="X40" s="107"/>
      <c r="Y40" s="106"/>
      <c r="AA40" s="107"/>
      <c r="AC40" s="114">
        <f t="shared" si="6"/>
        <v>0</v>
      </c>
      <c r="AD40" s="114">
        <f t="shared" si="14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24"/>
        <v/>
      </c>
      <c r="H41" s="30">
        <v>32300</v>
      </c>
      <c r="I41" s="67">
        <f t="shared" si="23"/>
        <v>32300</v>
      </c>
      <c r="J41" s="69"/>
      <c r="K41" s="60" t="s">
        <v>128</v>
      </c>
      <c r="L41" s="33" t="s">
        <v>18</v>
      </c>
      <c r="M41" s="52" t="s">
        <v>468</v>
      </c>
      <c r="N41" s="27">
        <v>26100</v>
      </c>
      <c r="O41" s="28">
        <f t="shared" si="19"/>
        <v>25800</v>
      </c>
      <c r="P41" s="77" t="str">
        <f t="shared" si="20"/>
        <v>-300</v>
      </c>
      <c r="Q41" s="30">
        <v>26100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6"/>
        <v>0</v>
      </c>
      <c r="AD41" s="114">
        <f t="shared" si="14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24"/>
        <v/>
      </c>
      <c r="H42" s="30">
        <v>34800</v>
      </c>
      <c r="I42" s="67">
        <f t="shared" si="23"/>
        <v>34800</v>
      </c>
      <c r="J42" s="69"/>
      <c r="K42" s="60" t="s">
        <v>130</v>
      </c>
      <c r="L42" s="33" t="s">
        <v>20</v>
      </c>
      <c r="M42" s="52"/>
      <c r="N42" s="27">
        <v>26720</v>
      </c>
      <c r="O42" s="28">
        <f t="shared" si="19"/>
        <v>26720</v>
      </c>
      <c r="P42" s="77" t="str">
        <f t="shared" si="20"/>
        <v/>
      </c>
      <c r="Q42" s="30">
        <v>26720</v>
      </c>
      <c r="R42" s="90">
        <f t="shared" si="21"/>
        <v>26720</v>
      </c>
      <c r="S42" s="105"/>
      <c r="V42" s="106"/>
      <c r="X42" s="107"/>
      <c r="Y42" s="106"/>
      <c r="AA42" s="107"/>
      <c r="AC42" s="114">
        <f t="shared" si="6"/>
        <v>0</v>
      </c>
      <c r="AD42" s="114">
        <f t="shared" si="14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24"/>
        <v/>
      </c>
      <c r="H43" s="30">
        <v>35000</v>
      </c>
      <c r="I43" s="67">
        <f t="shared" si="23"/>
        <v>35000</v>
      </c>
      <c r="J43" s="69"/>
      <c r="K43" s="60" t="s">
        <v>132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6"/>
        <v>0</v>
      </c>
      <c r="AD43" s="114">
        <f t="shared" si="14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24"/>
        <v/>
      </c>
      <c r="H44" s="30">
        <v>35100</v>
      </c>
      <c r="I44" s="67">
        <f t="shared" si="23"/>
        <v>35100</v>
      </c>
      <c r="J44" s="69"/>
      <c r="K44" s="60" t="s">
        <v>134</v>
      </c>
      <c r="L44" s="33" t="s">
        <v>66</v>
      </c>
      <c r="M44" s="52" t="s">
        <v>468</v>
      </c>
      <c r="N44" s="27">
        <v>26000</v>
      </c>
      <c r="O44" s="28">
        <f t="shared" si="19"/>
        <v>25700</v>
      </c>
      <c r="P44" s="29" t="str">
        <f t="shared" si="20"/>
        <v>-300</v>
      </c>
      <c r="Q44" s="30">
        <v>26000</v>
      </c>
      <c r="R44" s="90">
        <f t="shared" si="21"/>
        <v>25700</v>
      </c>
      <c r="S44" s="105"/>
      <c r="V44" s="106"/>
      <c r="X44" s="107"/>
      <c r="Y44" s="106"/>
      <c r="AA44" s="107"/>
      <c r="AC44" s="114">
        <f t="shared" si="6"/>
        <v>0</v>
      </c>
      <c r="AD44" s="114">
        <f t="shared" si="14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24"/>
        <v/>
      </c>
      <c r="H45" s="30">
        <v>33900</v>
      </c>
      <c r="I45" s="67">
        <f t="shared" si="23"/>
        <v>33900</v>
      </c>
      <c r="J45" s="69"/>
      <c r="K45" s="36" t="s">
        <v>136</v>
      </c>
      <c r="L45" s="36"/>
      <c r="M45" s="72"/>
      <c r="N45" s="38">
        <f>SUM(O27:O44)</f>
        <v>468440</v>
      </c>
      <c r="O45" s="39">
        <f>N45/18</f>
        <v>26024.4444444444</v>
      </c>
      <c r="P45" s="73"/>
      <c r="Q45" s="38">
        <f>SUM(R27:R44)</f>
        <v>468440</v>
      </c>
      <c r="R45" s="108">
        <f>Q45/18</f>
        <v>26024.4444444444</v>
      </c>
      <c r="S45" s="105"/>
      <c r="V45" s="106"/>
      <c r="X45" s="107"/>
      <c r="Y45" s="106"/>
      <c r="AA45" s="107"/>
      <c r="AC45" s="114">
        <f t="shared" si="6"/>
        <v>0</v>
      </c>
      <c r="AD45" s="114">
        <f t="shared" si="14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24"/>
        <v/>
      </c>
      <c r="H46" s="51">
        <f>SUM(I35:I45)</f>
        <v>378500</v>
      </c>
      <c r="I46" s="39">
        <f>H46/11</f>
        <v>34409.0909090909</v>
      </c>
      <c r="J46" s="69"/>
      <c r="K46" s="25" t="s">
        <v>138</v>
      </c>
      <c r="L46" s="25" t="s">
        <v>15</v>
      </c>
      <c r="M46" s="52"/>
      <c r="N46" s="27">
        <v>21900</v>
      </c>
      <c r="O46" s="28">
        <f t="shared" ref="O46:O48" si="25">N46+M46</f>
        <v>21900</v>
      </c>
      <c r="P46" s="29" t="str">
        <f t="shared" ref="P46:P48" si="26">IF(LEFT(M46,1)="+",LEFT(M46,1)&amp;TEXT(M46,"#"),TEXT(M46,"#"))</f>
        <v/>
      </c>
      <c r="Q46" s="30">
        <v>21900</v>
      </c>
      <c r="R46" s="90">
        <f t="shared" ref="R46:R48" si="27">IF(P46="",0+Q46,P46+Q46)</f>
        <v>21900</v>
      </c>
      <c r="S46" s="105"/>
      <c r="V46" s="106"/>
      <c r="X46" s="107"/>
      <c r="Y46" s="106"/>
      <c r="AA46" s="107"/>
      <c r="AC46" s="114">
        <f t="shared" si="6"/>
        <v>0</v>
      </c>
      <c r="AD46" s="114">
        <f t="shared" si="14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8">E47+D47</f>
        <v>21000</v>
      </c>
      <c r="G47" s="29" t="str">
        <f t="shared" si="24"/>
        <v/>
      </c>
      <c r="H47" s="30">
        <v>21000</v>
      </c>
      <c r="I47" s="67">
        <f t="shared" ref="I47:I51" si="29">IF(G47="",0+H47,G47+H47)</f>
        <v>21000</v>
      </c>
      <c r="J47" s="69"/>
      <c r="K47" s="25" t="s">
        <v>140</v>
      </c>
      <c r="L47" s="25" t="s">
        <v>20</v>
      </c>
      <c r="M47" s="52"/>
      <c r="N47" s="34">
        <v>21300</v>
      </c>
      <c r="O47" s="28">
        <f t="shared" si="25"/>
        <v>21300</v>
      </c>
      <c r="P47" s="29" t="str">
        <f t="shared" si="26"/>
        <v/>
      </c>
      <c r="Q47" s="34">
        <v>21300</v>
      </c>
      <c r="R47" s="90">
        <f t="shared" si="27"/>
        <v>21300</v>
      </c>
      <c r="S47" s="105"/>
      <c r="V47" s="106"/>
      <c r="X47" s="107"/>
      <c r="Y47" s="106"/>
      <c r="AA47" s="107"/>
      <c r="AC47" s="114">
        <f t="shared" si="6"/>
        <v>0</v>
      </c>
      <c r="AD47" s="114">
        <f t="shared" si="14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8"/>
        <v>24600</v>
      </c>
      <c r="G48" s="29" t="str">
        <f t="shared" si="24"/>
        <v/>
      </c>
      <c r="H48" s="30">
        <v>24600</v>
      </c>
      <c r="I48" s="67">
        <f t="shared" si="29"/>
        <v>24600</v>
      </c>
      <c r="J48" s="69"/>
      <c r="K48" s="25" t="s">
        <v>142</v>
      </c>
      <c r="L48" s="25" t="s">
        <v>143</v>
      </c>
      <c r="M48" s="52"/>
      <c r="N48" s="27">
        <v>24200</v>
      </c>
      <c r="O48" s="28">
        <f t="shared" si="25"/>
        <v>24200</v>
      </c>
      <c r="P48" s="29" t="str">
        <f t="shared" si="26"/>
        <v/>
      </c>
      <c r="Q48" s="30">
        <v>24200</v>
      </c>
      <c r="R48" s="90">
        <f t="shared" si="27"/>
        <v>24200</v>
      </c>
      <c r="S48" s="105"/>
      <c r="V48" s="106"/>
      <c r="X48" s="107"/>
      <c r="Y48" s="106"/>
      <c r="AA48" s="107"/>
      <c r="AC48" s="114">
        <f t="shared" si="6"/>
        <v>0</v>
      </c>
      <c r="AD48" s="114">
        <f t="shared" si="14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8"/>
        <v>24700</v>
      </c>
      <c r="G49" s="29" t="str">
        <f t="shared" si="24"/>
        <v/>
      </c>
      <c r="H49" s="30">
        <v>24700</v>
      </c>
      <c r="I49" s="67">
        <f t="shared" si="29"/>
        <v>24700</v>
      </c>
      <c r="J49" s="78"/>
      <c r="K49" s="36" t="s">
        <v>145</v>
      </c>
      <c r="L49" s="36"/>
      <c r="M49" s="72"/>
      <c r="N49" s="38">
        <f>N45+O46+O47</f>
        <v>511640</v>
      </c>
      <c r="O49" s="39">
        <f>N49/21</f>
        <v>24363.8095238095</v>
      </c>
      <c r="P49" s="73"/>
      <c r="Q49" s="38">
        <f>Q45+R46+R47</f>
        <v>511640</v>
      </c>
      <c r="R49" s="108">
        <f>Q49/21</f>
        <v>24363.8095238095</v>
      </c>
      <c r="S49" s="105"/>
      <c r="V49" s="106"/>
      <c r="X49" s="107"/>
      <c r="Y49" s="106"/>
      <c r="AA49" s="107"/>
      <c r="AC49" s="114">
        <f t="shared" si="6"/>
        <v>0</v>
      </c>
      <c r="AD49" s="114">
        <f t="shared" si="14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8"/>
        <v>11500</v>
      </c>
      <c r="G50" s="29" t="str">
        <f t="shared" si="24"/>
        <v/>
      </c>
      <c r="H50" s="30">
        <v>11500</v>
      </c>
      <c r="I50" s="67">
        <f t="shared" si="29"/>
        <v>11500</v>
      </c>
      <c r="J50" s="68" t="s">
        <v>147</v>
      </c>
      <c r="K50" s="25" t="s">
        <v>148</v>
      </c>
      <c r="L50" s="25" t="s">
        <v>149</v>
      </c>
      <c r="M50" s="52"/>
      <c r="N50" s="27">
        <v>4400</v>
      </c>
      <c r="O50" s="28">
        <f t="shared" ref="O50:O53" si="30">N50+M50</f>
        <v>4400</v>
      </c>
      <c r="P50" s="29" t="str">
        <f t="shared" ref="P50:P53" si="31">IF(LEFT(M50,1)="+",LEFT(M50,1)&amp;TEXT(M50,"#"),TEXT(M50,"#"))</f>
        <v/>
      </c>
      <c r="Q50" s="30">
        <v>4400</v>
      </c>
      <c r="R50" s="90">
        <f t="shared" ref="R50:R53" si="32">IF(P50="",0+Q50,P50+Q50)</f>
        <v>4400</v>
      </c>
      <c r="S50" s="105"/>
      <c r="V50" s="106"/>
      <c r="X50" s="107"/>
      <c r="Y50" s="106"/>
      <c r="AA50" s="107"/>
      <c r="AC50" s="114">
        <f t="shared" si="6"/>
        <v>0</v>
      </c>
      <c r="AD50" s="114">
        <f t="shared" si="14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8"/>
        <v>26100</v>
      </c>
      <c r="G51" s="29" t="str">
        <f t="shared" si="24"/>
        <v/>
      </c>
      <c r="H51" s="30">
        <v>26100</v>
      </c>
      <c r="I51" s="67">
        <f t="shared" si="29"/>
        <v>26100</v>
      </c>
      <c r="J51" s="69"/>
      <c r="K51" s="25" t="s">
        <v>148</v>
      </c>
      <c r="L51" s="25" t="s">
        <v>22</v>
      </c>
      <c r="M51" s="52"/>
      <c r="N51" s="27">
        <v>4200</v>
      </c>
      <c r="O51" s="28">
        <f t="shared" si="30"/>
        <v>4200</v>
      </c>
      <c r="P51" s="29" t="str">
        <f t="shared" si="31"/>
        <v/>
      </c>
      <c r="Q51" s="30">
        <v>4200</v>
      </c>
      <c r="R51" s="90">
        <f t="shared" si="32"/>
        <v>4200</v>
      </c>
      <c r="S51" s="105"/>
      <c r="V51" s="106"/>
      <c r="X51" s="107"/>
      <c r="Y51" s="106"/>
      <c r="AA51" s="107"/>
      <c r="AC51" s="114">
        <f t="shared" si="6"/>
        <v>0</v>
      </c>
      <c r="AD51" s="114">
        <f t="shared" si="14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24"/>
        <v/>
      </c>
      <c r="H52" s="51">
        <f>SUM(I47:I51)</f>
        <v>107900</v>
      </c>
      <c r="I52" s="39">
        <f>H52/5</f>
        <v>21580</v>
      </c>
      <c r="J52" s="69"/>
      <c r="K52" s="33" t="s">
        <v>152</v>
      </c>
      <c r="L52" s="33" t="s">
        <v>153</v>
      </c>
      <c r="M52" s="52"/>
      <c r="N52" s="27">
        <v>4500</v>
      </c>
      <c r="O52" s="28">
        <f t="shared" si="30"/>
        <v>4500</v>
      </c>
      <c r="P52" s="29" t="str">
        <f t="shared" si="31"/>
        <v/>
      </c>
      <c r="Q52" s="30">
        <v>4500</v>
      </c>
      <c r="R52" s="90">
        <f t="shared" si="32"/>
        <v>4500</v>
      </c>
      <c r="S52" s="105"/>
      <c r="V52" s="106"/>
      <c r="X52" s="107"/>
      <c r="Y52" s="106"/>
      <c r="AA52" s="107"/>
      <c r="AC52" s="114">
        <f t="shared" si="6"/>
        <v>0</v>
      </c>
      <c r="AD52" s="114">
        <f t="shared" si="14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486400</v>
      </c>
      <c r="F53" s="39">
        <f>E53/16</f>
        <v>30400</v>
      </c>
      <c r="G53" s="29" t="str">
        <f t="shared" si="24"/>
        <v/>
      </c>
      <c r="H53" s="51">
        <f>H46+H52</f>
        <v>486400</v>
      </c>
      <c r="I53" s="39">
        <f>H53/16</f>
        <v>30400</v>
      </c>
      <c r="J53" s="69"/>
      <c r="K53" s="33" t="s">
        <v>155</v>
      </c>
      <c r="L53" s="33" t="s">
        <v>18</v>
      </c>
      <c r="M53" s="52"/>
      <c r="N53" s="27">
        <v>4300</v>
      </c>
      <c r="O53" s="28">
        <f t="shared" si="30"/>
        <v>4300</v>
      </c>
      <c r="P53" s="29" t="str">
        <f t="shared" si="31"/>
        <v/>
      </c>
      <c r="Q53" s="30">
        <v>4300</v>
      </c>
      <c r="R53" s="90">
        <f t="shared" si="32"/>
        <v>4300</v>
      </c>
      <c r="S53" s="105"/>
      <c r="V53" s="106"/>
      <c r="X53" s="107"/>
      <c r="Y53" s="106"/>
      <c r="AA53" s="107"/>
      <c r="AC53" s="114">
        <f t="shared" si="6"/>
        <v>0</v>
      </c>
      <c r="AD53" s="114">
        <f t="shared" si="14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3">E54+D54</f>
        <v>9400</v>
      </c>
      <c r="G54" s="29" t="str">
        <f t="shared" si="24"/>
        <v/>
      </c>
      <c r="H54" s="30">
        <v>9400</v>
      </c>
      <c r="I54" s="67">
        <f t="shared" ref="I54:I69" si="34">IF(G54="",0+H54,G54+H54)</f>
        <v>9400</v>
      </c>
      <c r="J54" s="69"/>
      <c r="K54" s="36" t="s">
        <v>156</v>
      </c>
      <c r="L54" s="36"/>
      <c r="M54" s="72"/>
      <c r="N54" s="38">
        <f>SUM(O50:O53)</f>
        <v>17400</v>
      </c>
      <c r="O54" s="39">
        <f>N54/4</f>
        <v>4350</v>
      </c>
      <c r="P54" s="73"/>
      <c r="Q54" s="38">
        <f>SUM(R50:R53)</f>
        <v>17400</v>
      </c>
      <c r="R54" s="108">
        <f>Q54/4</f>
        <v>4350</v>
      </c>
      <c r="S54" s="105"/>
      <c r="V54" s="106"/>
      <c r="X54" s="107"/>
      <c r="Y54" s="106"/>
      <c r="AA54" s="107"/>
      <c r="AC54" s="114">
        <f t="shared" si="6"/>
        <v>0</v>
      </c>
      <c r="AD54" s="114">
        <f t="shared" si="14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3"/>
        <v>9600</v>
      </c>
      <c r="G55" s="29" t="str">
        <f t="shared" si="24"/>
        <v/>
      </c>
      <c r="H55" s="30">
        <v>9600</v>
      </c>
      <c r="I55" s="67">
        <f t="shared" si="34"/>
        <v>9600</v>
      </c>
      <c r="J55" s="69"/>
      <c r="K55" s="25" t="s">
        <v>158</v>
      </c>
      <c r="L55" s="25" t="s">
        <v>149</v>
      </c>
      <c r="M55" s="52"/>
      <c r="N55" s="27">
        <v>2400</v>
      </c>
      <c r="O55" s="28">
        <f t="shared" ref="O55:O58" si="35">N55+M55</f>
        <v>2400</v>
      </c>
      <c r="P55" s="29" t="str">
        <f t="shared" ref="P55:P58" si="36">IF(LEFT(M55,1)="+",LEFT(M55,1)&amp;TEXT(M55,"#"),TEXT(M55,"#"))</f>
        <v/>
      </c>
      <c r="Q55" s="30">
        <v>2400</v>
      </c>
      <c r="R55" s="90">
        <f t="shared" ref="R55:R58" si="37">IF(P55="",0+Q55,P55+Q55)</f>
        <v>2400</v>
      </c>
      <c r="S55" s="105"/>
      <c r="V55" s="106"/>
      <c r="X55" s="107"/>
      <c r="Y55" s="106"/>
      <c r="AA55" s="107"/>
      <c r="AC55" s="114">
        <f t="shared" si="6"/>
        <v>0</v>
      </c>
      <c r="AD55" s="114">
        <f t="shared" si="14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3"/>
        <v>10000</v>
      </c>
      <c r="G56" s="29" t="str">
        <f t="shared" si="24"/>
        <v/>
      </c>
      <c r="H56" s="30">
        <v>10000</v>
      </c>
      <c r="I56" s="67">
        <f t="shared" si="34"/>
        <v>10000</v>
      </c>
      <c r="J56" s="69"/>
      <c r="K56" s="33" t="s">
        <v>159</v>
      </c>
      <c r="L56" s="33" t="s">
        <v>153</v>
      </c>
      <c r="M56" s="52"/>
      <c r="N56" s="27">
        <v>2800</v>
      </c>
      <c r="O56" s="28">
        <f t="shared" si="35"/>
        <v>2800</v>
      </c>
      <c r="P56" s="29" t="str">
        <f t="shared" si="36"/>
        <v/>
      </c>
      <c r="Q56" s="30">
        <v>2800</v>
      </c>
      <c r="R56" s="90">
        <f t="shared" si="37"/>
        <v>2800</v>
      </c>
      <c r="S56" s="105"/>
      <c r="V56" s="106"/>
      <c r="X56" s="107"/>
      <c r="Y56" s="106"/>
      <c r="AA56" s="107"/>
      <c r="AC56" s="114">
        <f t="shared" ref="AC56:AC62" si="38">F58-I58</f>
        <v>0</v>
      </c>
      <c r="AD56" s="114">
        <f t="shared" si="14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3"/>
        <v>9800</v>
      </c>
      <c r="G57" s="29" t="str">
        <f t="shared" si="24"/>
        <v/>
      </c>
      <c r="H57" s="30">
        <v>9800</v>
      </c>
      <c r="I57" s="67">
        <f t="shared" si="34"/>
        <v>9800</v>
      </c>
      <c r="J57" s="69"/>
      <c r="K57" s="33" t="s">
        <v>159</v>
      </c>
      <c r="L57" s="33" t="s">
        <v>18</v>
      </c>
      <c r="M57" s="52"/>
      <c r="N57" s="27">
        <v>2600</v>
      </c>
      <c r="O57" s="28">
        <f t="shared" si="35"/>
        <v>2600</v>
      </c>
      <c r="P57" s="29" t="str">
        <f t="shared" si="36"/>
        <v/>
      </c>
      <c r="Q57" s="30">
        <v>2600</v>
      </c>
      <c r="R57" s="90">
        <f t="shared" si="37"/>
        <v>2600</v>
      </c>
      <c r="S57" s="105"/>
      <c r="V57" s="106"/>
      <c r="X57" s="107"/>
      <c r="Y57" s="106"/>
      <c r="AA57" s="107"/>
      <c r="AC57" s="114">
        <f t="shared" si="38"/>
        <v>0</v>
      </c>
      <c r="AD57" s="114">
        <f t="shared" si="14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10100</v>
      </c>
      <c r="F58" s="28">
        <f t="shared" si="33"/>
        <v>10100</v>
      </c>
      <c r="G58" s="29" t="str">
        <f t="shared" si="24"/>
        <v/>
      </c>
      <c r="H58" s="27">
        <v>10100</v>
      </c>
      <c r="I58" s="67">
        <f t="shared" si="34"/>
        <v>10100</v>
      </c>
      <c r="J58" s="69"/>
      <c r="K58" s="33" t="s">
        <v>159</v>
      </c>
      <c r="L58" s="33" t="s">
        <v>231</v>
      </c>
      <c r="M58" s="52"/>
      <c r="N58" s="27">
        <v>2500</v>
      </c>
      <c r="O58" s="28">
        <f t="shared" si="35"/>
        <v>2500</v>
      </c>
      <c r="P58" s="29" t="str">
        <f t="shared" si="36"/>
        <v/>
      </c>
      <c r="Q58" s="30">
        <v>2500</v>
      </c>
      <c r="R58" s="90">
        <f t="shared" si="37"/>
        <v>2500</v>
      </c>
      <c r="S58" s="105"/>
      <c r="V58" s="106"/>
      <c r="X58" s="107"/>
      <c r="Y58" s="106"/>
      <c r="AA58" s="107"/>
      <c r="AC58" s="114">
        <f t="shared" si="38"/>
        <v>0</v>
      </c>
      <c r="AD58" s="114">
        <f t="shared" si="14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10300</v>
      </c>
      <c r="F59" s="28">
        <f t="shared" si="33"/>
        <v>10300</v>
      </c>
      <c r="G59" s="29" t="str">
        <f t="shared" si="24"/>
        <v/>
      </c>
      <c r="H59" s="27">
        <v>10300</v>
      </c>
      <c r="I59" s="67">
        <f t="shared" si="34"/>
        <v>10300</v>
      </c>
      <c r="J59" s="69"/>
      <c r="K59" s="36" t="s">
        <v>161</v>
      </c>
      <c r="L59" s="36"/>
      <c r="M59" s="72"/>
      <c r="N59" s="38">
        <f>SUM(O55:O58)</f>
        <v>10300</v>
      </c>
      <c r="O59" s="39">
        <f>N59/4</f>
        <v>2575</v>
      </c>
      <c r="P59" s="73"/>
      <c r="Q59" s="38">
        <f>SUM(R55:R58)</f>
        <v>10300</v>
      </c>
      <c r="R59" s="108">
        <f>Q59/4</f>
        <v>2575</v>
      </c>
      <c r="S59" s="105"/>
      <c r="V59" s="106"/>
      <c r="X59" s="107"/>
      <c r="Y59" s="106"/>
      <c r="AA59" s="107"/>
      <c r="AC59" s="114">
        <f t="shared" si="38"/>
        <v>0</v>
      </c>
      <c r="AD59" s="114">
        <f t="shared" si="14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3"/>
        <v>11200</v>
      </c>
      <c r="G60" s="29" t="str">
        <f t="shared" si="24"/>
        <v/>
      </c>
      <c r="H60" s="30">
        <v>11200</v>
      </c>
      <c r="I60" s="67">
        <f t="shared" si="34"/>
        <v>11200</v>
      </c>
      <c r="J60" s="69"/>
      <c r="K60" s="25" t="s">
        <v>163</v>
      </c>
      <c r="L60" s="25" t="s">
        <v>22</v>
      </c>
      <c r="M60" s="52"/>
      <c r="N60" s="27">
        <v>1800</v>
      </c>
      <c r="O60" s="28">
        <f t="shared" ref="O60:O62" si="39">N60+M60</f>
        <v>1800</v>
      </c>
      <c r="P60" s="29" t="str">
        <f t="shared" ref="P60:P62" si="40">IF(LEFT(M60,1)="+",LEFT(M60,1)&amp;TEXT(M60,"#"),TEXT(M60,"#"))</f>
        <v/>
      </c>
      <c r="Q60" s="30">
        <v>1800</v>
      </c>
      <c r="R60" s="90">
        <f t="shared" ref="R60:R62" si="41">IF(P60="",0+Q60,P60+Q60)</f>
        <v>1800</v>
      </c>
      <c r="S60" s="105"/>
      <c r="V60" s="106"/>
      <c r="X60" s="107"/>
      <c r="Y60" s="106"/>
      <c r="AA60" s="107"/>
      <c r="AC60" s="114">
        <f t="shared" si="38"/>
        <v>0</v>
      </c>
      <c r="AD60" s="114">
        <f t="shared" si="14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3"/>
        <v>11000</v>
      </c>
      <c r="G61" s="29" t="str">
        <f t="shared" si="24"/>
        <v/>
      </c>
      <c r="H61" s="30">
        <v>11000</v>
      </c>
      <c r="I61" s="67">
        <f t="shared" si="34"/>
        <v>11000</v>
      </c>
      <c r="J61" s="69"/>
      <c r="K61" s="25" t="s">
        <v>164</v>
      </c>
      <c r="L61" s="25" t="s">
        <v>22</v>
      </c>
      <c r="M61" s="52"/>
      <c r="N61" s="27">
        <v>1250</v>
      </c>
      <c r="O61" s="28">
        <f t="shared" si="39"/>
        <v>1250</v>
      </c>
      <c r="P61" s="29" t="str">
        <f t="shared" si="40"/>
        <v/>
      </c>
      <c r="Q61" s="30">
        <v>1250</v>
      </c>
      <c r="R61" s="90">
        <f t="shared" si="41"/>
        <v>1250</v>
      </c>
      <c r="S61" s="105"/>
      <c r="V61" s="106"/>
      <c r="X61" s="107"/>
      <c r="Y61" s="106"/>
      <c r="AA61" s="107"/>
      <c r="AC61" s="114">
        <f t="shared" si="38"/>
        <v>0</v>
      </c>
      <c r="AD61" s="114">
        <f t="shared" si="14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3"/>
        <v>10700</v>
      </c>
      <c r="G62" s="29" t="str">
        <f t="shared" si="24"/>
        <v/>
      </c>
      <c r="H62" s="30">
        <v>10700</v>
      </c>
      <c r="I62" s="67">
        <f t="shared" si="34"/>
        <v>10700</v>
      </c>
      <c r="J62" s="69"/>
      <c r="K62" s="33" t="s">
        <v>166</v>
      </c>
      <c r="L62" s="33" t="s">
        <v>167</v>
      </c>
      <c r="M62" s="52"/>
      <c r="N62" s="27">
        <v>1900</v>
      </c>
      <c r="O62" s="28">
        <f t="shared" si="39"/>
        <v>1900</v>
      </c>
      <c r="P62" s="29" t="str">
        <f t="shared" si="40"/>
        <v/>
      </c>
      <c r="Q62" s="30">
        <v>1900</v>
      </c>
      <c r="R62" s="90">
        <f t="shared" si="41"/>
        <v>1900</v>
      </c>
      <c r="S62" s="105"/>
      <c r="V62" s="106"/>
      <c r="X62" s="107"/>
      <c r="Y62" s="106"/>
      <c r="AA62" s="107"/>
      <c r="AC62" s="114">
        <f t="shared" si="38"/>
        <v>0</v>
      </c>
      <c r="AD62" s="114">
        <f t="shared" si="14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3"/>
        <v>10900</v>
      </c>
      <c r="G63" s="29" t="str">
        <f t="shared" si="24"/>
        <v/>
      </c>
      <c r="H63" s="30">
        <v>10900</v>
      </c>
      <c r="I63" s="67">
        <f t="shared" si="34"/>
        <v>10900</v>
      </c>
      <c r="J63" s="69"/>
      <c r="K63" s="36" t="s">
        <v>168</v>
      </c>
      <c r="L63" s="36"/>
      <c r="M63" s="72"/>
      <c r="N63" s="38">
        <f>N59+O60+O62</f>
        <v>14000</v>
      </c>
      <c r="O63" s="39">
        <f>N63/7</f>
        <v>2000</v>
      </c>
      <c r="P63" s="73"/>
      <c r="Q63" s="38">
        <f>Q59+R60+R62</f>
        <v>14000</v>
      </c>
      <c r="R63" s="108">
        <f>Q63/7</f>
        <v>2000</v>
      </c>
      <c r="S63" s="105"/>
      <c r="V63" s="106"/>
      <c r="X63" s="107"/>
      <c r="Y63" s="106"/>
      <c r="AA63" s="107"/>
      <c r="AC63" s="114">
        <f t="shared" ref="AC63:AC73" si="42">F66-I66</f>
        <v>0</v>
      </c>
      <c r="AD63" s="114">
        <f t="shared" si="14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3"/>
        <v>13900</v>
      </c>
      <c r="G64" s="29" t="str">
        <f t="shared" si="24"/>
        <v/>
      </c>
      <c r="H64" s="30">
        <v>13900</v>
      </c>
      <c r="I64" s="67">
        <f t="shared" si="34"/>
        <v>13900</v>
      </c>
      <c r="J64" s="69"/>
      <c r="K64" s="25" t="s">
        <v>170</v>
      </c>
      <c r="L64" s="25" t="s">
        <v>171</v>
      </c>
      <c r="M64" s="52"/>
      <c r="N64" s="27">
        <v>10500</v>
      </c>
      <c r="O64" s="28">
        <f t="shared" ref="O64:O67" si="43">N64+M64</f>
        <v>10500</v>
      </c>
      <c r="P64" s="29" t="str">
        <f t="shared" ref="P64:P67" si="44">IF(LEFT(M64,1)="+",LEFT(M64,1)&amp;TEXT(M64,"#"),TEXT(M64,"#"))</f>
        <v/>
      </c>
      <c r="Q64" s="30">
        <v>10500</v>
      </c>
      <c r="R64" s="90">
        <f t="shared" ref="R64:R67" si="45">IF(P64="",0+Q64,P64+Q64)</f>
        <v>10500</v>
      </c>
      <c r="S64" s="105"/>
      <c r="V64" s="106"/>
      <c r="X64" s="107"/>
      <c r="Y64" s="106"/>
      <c r="AA64" s="107"/>
      <c r="AC64" s="114">
        <f t="shared" si="42"/>
        <v>0</v>
      </c>
      <c r="AD64" s="114">
        <f t="shared" si="14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3"/>
        <v>9400</v>
      </c>
      <c r="G65" s="29" t="str">
        <f t="shared" si="24"/>
        <v/>
      </c>
      <c r="H65" s="30">
        <v>9400</v>
      </c>
      <c r="I65" s="67">
        <f t="shared" si="34"/>
        <v>9400</v>
      </c>
      <c r="J65" s="69"/>
      <c r="K65" s="25" t="s">
        <v>170</v>
      </c>
      <c r="L65" s="25" t="s">
        <v>20</v>
      </c>
      <c r="M65" s="52"/>
      <c r="N65" s="27">
        <v>10200</v>
      </c>
      <c r="O65" s="28">
        <f t="shared" si="43"/>
        <v>10200</v>
      </c>
      <c r="P65" s="29" t="str">
        <f t="shared" si="44"/>
        <v/>
      </c>
      <c r="Q65" s="30">
        <v>10200</v>
      </c>
      <c r="R65" s="90">
        <f t="shared" si="45"/>
        <v>10200</v>
      </c>
      <c r="S65" s="105"/>
      <c r="V65" s="106"/>
      <c r="X65" s="107"/>
      <c r="Y65" s="106"/>
      <c r="AA65" s="107"/>
      <c r="AC65" s="114">
        <f t="shared" si="42"/>
        <v>0</v>
      </c>
      <c r="AD65" s="114">
        <f t="shared" si="14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3"/>
        <v>9400</v>
      </c>
      <c r="G66" s="29" t="str">
        <f t="shared" si="24"/>
        <v/>
      </c>
      <c r="H66" s="30">
        <v>9400</v>
      </c>
      <c r="I66" s="67">
        <f t="shared" si="34"/>
        <v>9400</v>
      </c>
      <c r="J66" s="69"/>
      <c r="K66" s="25" t="s">
        <v>174</v>
      </c>
      <c r="L66" s="25" t="s">
        <v>15</v>
      </c>
      <c r="M66" s="52"/>
      <c r="N66" s="27">
        <v>8800</v>
      </c>
      <c r="O66" s="28">
        <f t="shared" si="43"/>
        <v>8800</v>
      </c>
      <c r="P66" s="29" t="str">
        <f t="shared" si="44"/>
        <v/>
      </c>
      <c r="Q66" s="30">
        <v>8800</v>
      </c>
      <c r="R66" s="90">
        <f t="shared" si="45"/>
        <v>8800</v>
      </c>
      <c r="S66" s="105"/>
      <c r="V66" s="106"/>
      <c r="X66" s="107"/>
      <c r="Y66" s="106"/>
      <c r="AA66" s="107"/>
      <c r="AC66" s="114">
        <f t="shared" si="42"/>
        <v>0</v>
      </c>
      <c r="AD66" s="114">
        <f t="shared" si="14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11200</v>
      </c>
      <c r="F67" s="28">
        <f t="shared" si="33"/>
        <v>11200</v>
      </c>
      <c r="G67" s="29" t="str">
        <f t="shared" si="24"/>
        <v/>
      </c>
      <c r="H67" s="27">
        <v>11200</v>
      </c>
      <c r="I67" s="67">
        <f t="shared" si="34"/>
        <v>11200</v>
      </c>
      <c r="J67" s="69"/>
      <c r="K67" s="33" t="s">
        <v>176</v>
      </c>
      <c r="L67" s="45" t="s">
        <v>177</v>
      </c>
      <c r="M67" s="52"/>
      <c r="N67" s="27">
        <v>10700</v>
      </c>
      <c r="O67" s="28">
        <f t="shared" si="43"/>
        <v>10700</v>
      </c>
      <c r="P67" s="29" t="str">
        <f t="shared" si="44"/>
        <v/>
      </c>
      <c r="Q67" s="30">
        <v>10700</v>
      </c>
      <c r="R67" s="90">
        <f t="shared" si="45"/>
        <v>10700</v>
      </c>
      <c r="S67" s="105"/>
      <c r="V67" s="106"/>
      <c r="X67" s="107"/>
      <c r="Y67" s="106"/>
      <c r="AA67" s="107"/>
      <c r="AC67" s="114">
        <f t="shared" si="42"/>
        <v>0</v>
      </c>
      <c r="AD67" s="114">
        <f t="shared" si="14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3"/>
        <v>12100</v>
      </c>
      <c r="G68" s="29" t="str">
        <f t="shared" si="24"/>
        <v/>
      </c>
      <c r="H68" s="30">
        <v>12100</v>
      </c>
      <c r="I68" s="67">
        <f t="shared" si="34"/>
        <v>12100</v>
      </c>
      <c r="J68" s="69"/>
      <c r="K68" s="36" t="s">
        <v>179</v>
      </c>
      <c r="L68" s="36"/>
      <c r="M68" s="72"/>
      <c r="N68" s="38">
        <f>SUM(O64:O67)</f>
        <v>40200</v>
      </c>
      <c r="O68" s="39">
        <f>N68/4</f>
        <v>10050</v>
      </c>
      <c r="P68" s="73"/>
      <c r="Q68" s="38">
        <f>SUM(R64:R67)</f>
        <v>40200</v>
      </c>
      <c r="R68" s="108">
        <f>Q68/4</f>
        <v>10050</v>
      </c>
      <c r="S68" s="105"/>
      <c r="V68" s="106"/>
      <c r="X68" s="107"/>
      <c r="Y68" s="106"/>
      <c r="AA68" s="107"/>
      <c r="AC68" s="114">
        <f t="shared" si="42"/>
        <v>0</v>
      </c>
      <c r="AD68" s="114">
        <f t="shared" ref="AD68:AD127" si="46">O67-R67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3"/>
        <v>11800</v>
      </c>
      <c r="G69" s="29" t="str">
        <f t="shared" si="24"/>
        <v/>
      </c>
      <c r="H69" s="30">
        <v>11800</v>
      </c>
      <c r="I69" s="67">
        <f t="shared" si="34"/>
        <v>11800</v>
      </c>
      <c r="J69" s="69"/>
      <c r="K69" s="25" t="s">
        <v>182</v>
      </c>
      <c r="L69" s="25" t="s">
        <v>22</v>
      </c>
      <c r="M69" s="52"/>
      <c r="N69" s="27">
        <v>3000</v>
      </c>
      <c r="O69" s="28">
        <f t="shared" ref="O69:O132" si="47">N69+M69</f>
        <v>3000</v>
      </c>
      <c r="P69" s="29" t="str">
        <f t="shared" ref="P69:P78" si="48">IF(LEFT(M69,1)="+",LEFT(M69,1)&amp;TEXT(M69,"#"),TEXT(M69,"#"))</f>
        <v/>
      </c>
      <c r="Q69" s="30">
        <v>3000</v>
      </c>
      <c r="R69" s="90">
        <f t="shared" ref="R69:R132" si="49">IF(P69="",0+Q69,P69+Q69)</f>
        <v>3000</v>
      </c>
      <c r="S69" s="105"/>
      <c r="V69" s="106"/>
      <c r="X69" s="107"/>
      <c r="Y69" s="106"/>
      <c r="AA69" s="107"/>
      <c r="AC69" s="114">
        <f t="shared" si="42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170800</v>
      </c>
      <c r="F70" s="39">
        <f>E70/16</f>
        <v>10675</v>
      </c>
      <c r="G70" s="29" t="str">
        <f t="shared" si="24"/>
        <v/>
      </c>
      <c r="H70" s="51">
        <f>SUM(I54:I69)</f>
        <v>170800</v>
      </c>
      <c r="I70" s="39">
        <f>H70/16</f>
        <v>10675</v>
      </c>
      <c r="J70" s="69"/>
      <c r="K70" s="25" t="s">
        <v>184</v>
      </c>
      <c r="L70" s="25" t="s">
        <v>22</v>
      </c>
      <c r="M70" s="52"/>
      <c r="N70" s="27">
        <v>3600</v>
      </c>
      <c r="O70" s="28">
        <f t="shared" si="47"/>
        <v>3600</v>
      </c>
      <c r="P70" s="29" t="str">
        <f t="shared" si="48"/>
        <v/>
      </c>
      <c r="Q70" s="30">
        <v>3600</v>
      </c>
      <c r="R70" s="90">
        <f t="shared" si="49"/>
        <v>3600</v>
      </c>
      <c r="S70" s="105"/>
      <c r="V70" s="106"/>
      <c r="X70" s="107"/>
      <c r="Y70" s="106"/>
      <c r="AA70" s="107"/>
      <c r="AC70" s="114">
        <f t="shared" si="42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50">E71+D71</f>
        <v>6700</v>
      </c>
      <c r="G71" s="29" t="str">
        <f t="shared" si="24"/>
        <v/>
      </c>
      <c r="H71" s="30">
        <v>6700</v>
      </c>
      <c r="I71" s="67">
        <f t="shared" ref="I71:I73" si="51">IF(G71="",0+H71,G71+H71)</f>
        <v>6700</v>
      </c>
      <c r="J71" s="69"/>
      <c r="K71" s="25" t="s">
        <v>186</v>
      </c>
      <c r="L71" s="25" t="s">
        <v>20</v>
      </c>
      <c r="M71" s="52"/>
      <c r="N71" s="27">
        <v>3900</v>
      </c>
      <c r="O71" s="28">
        <f t="shared" si="47"/>
        <v>3900</v>
      </c>
      <c r="P71" s="29" t="str">
        <f t="shared" si="48"/>
        <v/>
      </c>
      <c r="Q71" s="30">
        <v>3900</v>
      </c>
      <c r="R71" s="90">
        <f t="shared" si="49"/>
        <v>3900</v>
      </c>
      <c r="S71" s="105"/>
      <c r="V71" s="106"/>
      <c r="X71" s="107"/>
      <c r="Y71" s="106"/>
      <c r="AA71" s="107"/>
      <c r="AC71" s="114">
        <f t="shared" si="42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50"/>
        <v>7000</v>
      </c>
      <c r="G72" s="29" t="str">
        <f t="shared" si="24"/>
        <v/>
      </c>
      <c r="H72" s="30">
        <v>7000</v>
      </c>
      <c r="I72" s="67">
        <f t="shared" si="51"/>
        <v>7000</v>
      </c>
      <c r="J72" s="69"/>
      <c r="K72" s="25" t="s">
        <v>188</v>
      </c>
      <c r="L72" s="25" t="s">
        <v>26</v>
      </c>
      <c r="M72" s="52"/>
      <c r="N72" s="27">
        <v>3200</v>
      </c>
      <c r="O72" s="28">
        <f t="shared" si="47"/>
        <v>3200</v>
      </c>
      <c r="P72" s="29" t="str">
        <f t="shared" si="48"/>
        <v/>
      </c>
      <c r="Q72" s="30">
        <v>3200</v>
      </c>
      <c r="R72" s="90">
        <f t="shared" si="49"/>
        <v>3200</v>
      </c>
      <c r="S72" s="105"/>
      <c r="V72" s="106"/>
      <c r="X72" s="107"/>
      <c r="Y72" s="106"/>
      <c r="AA72" s="107"/>
      <c r="AC72" s="114">
        <f t="shared" si="42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6600</v>
      </c>
      <c r="F73" s="28">
        <f t="shared" si="50"/>
        <v>6600</v>
      </c>
      <c r="G73" s="29" t="str">
        <f t="shared" si="24"/>
        <v/>
      </c>
      <c r="H73" s="30">
        <v>6600</v>
      </c>
      <c r="I73" s="67">
        <f t="shared" si="51"/>
        <v>6600</v>
      </c>
      <c r="J73" s="71"/>
      <c r="K73" s="97" t="s">
        <v>190</v>
      </c>
      <c r="L73" s="53" t="s">
        <v>22</v>
      </c>
      <c r="M73" s="52"/>
      <c r="N73" s="27">
        <v>3500</v>
      </c>
      <c r="O73" s="28">
        <f t="shared" si="47"/>
        <v>3500</v>
      </c>
      <c r="P73" s="29" t="str">
        <f t="shared" si="48"/>
        <v/>
      </c>
      <c r="Q73" s="30">
        <v>3500</v>
      </c>
      <c r="R73" s="90">
        <f t="shared" si="49"/>
        <v>3500</v>
      </c>
      <c r="S73" s="105"/>
      <c r="V73" s="106"/>
      <c r="X73" s="107"/>
      <c r="Y73" s="106"/>
      <c r="AA73" s="107"/>
      <c r="AC73" s="114">
        <f t="shared" si="42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20300</v>
      </c>
      <c r="F74" s="39">
        <f>E74/3</f>
        <v>6766.66666666667</v>
      </c>
      <c r="G74" s="73"/>
      <c r="H74" s="51">
        <f>SUM(I71:I73)</f>
        <v>20300</v>
      </c>
      <c r="I74" s="39">
        <f>H74/3</f>
        <v>6766.66666666667</v>
      </c>
      <c r="J74" s="68" t="s">
        <v>192</v>
      </c>
      <c r="K74" s="25" t="s">
        <v>193</v>
      </c>
      <c r="L74" s="25" t="s">
        <v>22</v>
      </c>
      <c r="M74" s="52"/>
      <c r="N74" s="27">
        <v>12800</v>
      </c>
      <c r="O74" s="28">
        <f t="shared" si="47"/>
        <v>12800</v>
      </c>
      <c r="P74" s="29" t="str">
        <f t="shared" si="48"/>
        <v/>
      </c>
      <c r="Q74" s="30">
        <v>12800</v>
      </c>
      <c r="R74" s="90">
        <f t="shared" si="49"/>
        <v>12800</v>
      </c>
      <c r="S74" s="105"/>
      <c r="V74" s="106"/>
      <c r="X74" s="107"/>
      <c r="Y74" s="106"/>
      <c r="AA74" s="107"/>
      <c r="AC74" s="114">
        <f t="shared" ref="AC74:AC137" si="52">F78-I78</f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191100</v>
      </c>
      <c r="F75" s="39">
        <f>E75/15</f>
        <v>12740</v>
      </c>
      <c r="G75" s="73"/>
      <c r="H75" s="51">
        <f>H70+H74</f>
        <v>191100</v>
      </c>
      <c r="I75" s="39">
        <f>H75/15</f>
        <v>12740</v>
      </c>
      <c r="J75" s="69"/>
      <c r="K75" s="25" t="s">
        <v>195</v>
      </c>
      <c r="L75" s="25" t="s">
        <v>20</v>
      </c>
      <c r="M75" s="52"/>
      <c r="N75" s="27">
        <v>8500</v>
      </c>
      <c r="O75" s="28">
        <f t="shared" si="47"/>
        <v>8500</v>
      </c>
      <c r="P75" s="29" t="str">
        <f t="shared" si="48"/>
        <v/>
      </c>
      <c r="Q75" s="30">
        <v>8500</v>
      </c>
      <c r="R75" s="90">
        <f t="shared" si="49"/>
        <v>8500</v>
      </c>
      <c r="S75" s="105"/>
      <c r="V75" s="106"/>
      <c r="X75" s="107"/>
      <c r="Y75" s="106"/>
      <c r="AA75" s="107"/>
      <c r="AC75" s="114">
        <f t="shared" si="52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3">E76+D76</f>
        <v>4600</v>
      </c>
      <c r="G76" s="29" t="str">
        <f t="shared" ref="G76:G78" si="54">IF(LEFT(D76,1)="+",LEFT(D76,1)&amp;TEXT(D76,"#"),TEXT(D76,"#"))</f>
        <v/>
      </c>
      <c r="H76" s="30">
        <v>4600</v>
      </c>
      <c r="I76" s="67">
        <f t="shared" ref="I76:I78" si="55">IF(G76="",0+H76,G76+H76)</f>
        <v>4600</v>
      </c>
      <c r="J76" s="69"/>
      <c r="K76" s="25" t="s">
        <v>197</v>
      </c>
      <c r="L76" s="25" t="s">
        <v>20</v>
      </c>
      <c r="M76" s="52"/>
      <c r="N76" s="27">
        <v>2100</v>
      </c>
      <c r="O76" s="28">
        <f t="shared" si="47"/>
        <v>2100</v>
      </c>
      <c r="P76" s="29" t="str">
        <f t="shared" si="48"/>
        <v/>
      </c>
      <c r="Q76" s="30">
        <v>2100</v>
      </c>
      <c r="R76" s="90">
        <f t="shared" si="49"/>
        <v>2100</v>
      </c>
      <c r="S76" s="105"/>
      <c r="V76" s="106"/>
      <c r="X76" s="107"/>
      <c r="Y76" s="106"/>
      <c r="AA76" s="107"/>
      <c r="AC76" s="114">
        <f t="shared" si="52"/>
        <v>0</v>
      </c>
      <c r="AD76" s="114">
        <f t="shared" si="46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3"/>
        <v>5000</v>
      </c>
      <c r="G77" s="29" t="str">
        <f t="shared" si="54"/>
        <v/>
      </c>
      <c r="H77" s="30">
        <v>5000</v>
      </c>
      <c r="I77" s="67">
        <f t="shared" si="55"/>
        <v>5000</v>
      </c>
      <c r="J77" s="69"/>
      <c r="K77" s="25" t="s">
        <v>199</v>
      </c>
      <c r="L77" s="25" t="s">
        <v>200</v>
      </c>
      <c r="M77" s="52"/>
      <c r="N77" s="27">
        <v>9500</v>
      </c>
      <c r="O77" s="28">
        <f t="shared" si="47"/>
        <v>9500</v>
      </c>
      <c r="P77" s="29" t="str">
        <f t="shared" si="48"/>
        <v/>
      </c>
      <c r="Q77" s="30">
        <v>9500</v>
      </c>
      <c r="R77" s="90">
        <f t="shared" si="49"/>
        <v>9500</v>
      </c>
      <c r="S77" s="129"/>
      <c r="V77" s="106"/>
      <c r="X77" s="107"/>
      <c r="Y77" s="106"/>
      <c r="AA77" s="107"/>
      <c r="AC77" s="114">
        <f t="shared" si="52"/>
        <v>0</v>
      </c>
      <c r="AD77" s="114">
        <f t="shared" si="46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3"/>
        <v>4600</v>
      </c>
      <c r="G78" s="29" t="str">
        <f t="shared" si="54"/>
        <v/>
      </c>
      <c r="H78" s="30">
        <v>4600</v>
      </c>
      <c r="I78" s="67">
        <f t="shared" si="55"/>
        <v>4600</v>
      </c>
      <c r="J78" s="69"/>
      <c r="K78" s="25" t="s">
        <v>202</v>
      </c>
      <c r="L78" s="25" t="s">
        <v>200</v>
      </c>
      <c r="M78" s="52"/>
      <c r="N78" s="27">
        <v>12500</v>
      </c>
      <c r="O78" s="28">
        <f t="shared" si="47"/>
        <v>12500</v>
      </c>
      <c r="P78" s="29" t="str">
        <f t="shared" si="48"/>
        <v/>
      </c>
      <c r="Q78" s="30">
        <v>12500</v>
      </c>
      <c r="R78" s="90">
        <f t="shared" si="49"/>
        <v>12500</v>
      </c>
      <c r="S78" s="129"/>
      <c r="V78" s="106"/>
      <c r="X78" s="107"/>
      <c r="Y78" s="106"/>
      <c r="AA78" s="107"/>
      <c r="AC78" s="114">
        <f t="shared" si="52"/>
        <v>0</v>
      </c>
      <c r="AD78" s="114">
        <f t="shared" si="46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348</v>
      </c>
      <c r="L79" s="25" t="s">
        <v>205</v>
      </c>
      <c r="M79" s="52"/>
      <c r="N79" s="27">
        <v>25000</v>
      </c>
      <c r="O79" s="28">
        <f t="shared" si="47"/>
        <v>25000</v>
      </c>
      <c r="P79" s="29"/>
      <c r="Q79" s="30">
        <v>20000</v>
      </c>
      <c r="R79" s="90">
        <f t="shared" si="49"/>
        <v>20000</v>
      </c>
      <c r="S79" s="129"/>
      <c r="V79" s="106"/>
      <c r="X79" s="107"/>
      <c r="Y79" s="106"/>
      <c r="AA79" s="107"/>
      <c r="AC79" s="114">
        <f t="shared" si="52"/>
        <v>0</v>
      </c>
      <c r="AD79" s="114">
        <f t="shared" si="46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6">E80+D80</f>
        <v>3600</v>
      </c>
      <c r="G80" s="29" t="str">
        <f t="shared" ref="G80:G93" si="57">IF(LEFT(D80,1)="+",LEFT(D80,1)&amp;TEXT(D80,"#"),TEXT(D80,"#"))</f>
        <v/>
      </c>
      <c r="H80" s="30">
        <v>3600</v>
      </c>
      <c r="I80" s="67">
        <f t="shared" ref="I80:I99" si="58">IF(G80="",0+H80,G80+H80)</f>
        <v>3600</v>
      </c>
      <c r="J80" s="69"/>
      <c r="K80" s="70" t="s">
        <v>207</v>
      </c>
      <c r="L80" s="25" t="s">
        <v>205</v>
      </c>
      <c r="M80" s="52"/>
      <c r="N80" s="27">
        <v>30000</v>
      </c>
      <c r="O80" s="28">
        <f t="shared" si="47"/>
        <v>30000</v>
      </c>
      <c r="P80" s="29" t="str">
        <f t="shared" ref="P80:P93" si="59">IF(LEFT(M80,1)="+",LEFT(M80,1)&amp;TEXT(M80,"#"),TEXT(M80,"#"))</f>
        <v/>
      </c>
      <c r="Q80" s="30">
        <v>28000</v>
      </c>
      <c r="R80" s="90">
        <f t="shared" si="49"/>
        <v>28000</v>
      </c>
      <c r="S80" s="129"/>
      <c r="V80" s="106"/>
      <c r="X80" s="107"/>
      <c r="Y80" s="106"/>
      <c r="AA80" s="107"/>
      <c r="AC80" s="114">
        <f t="shared" si="52"/>
        <v>0</v>
      </c>
      <c r="AD80" s="114">
        <f t="shared" si="46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25" t="s">
        <v>348</v>
      </c>
      <c r="L81" s="25" t="s">
        <v>209</v>
      </c>
      <c r="M81" s="52"/>
      <c r="N81" s="27">
        <v>28800</v>
      </c>
      <c r="O81" s="28">
        <f t="shared" si="47"/>
        <v>28800</v>
      </c>
      <c r="P81" s="29"/>
      <c r="Q81" s="30">
        <v>25500</v>
      </c>
      <c r="R81" s="90">
        <f t="shared" si="49"/>
        <v>25500</v>
      </c>
      <c r="S81" s="129"/>
      <c r="V81" s="106"/>
      <c r="X81" s="107"/>
      <c r="Y81" s="106"/>
      <c r="AA81" s="107"/>
      <c r="AC81" s="114">
        <f t="shared" si="52"/>
        <v>0</v>
      </c>
      <c r="AD81" s="114">
        <f t="shared" si="46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6"/>
        <v>9400</v>
      </c>
      <c r="G82" s="29" t="str">
        <f t="shared" si="57"/>
        <v/>
      </c>
      <c r="H82" s="30">
        <v>9400</v>
      </c>
      <c r="I82" s="67">
        <f t="shared" si="58"/>
        <v>9400</v>
      </c>
      <c r="J82" s="69"/>
      <c r="K82" s="70" t="s">
        <v>207</v>
      </c>
      <c r="L82" s="25" t="s">
        <v>209</v>
      </c>
      <c r="M82" s="52"/>
      <c r="N82" s="27">
        <v>30000</v>
      </c>
      <c r="O82" s="28">
        <f t="shared" si="47"/>
        <v>30000</v>
      </c>
      <c r="P82" s="29"/>
      <c r="Q82" s="30">
        <v>30000</v>
      </c>
      <c r="R82" s="90">
        <f t="shared" si="49"/>
        <v>30000</v>
      </c>
      <c r="S82" s="129"/>
      <c r="V82" s="106"/>
      <c r="X82" s="107"/>
      <c r="Y82" s="106"/>
      <c r="AA82" s="107"/>
      <c r="AC82" s="114">
        <f t="shared" si="52"/>
        <v>0</v>
      </c>
      <c r="AD82" s="114">
        <f t="shared" si="46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6"/>
        <v>9800</v>
      </c>
      <c r="G83" s="29" t="str">
        <f t="shared" si="57"/>
        <v/>
      </c>
      <c r="H83" s="30">
        <v>9800</v>
      </c>
      <c r="I83" s="67">
        <f t="shared" si="58"/>
        <v>9800</v>
      </c>
      <c r="J83" s="69"/>
      <c r="K83" s="25" t="s">
        <v>213</v>
      </c>
      <c r="L83" s="25" t="s">
        <v>75</v>
      </c>
      <c r="M83" s="52"/>
      <c r="N83" s="27">
        <v>26800</v>
      </c>
      <c r="O83" s="28">
        <f t="shared" si="47"/>
        <v>26800</v>
      </c>
      <c r="P83" s="29" t="str">
        <f t="shared" si="59"/>
        <v/>
      </c>
      <c r="Q83" s="30">
        <v>25800</v>
      </c>
      <c r="R83" s="90">
        <f t="shared" si="49"/>
        <v>25800</v>
      </c>
      <c r="S83" s="129"/>
      <c r="V83" s="106"/>
      <c r="X83" s="107"/>
      <c r="Y83" s="106"/>
      <c r="AA83" s="107"/>
      <c r="AC83" s="114">
        <f t="shared" si="52"/>
        <v>0</v>
      </c>
      <c r="AD83" s="114">
        <f t="shared" si="46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6"/>
        <v>9200</v>
      </c>
      <c r="G84" s="29" t="str">
        <f t="shared" si="57"/>
        <v/>
      </c>
      <c r="H84" s="30">
        <v>9200</v>
      </c>
      <c r="I84" s="67">
        <f t="shared" si="58"/>
        <v>9200</v>
      </c>
      <c r="J84" s="69"/>
      <c r="K84" s="25" t="s">
        <v>215</v>
      </c>
      <c r="L84" s="25" t="s">
        <v>26</v>
      </c>
      <c r="M84" s="52"/>
      <c r="N84" s="34">
        <v>1700</v>
      </c>
      <c r="O84" s="28">
        <f t="shared" si="47"/>
        <v>1700</v>
      </c>
      <c r="P84" s="29" t="str">
        <f t="shared" si="59"/>
        <v/>
      </c>
      <c r="Q84" s="34">
        <v>1700</v>
      </c>
      <c r="R84" s="90">
        <f t="shared" si="49"/>
        <v>1700</v>
      </c>
      <c r="S84" s="129"/>
      <c r="V84" s="106"/>
      <c r="X84" s="107"/>
      <c r="Y84" s="106"/>
      <c r="AA84" s="107"/>
      <c r="AC84" s="114">
        <f t="shared" si="52"/>
        <v>0</v>
      </c>
      <c r="AD84" s="114">
        <f t="shared" si="46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6"/>
        <v>9400</v>
      </c>
      <c r="G85" s="29" t="str">
        <f t="shared" si="57"/>
        <v/>
      </c>
      <c r="H85" s="30">
        <v>9400</v>
      </c>
      <c r="I85" s="67">
        <f t="shared" si="58"/>
        <v>9400</v>
      </c>
      <c r="J85" s="69"/>
      <c r="K85" s="25" t="s">
        <v>217</v>
      </c>
      <c r="L85" s="25" t="s">
        <v>20</v>
      </c>
      <c r="M85" s="52"/>
      <c r="N85" s="27">
        <v>4300</v>
      </c>
      <c r="O85" s="28">
        <f t="shared" si="47"/>
        <v>4300</v>
      </c>
      <c r="P85" s="29" t="str">
        <f t="shared" si="59"/>
        <v/>
      </c>
      <c r="Q85" s="30">
        <v>4300</v>
      </c>
      <c r="R85" s="90">
        <f t="shared" si="49"/>
        <v>4300</v>
      </c>
      <c r="S85" s="129"/>
      <c r="V85" s="106"/>
      <c r="X85" s="107"/>
      <c r="Y85" s="106"/>
      <c r="AA85" s="107"/>
      <c r="AC85" s="114">
        <f t="shared" si="52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6"/>
        <v>9700</v>
      </c>
      <c r="G86" s="29" t="str">
        <f t="shared" si="57"/>
        <v/>
      </c>
      <c r="H86" s="30">
        <v>9700</v>
      </c>
      <c r="I86" s="67">
        <f t="shared" si="58"/>
        <v>9700</v>
      </c>
      <c r="J86" s="69"/>
      <c r="K86" s="25" t="s">
        <v>219</v>
      </c>
      <c r="L86" s="25" t="s">
        <v>26</v>
      </c>
      <c r="M86" s="52"/>
      <c r="N86" s="27">
        <v>1950</v>
      </c>
      <c r="O86" s="28">
        <f t="shared" si="47"/>
        <v>1950</v>
      </c>
      <c r="P86" s="29" t="str">
        <f t="shared" si="59"/>
        <v/>
      </c>
      <c r="Q86" s="30">
        <v>1950</v>
      </c>
      <c r="R86" s="90">
        <f t="shared" si="49"/>
        <v>1950</v>
      </c>
      <c r="S86" s="105"/>
      <c r="V86" s="106"/>
      <c r="X86" s="107"/>
      <c r="Y86" s="106"/>
      <c r="AA86" s="107"/>
      <c r="AC86" s="114">
        <f t="shared" si="52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6"/>
        <v>8100</v>
      </c>
      <c r="G87" s="29" t="str">
        <f t="shared" si="57"/>
        <v/>
      </c>
      <c r="H87" s="30">
        <v>8100</v>
      </c>
      <c r="I87" s="67">
        <f t="shared" si="58"/>
        <v>8100</v>
      </c>
      <c r="J87" s="69"/>
      <c r="K87" s="25" t="s">
        <v>221</v>
      </c>
      <c r="L87" s="25" t="s">
        <v>26</v>
      </c>
      <c r="M87" s="52"/>
      <c r="N87" s="27">
        <v>2250</v>
      </c>
      <c r="O87" s="28">
        <f t="shared" si="47"/>
        <v>2250</v>
      </c>
      <c r="P87" s="29" t="str">
        <f t="shared" si="59"/>
        <v/>
      </c>
      <c r="Q87" s="30">
        <v>2250</v>
      </c>
      <c r="R87" s="90">
        <f t="shared" si="49"/>
        <v>2250</v>
      </c>
      <c r="S87" s="105"/>
      <c r="V87" s="106"/>
      <c r="X87" s="107"/>
      <c r="Y87" s="106"/>
      <c r="AA87" s="107"/>
      <c r="AC87" s="114">
        <f t="shared" si="52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6"/>
        <v>9600</v>
      </c>
      <c r="G88" s="29" t="str">
        <f t="shared" si="57"/>
        <v/>
      </c>
      <c r="H88" s="30">
        <v>9600</v>
      </c>
      <c r="I88" s="67">
        <f t="shared" si="58"/>
        <v>9600</v>
      </c>
      <c r="J88" s="69"/>
      <c r="K88" s="33" t="s">
        <v>222</v>
      </c>
      <c r="L88" s="25" t="s">
        <v>26</v>
      </c>
      <c r="M88" s="52"/>
      <c r="N88" s="27">
        <v>1750</v>
      </c>
      <c r="O88" s="28">
        <f t="shared" si="47"/>
        <v>1750</v>
      </c>
      <c r="P88" s="29" t="str">
        <f t="shared" si="59"/>
        <v/>
      </c>
      <c r="Q88" s="30">
        <v>1750</v>
      </c>
      <c r="R88" s="90">
        <f t="shared" si="49"/>
        <v>1750</v>
      </c>
      <c r="S88" s="105"/>
      <c r="V88" s="106"/>
      <c r="W88" s="130"/>
      <c r="X88" s="131"/>
      <c r="Y88" s="106"/>
      <c r="Z88" s="130"/>
      <c r="AA88" s="131"/>
      <c r="AC88" s="114">
        <f t="shared" si="52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6"/>
        <v>8300</v>
      </c>
      <c r="G89" s="29" t="str">
        <f t="shared" si="57"/>
        <v/>
      </c>
      <c r="H89" s="30">
        <v>8300</v>
      </c>
      <c r="I89" s="67">
        <f t="shared" si="58"/>
        <v>8300</v>
      </c>
      <c r="J89" s="69"/>
      <c r="K89" s="33" t="s">
        <v>224</v>
      </c>
      <c r="L89" s="25" t="s">
        <v>26</v>
      </c>
      <c r="M89" s="52"/>
      <c r="N89" s="27">
        <v>2150</v>
      </c>
      <c r="O89" s="28">
        <f t="shared" si="47"/>
        <v>2150</v>
      </c>
      <c r="P89" s="29" t="str">
        <f t="shared" si="59"/>
        <v/>
      </c>
      <c r="Q89" s="30">
        <v>2150</v>
      </c>
      <c r="R89" s="90">
        <f t="shared" si="49"/>
        <v>2150</v>
      </c>
      <c r="S89" s="105"/>
      <c r="V89" s="106"/>
      <c r="W89" s="130"/>
      <c r="X89" s="131"/>
      <c r="Y89" s="106"/>
      <c r="Z89" s="130"/>
      <c r="AA89" s="131"/>
      <c r="AC89" s="114">
        <f t="shared" si="52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6"/>
        <v>6800</v>
      </c>
      <c r="G90" s="29" t="str">
        <f t="shared" si="57"/>
        <v/>
      </c>
      <c r="H90" s="30">
        <v>6800</v>
      </c>
      <c r="I90" s="67">
        <f t="shared" si="58"/>
        <v>6800</v>
      </c>
      <c r="J90" s="69"/>
      <c r="K90" s="25" t="s">
        <v>226</v>
      </c>
      <c r="L90" s="25" t="s">
        <v>26</v>
      </c>
      <c r="M90" s="52"/>
      <c r="N90" s="41">
        <v>1100</v>
      </c>
      <c r="O90" s="28">
        <f t="shared" si="47"/>
        <v>1100</v>
      </c>
      <c r="P90" s="29" t="str">
        <f t="shared" si="59"/>
        <v/>
      </c>
      <c r="Q90" s="34">
        <v>1100</v>
      </c>
      <c r="R90" s="90">
        <f t="shared" si="49"/>
        <v>1100</v>
      </c>
      <c r="S90" s="105"/>
      <c r="V90" s="106"/>
      <c r="W90" s="130"/>
      <c r="X90" s="131"/>
      <c r="Y90" s="106"/>
      <c r="Z90" s="130"/>
      <c r="AA90" s="131"/>
      <c r="AC90" s="114">
        <f t="shared" si="52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6"/>
        <v>6800</v>
      </c>
      <c r="G91" s="29" t="str">
        <f t="shared" si="57"/>
        <v/>
      </c>
      <c r="H91" s="30">
        <v>6800</v>
      </c>
      <c r="I91" s="67">
        <f t="shared" si="58"/>
        <v>6800</v>
      </c>
      <c r="J91" s="69"/>
      <c r="K91" s="25" t="s">
        <v>228</v>
      </c>
      <c r="L91" s="25" t="s">
        <v>26</v>
      </c>
      <c r="M91" s="52"/>
      <c r="N91" s="41">
        <v>1100</v>
      </c>
      <c r="O91" s="28">
        <f t="shared" si="47"/>
        <v>1100</v>
      </c>
      <c r="P91" s="29" t="str">
        <f t="shared" si="59"/>
        <v/>
      </c>
      <c r="Q91" s="34">
        <v>1100</v>
      </c>
      <c r="R91" s="90">
        <f t="shared" si="49"/>
        <v>1100</v>
      </c>
      <c r="S91" s="105"/>
      <c r="V91" s="106"/>
      <c r="W91" s="130"/>
      <c r="X91" s="131"/>
      <c r="Y91" s="106"/>
      <c r="Z91" s="130"/>
      <c r="AA91" s="131"/>
      <c r="AC91" s="114">
        <f t="shared" si="52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6"/>
        <v>6900</v>
      </c>
      <c r="G92" s="29" t="str">
        <f t="shared" si="57"/>
        <v/>
      </c>
      <c r="H92" s="30">
        <v>6900</v>
      </c>
      <c r="I92" s="67">
        <f t="shared" si="58"/>
        <v>6900</v>
      </c>
      <c r="J92" s="69"/>
      <c r="K92" s="125" t="s">
        <v>230</v>
      </c>
      <c r="L92" s="25" t="s">
        <v>231</v>
      </c>
      <c r="M92" s="52"/>
      <c r="N92" s="41">
        <v>2050</v>
      </c>
      <c r="O92" s="28">
        <f t="shared" si="47"/>
        <v>2050</v>
      </c>
      <c r="P92" s="29" t="str">
        <f t="shared" si="59"/>
        <v/>
      </c>
      <c r="Q92" s="30">
        <v>2050</v>
      </c>
      <c r="R92" s="90">
        <f t="shared" si="49"/>
        <v>2050</v>
      </c>
      <c r="S92" s="105"/>
      <c r="V92" s="106"/>
      <c r="W92" s="130"/>
      <c r="X92" s="131"/>
      <c r="Y92" s="106"/>
      <c r="Z92" s="130"/>
      <c r="AA92" s="131"/>
      <c r="AC92" s="114">
        <f t="shared" si="52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6"/>
        <v>7200</v>
      </c>
      <c r="G93" s="29" t="str">
        <f t="shared" si="57"/>
        <v/>
      </c>
      <c r="H93" s="30">
        <v>7200</v>
      </c>
      <c r="I93" s="67">
        <f t="shared" si="58"/>
        <v>7200</v>
      </c>
      <c r="J93" s="71"/>
      <c r="K93" s="25" t="s">
        <v>234</v>
      </c>
      <c r="L93" s="25" t="s">
        <v>26</v>
      </c>
      <c r="M93" s="52"/>
      <c r="N93" s="41">
        <v>2050</v>
      </c>
      <c r="O93" s="28">
        <f t="shared" si="47"/>
        <v>2050</v>
      </c>
      <c r="P93" s="29" t="str">
        <f t="shared" si="59"/>
        <v/>
      </c>
      <c r="Q93" s="30">
        <v>2050</v>
      </c>
      <c r="R93" s="90">
        <f t="shared" si="49"/>
        <v>2050</v>
      </c>
      <c r="S93" s="105"/>
      <c r="V93" s="106"/>
      <c r="W93" s="130"/>
      <c r="X93" s="131"/>
      <c r="Y93" s="106"/>
      <c r="Z93" s="130"/>
      <c r="AA93" s="131"/>
      <c r="AC93" s="114">
        <f t="shared" si="52"/>
        <v>0</v>
      </c>
      <c r="AD93" s="114">
        <f t="shared" si="46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6"/>
        <v>8700</v>
      </c>
      <c r="G94" s="29"/>
      <c r="H94" s="30">
        <v>8700</v>
      </c>
      <c r="I94" s="67">
        <f t="shared" si="58"/>
        <v>8700</v>
      </c>
      <c r="J94" s="68" t="s">
        <v>235</v>
      </c>
      <c r="K94" s="25" t="s">
        <v>236</v>
      </c>
      <c r="L94" s="25" t="s">
        <v>22</v>
      </c>
      <c r="M94" s="52"/>
      <c r="N94" s="27">
        <v>4300</v>
      </c>
      <c r="O94" s="28">
        <f t="shared" si="47"/>
        <v>4300</v>
      </c>
      <c r="P94" s="29"/>
      <c r="Q94" s="30">
        <v>4800</v>
      </c>
      <c r="R94" s="90">
        <f t="shared" si="49"/>
        <v>4800</v>
      </c>
      <c r="S94" s="105"/>
      <c r="V94" s="106"/>
      <c r="W94" s="130"/>
      <c r="X94" s="131"/>
      <c r="Y94" s="106"/>
      <c r="Z94" s="130"/>
      <c r="AA94" s="131"/>
      <c r="AC94" s="114">
        <f t="shared" si="52"/>
        <v>0</v>
      </c>
      <c r="AD94" s="114">
        <f t="shared" si="46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6"/>
        <v>11200</v>
      </c>
      <c r="G95" s="29" t="str">
        <f t="shared" ref="G95:G106" si="60">IF(LEFT(D95,1)="+",LEFT(D95,1)&amp;TEXT(D95,"#"),TEXT(D95,"#"))</f>
        <v/>
      </c>
      <c r="H95" s="30">
        <v>11200</v>
      </c>
      <c r="I95" s="67">
        <f t="shared" si="58"/>
        <v>11200</v>
      </c>
      <c r="J95" s="69"/>
      <c r="K95" s="25" t="s">
        <v>238</v>
      </c>
      <c r="L95" s="25" t="s">
        <v>22</v>
      </c>
      <c r="M95" s="52"/>
      <c r="N95" s="27">
        <v>4900</v>
      </c>
      <c r="O95" s="28">
        <f t="shared" si="47"/>
        <v>4900</v>
      </c>
      <c r="P95" s="29" t="str">
        <f t="shared" ref="P95:P121" si="61">IF(LEFT(M95,1)="+",LEFT(M95,1)&amp;TEXT(M95,"#"),TEXT(M95,"#"))</f>
        <v/>
      </c>
      <c r="Q95" s="27">
        <v>4900</v>
      </c>
      <c r="R95" s="90">
        <f t="shared" si="49"/>
        <v>4900</v>
      </c>
      <c r="S95" s="105"/>
      <c r="V95" s="106"/>
      <c r="W95" s="130"/>
      <c r="X95" s="131"/>
      <c r="Y95" s="106"/>
      <c r="Z95" s="130"/>
      <c r="AA95" s="131"/>
      <c r="AC95" s="114">
        <f t="shared" si="52"/>
        <v>0</v>
      </c>
      <c r="AD95" s="114">
        <f t="shared" si="46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6"/>
        <v>8200</v>
      </c>
      <c r="G96" s="29" t="str">
        <f t="shared" si="60"/>
        <v/>
      </c>
      <c r="H96" s="30">
        <v>8200</v>
      </c>
      <c r="I96" s="67">
        <f t="shared" si="58"/>
        <v>8200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7"/>
        <v>2700</v>
      </c>
      <c r="P96" s="29" t="str">
        <f t="shared" si="61"/>
        <v/>
      </c>
      <c r="Q96" s="30">
        <v>2700</v>
      </c>
      <c r="R96" s="90">
        <f t="shared" si="49"/>
        <v>2700</v>
      </c>
      <c r="S96" s="105"/>
      <c r="V96" s="106"/>
      <c r="W96" s="130"/>
      <c r="X96" s="131"/>
      <c r="Y96" s="106"/>
      <c r="Z96" s="130"/>
      <c r="AA96" s="131"/>
      <c r="AC96" s="114">
        <f t="shared" si="52"/>
        <v>0</v>
      </c>
      <c r="AD96" s="114">
        <f t="shared" si="46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6"/>
        <v>7600</v>
      </c>
      <c r="G97" s="29" t="str">
        <f t="shared" si="60"/>
        <v/>
      </c>
      <c r="H97" s="30">
        <v>7600</v>
      </c>
      <c r="I97" s="67">
        <f t="shared" si="58"/>
        <v>7600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7"/>
        <v>2700</v>
      </c>
      <c r="P97" s="29" t="str">
        <f t="shared" si="61"/>
        <v/>
      </c>
      <c r="Q97" s="30">
        <v>2700</v>
      </c>
      <c r="R97" s="90">
        <f t="shared" si="49"/>
        <v>2700</v>
      </c>
      <c r="S97" s="105"/>
      <c r="V97" s="106"/>
      <c r="W97" s="130"/>
      <c r="X97" s="131"/>
      <c r="Y97" s="106"/>
      <c r="Z97" s="130"/>
      <c r="AA97" s="131"/>
      <c r="AC97" s="114">
        <f t="shared" si="52"/>
        <v>0</v>
      </c>
      <c r="AD97" s="114">
        <f t="shared" si="46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6"/>
        <v>8500</v>
      </c>
      <c r="G98" s="29" t="str">
        <f t="shared" si="60"/>
        <v/>
      </c>
      <c r="H98" s="30">
        <v>8500</v>
      </c>
      <c r="I98" s="67">
        <f t="shared" si="58"/>
        <v>8500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7"/>
        <v>5300</v>
      </c>
      <c r="P98" s="29" t="str">
        <f t="shared" si="61"/>
        <v/>
      </c>
      <c r="Q98" s="30">
        <v>5300</v>
      </c>
      <c r="R98" s="90">
        <f t="shared" si="49"/>
        <v>5300</v>
      </c>
      <c r="S98" s="105"/>
      <c r="V98" s="106"/>
      <c r="W98" s="130"/>
      <c r="X98" s="131"/>
      <c r="Y98" s="106"/>
      <c r="Z98" s="130"/>
      <c r="AA98" s="131"/>
      <c r="AC98" s="114">
        <f t="shared" si="52"/>
        <v>0</v>
      </c>
      <c r="AD98" s="114">
        <f t="shared" si="46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6"/>
        <v>8900</v>
      </c>
      <c r="G99" s="29" t="str">
        <f t="shared" si="60"/>
        <v/>
      </c>
      <c r="H99" s="30">
        <v>8900</v>
      </c>
      <c r="I99" s="67">
        <f t="shared" si="58"/>
        <v>8900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7"/>
        <v>1000</v>
      </c>
      <c r="P99" s="29" t="str">
        <f t="shared" si="61"/>
        <v/>
      </c>
      <c r="Q99" s="30">
        <v>1000</v>
      </c>
      <c r="R99" s="90">
        <f t="shared" si="49"/>
        <v>1000</v>
      </c>
      <c r="S99" s="105"/>
      <c r="V99" s="106"/>
      <c r="W99" s="130"/>
      <c r="X99" s="131"/>
      <c r="Y99" s="106"/>
      <c r="Z99" s="130"/>
      <c r="AA99" s="131"/>
      <c r="AC99" s="114">
        <f t="shared" si="52"/>
        <v>0</v>
      </c>
      <c r="AD99" s="114">
        <f t="shared" si="46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154300</v>
      </c>
      <c r="F100" s="39">
        <f>E100/18</f>
        <v>8572.22222222222</v>
      </c>
      <c r="G100" s="29" t="str">
        <f t="shared" si="60"/>
        <v/>
      </c>
      <c r="H100" s="38">
        <f>SUM(I82:I99)</f>
        <v>154300</v>
      </c>
      <c r="I100" s="39">
        <f>AVERAGE(I82:I99)</f>
        <v>8572.22222222222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7"/>
        <v>2700</v>
      </c>
      <c r="P100" s="29" t="str">
        <f t="shared" si="61"/>
        <v/>
      </c>
      <c r="Q100" s="30">
        <v>2700</v>
      </c>
      <c r="R100" s="90">
        <f t="shared" si="49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52"/>
        <v>0</v>
      </c>
      <c r="AD100" s="114">
        <f t="shared" si="46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2">E101+D101</f>
        <v>10800</v>
      </c>
      <c r="G101" s="29" t="str">
        <f t="shared" si="60"/>
        <v/>
      </c>
      <c r="H101" s="30">
        <v>10800</v>
      </c>
      <c r="I101" s="67">
        <f t="shared" ref="I101:I119" si="63">IF(G101="",0+H101,G101+H101)</f>
        <v>10800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7"/>
        <v>600</v>
      </c>
      <c r="P101" s="29" t="str">
        <f t="shared" si="61"/>
        <v/>
      </c>
      <c r="Q101" s="30">
        <v>600</v>
      </c>
      <c r="R101" s="90">
        <f t="shared" si="49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52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2"/>
        <v>11900</v>
      </c>
      <c r="G102" s="29" t="str">
        <f t="shared" si="60"/>
        <v/>
      </c>
      <c r="H102" s="30">
        <v>11900</v>
      </c>
      <c r="I102" s="67">
        <f t="shared" si="63"/>
        <v>11900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7"/>
        <v>1600</v>
      </c>
      <c r="P102" s="29" t="str">
        <f t="shared" si="61"/>
        <v/>
      </c>
      <c r="Q102" s="34">
        <v>1600</v>
      </c>
      <c r="R102" s="90">
        <f t="shared" si="49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52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2"/>
        <v>11600</v>
      </c>
      <c r="G103" s="29" t="str">
        <f t="shared" si="60"/>
        <v/>
      </c>
      <c r="H103" s="30">
        <v>11600</v>
      </c>
      <c r="I103" s="67">
        <f t="shared" si="63"/>
        <v>11600</v>
      </c>
      <c r="J103" s="69"/>
      <c r="K103" s="25" t="s">
        <v>259</v>
      </c>
      <c r="L103" s="25" t="s">
        <v>260</v>
      </c>
      <c r="M103" s="52"/>
      <c r="N103" s="27">
        <v>1600</v>
      </c>
      <c r="O103" s="28">
        <f t="shared" si="47"/>
        <v>1600</v>
      </c>
      <c r="P103" s="29" t="str">
        <f t="shared" si="61"/>
        <v/>
      </c>
      <c r="Q103" s="30">
        <v>1600</v>
      </c>
      <c r="R103" s="90">
        <f t="shared" si="49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2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2"/>
        <v>11800</v>
      </c>
      <c r="G104" s="29" t="str">
        <f t="shared" si="60"/>
        <v/>
      </c>
      <c r="H104" s="30">
        <v>11800</v>
      </c>
      <c r="I104" s="67">
        <f t="shared" si="63"/>
        <v>11800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7"/>
        <v>3000</v>
      </c>
      <c r="P104" s="29" t="str">
        <f t="shared" si="61"/>
        <v/>
      </c>
      <c r="Q104" s="34">
        <v>3000</v>
      </c>
      <c r="R104" s="90">
        <f t="shared" si="49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52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2"/>
        <v>10900</v>
      </c>
      <c r="G105" s="29" t="str">
        <f t="shared" si="60"/>
        <v/>
      </c>
      <c r="H105" s="30">
        <v>10900</v>
      </c>
      <c r="I105" s="67">
        <f t="shared" si="63"/>
        <v>10900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7"/>
        <v>2500</v>
      </c>
      <c r="P105" s="29" t="str">
        <f t="shared" si="61"/>
        <v/>
      </c>
      <c r="Q105" s="34">
        <v>2500</v>
      </c>
      <c r="R105" s="90">
        <f t="shared" si="49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52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2"/>
        <v>10500</v>
      </c>
      <c r="G106" s="29" t="str">
        <f t="shared" si="60"/>
        <v/>
      </c>
      <c r="H106" s="30">
        <v>10500</v>
      </c>
      <c r="I106" s="67">
        <f t="shared" si="63"/>
        <v>10500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7"/>
        <v>2500</v>
      </c>
      <c r="P106" s="29" t="str">
        <f t="shared" si="61"/>
        <v/>
      </c>
      <c r="Q106" s="30">
        <v>2500</v>
      </c>
      <c r="R106" s="90">
        <f t="shared" si="49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2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9700</v>
      </c>
      <c r="F107" s="28">
        <f t="shared" si="62"/>
        <v>9700</v>
      </c>
      <c r="G107" s="29"/>
      <c r="H107" s="30">
        <v>9700</v>
      </c>
      <c r="I107" s="67">
        <f t="shared" si="63"/>
        <v>9700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7"/>
        <v>2400</v>
      </c>
      <c r="P107" s="29" t="str">
        <f t="shared" si="61"/>
        <v/>
      </c>
      <c r="Q107" s="30">
        <v>2400</v>
      </c>
      <c r="R107" s="90">
        <f t="shared" si="49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52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9700</v>
      </c>
      <c r="F108" s="28">
        <f t="shared" si="62"/>
        <v>9700</v>
      </c>
      <c r="G108" s="29"/>
      <c r="H108" s="30">
        <v>9700</v>
      </c>
      <c r="I108" s="67">
        <f t="shared" si="63"/>
        <v>9700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7"/>
        <v>1800</v>
      </c>
      <c r="P108" s="29" t="str">
        <f t="shared" si="61"/>
        <v/>
      </c>
      <c r="Q108" s="30">
        <v>1800</v>
      </c>
      <c r="R108" s="90">
        <f t="shared" si="49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52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2"/>
        <v>10500</v>
      </c>
      <c r="G109" s="29" t="str">
        <f t="shared" ref="G109:G117" si="64">IF(LEFT(D109,1)="+",LEFT(D109,1)&amp;TEXT(D109,"#"),TEXT(D109,"#"))</f>
        <v/>
      </c>
      <c r="H109" s="30">
        <v>10500</v>
      </c>
      <c r="I109" s="67">
        <f t="shared" si="63"/>
        <v>10500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7"/>
        <v>1600</v>
      </c>
      <c r="P109" s="29" t="str">
        <f t="shared" si="61"/>
        <v/>
      </c>
      <c r="Q109" s="34">
        <v>1600</v>
      </c>
      <c r="R109" s="90">
        <f t="shared" si="49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52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2"/>
        <v>9400</v>
      </c>
      <c r="G110" s="29" t="str">
        <f t="shared" si="64"/>
        <v/>
      </c>
      <c r="H110" s="30">
        <v>9400</v>
      </c>
      <c r="I110" s="67">
        <f t="shared" si="63"/>
        <v>9400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7"/>
        <v>1100</v>
      </c>
      <c r="P110" s="29" t="str">
        <f t="shared" si="61"/>
        <v/>
      </c>
      <c r="Q110" s="30">
        <v>1100</v>
      </c>
      <c r="R110" s="90">
        <f t="shared" si="49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2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2"/>
        <v>10000</v>
      </c>
      <c r="G111" s="29" t="str">
        <f t="shared" si="64"/>
        <v/>
      </c>
      <c r="H111" s="30">
        <v>10000</v>
      </c>
      <c r="I111" s="67">
        <f t="shared" si="63"/>
        <v>10000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7"/>
        <v>6200</v>
      </c>
      <c r="P111" s="29" t="str">
        <f t="shared" si="61"/>
        <v/>
      </c>
      <c r="Q111" s="34">
        <v>6200</v>
      </c>
      <c r="R111" s="90">
        <f t="shared" si="49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2"/>
        <v>0</v>
      </c>
      <c r="AD111" s="114">
        <f t="shared" si="46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2"/>
        <v>10600</v>
      </c>
      <c r="G112" s="29" t="str">
        <f t="shared" si="64"/>
        <v/>
      </c>
      <c r="H112" s="30">
        <v>10600</v>
      </c>
      <c r="I112" s="67">
        <f t="shared" si="63"/>
        <v>10600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7"/>
        <v>1500</v>
      </c>
      <c r="P112" s="29" t="str">
        <f t="shared" si="61"/>
        <v/>
      </c>
      <c r="Q112" s="30">
        <v>1500</v>
      </c>
      <c r="R112" s="90">
        <f t="shared" si="49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2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2"/>
        <v>11900</v>
      </c>
      <c r="G113" s="29" t="str">
        <f t="shared" si="64"/>
        <v/>
      </c>
      <c r="H113" s="30">
        <v>11900</v>
      </c>
      <c r="I113" s="67">
        <f t="shared" si="63"/>
        <v>11900</v>
      </c>
      <c r="J113" s="69"/>
      <c r="K113" s="25" t="s">
        <v>280</v>
      </c>
      <c r="L113" s="25" t="s">
        <v>22</v>
      </c>
      <c r="M113" s="52"/>
      <c r="N113" s="27">
        <v>1400</v>
      </c>
      <c r="O113" s="28">
        <f t="shared" si="47"/>
        <v>1400</v>
      </c>
      <c r="P113" s="29" t="str">
        <f t="shared" si="61"/>
        <v/>
      </c>
      <c r="Q113" s="30">
        <v>1400</v>
      </c>
      <c r="R113" s="90">
        <f t="shared" si="49"/>
        <v>1400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2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2"/>
        <v>11800</v>
      </c>
      <c r="G114" s="29" t="str">
        <f t="shared" si="64"/>
        <v/>
      </c>
      <c r="H114" s="30">
        <v>11800</v>
      </c>
      <c r="I114" s="67">
        <f t="shared" si="63"/>
        <v>11800</v>
      </c>
      <c r="J114" s="69"/>
      <c r="K114" s="25" t="s">
        <v>281</v>
      </c>
      <c r="L114" s="25"/>
      <c r="M114" s="52"/>
      <c r="N114" s="27">
        <v>500</v>
      </c>
      <c r="O114" s="28">
        <f t="shared" si="47"/>
        <v>500</v>
      </c>
      <c r="P114" s="29" t="str">
        <f t="shared" si="61"/>
        <v/>
      </c>
      <c r="Q114" s="30">
        <v>500</v>
      </c>
      <c r="R114" s="90">
        <f t="shared" si="49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2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2"/>
        <v>11800</v>
      </c>
      <c r="G115" s="29" t="str">
        <f t="shared" si="64"/>
        <v/>
      </c>
      <c r="H115" s="30">
        <v>11800</v>
      </c>
      <c r="I115" s="67">
        <f t="shared" si="63"/>
        <v>11800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7"/>
        <v>14000</v>
      </c>
      <c r="P115" s="29" t="str">
        <f t="shared" si="61"/>
        <v/>
      </c>
      <c r="Q115" s="34">
        <v>14000</v>
      </c>
      <c r="R115" s="90">
        <f t="shared" si="49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2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2"/>
        <v>11000</v>
      </c>
      <c r="G116" s="29" t="str">
        <f t="shared" si="64"/>
        <v/>
      </c>
      <c r="H116" s="30">
        <v>11000</v>
      </c>
      <c r="I116" s="67">
        <f t="shared" si="63"/>
        <v>11000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7"/>
        <v>10500</v>
      </c>
      <c r="P116" s="29" t="str">
        <f t="shared" si="61"/>
        <v/>
      </c>
      <c r="Q116" s="34">
        <v>10500</v>
      </c>
      <c r="R116" s="90">
        <f t="shared" si="49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2"/>
        <v>0</v>
      </c>
      <c r="AD116" s="114">
        <f t="shared" si="46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2"/>
        <v>10500</v>
      </c>
      <c r="G117" s="29" t="str">
        <f t="shared" si="64"/>
        <v/>
      </c>
      <c r="H117" s="30">
        <v>10500</v>
      </c>
      <c r="I117" s="67">
        <f t="shared" si="63"/>
        <v>10500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7"/>
        <v>1400</v>
      </c>
      <c r="P117" s="29" t="str">
        <f t="shared" si="61"/>
        <v/>
      </c>
      <c r="Q117" s="30">
        <v>1700</v>
      </c>
      <c r="R117" s="90">
        <f t="shared" si="49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2"/>
        <v>0</v>
      </c>
      <c r="AD117" s="114">
        <f t="shared" si="46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9900</v>
      </c>
      <c r="F118" s="28">
        <f t="shared" si="62"/>
        <v>9900</v>
      </c>
      <c r="G118" s="29"/>
      <c r="H118" s="30">
        <v>9900</v>
      </c>
      <c r="I118" s="67">
        <f t="shared" si="63"/>
        <v>9900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7"/>
        <v>1200</v>
      </c>
      <c r="P118" s="29" t="str">
        <f t="shared" si="61"/>
        <v/>
      </c>
      <c r="Q118" s="30">
        <v>1200</v>
      </c>
      <c r="R118" s="90">
        <f t="shared" si="49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2"/>
        <v>0</v>
      </c>
      <c r="AD118" s="114">
        <f t="shared" si="46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2"/>
        <v>9400</v>
      </c>
      <c r="G119" s="29" t="str">
        <f t="shared" ref="G119:G143" si="65">IF(LEFT(D119,1)="+",LEFT(D119,1)&amp;TEXT(D119,"#"),TEXT(D119,"#"))</f>
        <v/>
      </c>
      <c r="H119" s="30">
        <v>9400</v>
      </c>
      <c r="I119" s="67">
        <f t="shared" si="63"/>
        <v>9400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7"/>
        <v>1200</v>
      </c>
      <c r="P119" s="29" t="str">
        <f t="shared" si="61"/>
        <v/>
      </c>
      <c r="Q119" s="30">
        <v>1600</v>
      </c>
      <c r="R119" s="90">
        <f t="shared" si="49"/>
        <v>1600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2"/>
        <v>0</v>
      </c>
      <c r="AD119" s="114">
        <f t="shared" si="46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203700</v>
      </c>
      <c r="F120" s="39">
        <f>E120/19</f>
        <v>10721.0526315789</v>
      </c>
      <c r="G120" s="73"/>
      <c r="H120" s="38">
        <f>SUM(I101:I119)</f>
        <v>203700</v>
      </c>
      <c r="I120" s="39">
        <f>H120/19</f>
        <v>10721.0526315789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7"/>
        <v>1400</v>
      </c>
      <c r="P120" s="29" t="str">
        <f t="shared" si="61"/>
        <v/>
      </c>
      <c r="Q120" s="30">
        <v>1400</v>
      </c>
      <c r="R120" s="90">
        <f t="shared" si="49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2"/>
        <v>0</v>
      </c>
      <c r="AD120" s="114">
        <f t="shared" si="46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6">E121+D121</f>
        <v>8700</v>
      </c>
      <c r="G121" s="29" t="str">
        <f t="shared" si="65"/>
        <v/>
      </c>
      <c r="H121" s="30">
        <v>8700</v>
      </c>
      <c r="I121" s="67">
        <f t="shared" ref="I121:I170" si="67">IF(G121="",0+H121,G121+H121)</f>
        <v>8700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7"/>
        <v>0.115</v>
      </c>
      <c r="P121" s="29" t="str">
        <f t="shared" si="61"/>
        <v/>
      </c>
      <c r="Q121" s="34">
        <v>0.115</v>
      </c>
      <c r="R121" s="90">
        <f t="shared" si="49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2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6"/>
        <v>9000</v>
      </c>
      <c r="G122" s="29" t="str">
        <f t="shared" si="65"/>
        <v/>
      </c>
      <c r="H122" s="30">
        <v>9000</v>
      </c>
      <c r="I122" s="67">
        <f t="shared" si="67"/>
        <v>9000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7"/>
        <v>0.022</v>
      </c>
      <c r="P122" s="29"/>
      <c r="Q122" s="132">
        <v>0.022</v>
      </c>
      <c r="R122" s="133">
        <f t="shared" si="49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2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5"/>
        <v/>
      </c>
      <c r="H123" s="38">
        <f>SUM(I121:I122)</f>
        <v>17700</v>
      </c>
      <c r="I123" s="39">
        <f>H123/2</f>
        <v>8850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7"/>
        <v>1020</v>
      </c>
      <c r="P123" s="29"/>
      <c r="Q123" s="30">
        <v>1020</v>
      </c>
      <c r="R123" s="90">
        <f t="shared" si="49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2"/>
        <v>0</v>
      </c>
      <c r="AD123" s="114">
        <f t="shared" si="46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221400</v>
      </c>
      <c r="F124" s="39">
        <f>E124/21</f>
        <v>10542.8571428571</v>
      </c>
      <c r="G124" s="29" t="str">
        <f t="shared" si="65"/>
        <v/>
      </c>
      <c r="H124" s="38">
        <f>H120+H123</f>
        <v>221400</v>
      </c>
      <c r="I124" s="39">
        <f>H124/21</f>
        <v>10542.8571428571</v>
      </c>
      <c r="J124" s="69"/>
      <c r="K124" s="25" t="s">
        <v>304</v>
      </c>
      <c r="L124" s="25" t="s">
        <v>22</v>
      </c>
      <c r="M124" s="52"/>
      <c r="N124" s="27">
        <v>2400</v>
      </c>
      <c r="O124" s="28">
        <f t="shared" si="47"/>
        <v>2400</v>
      </c>
      <c r="P124" s="29" t="str">
        <f t="shared" ref="P124:P187" si="68">IF(LEFT(M124,1)="+",LEFT(M124,1)&amp;TEXT(M124,"#"),TEXT(M124,"#"))</f>
        <v/>
      </c>
      <c r="Q124" s="30">
        <v>2400</v>
      </c>
      <c r="R124" s="90">
        <f t="shared" si="49"/>
        <v>2400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2"/>
        <v>0</v>
      </c>
      <c r="AD124" s="114">
        <f t="shared" si="46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10000</v>
      </c>
      <c r="F125" s="28">
        <f t="shared" si="66"/>
        <v>10000</v>
      </c>
      <c r="G125" s="29" t="str">
        <f t="shared" si="65"/>
        <v/>
      </c>
      <c r="H125" s="30">
        <v>10000</v>
      </c>
      <c r="I125" s="67">
        <f t="shared" si="67"/>
        <v>10000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7"/>
        <v>2250</v>
      </c>
      <c r="P125" s="29" t="str">
        <f t="shared" si="68"/>
        <v/>
      </c>
      <c r="Q125" s="30">
        <v>2250</v>
      </c>
      <c r="R125" s="90">
        <f t="shared" si="49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2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6"/>
        <v>11700</v>
      </c>
      <c r="G126" s="29" t="str">
        <f t="shared" si="65"/>
        <v/>
      </c>
      <c r="H126" s="30">
        <v>11700</v>
      </c>
      <c r="I126" s="67">
        <f t="shared" si="67"/>
        <v>11700</v>
      </c>
      <c r="J126" s="128" t="s">
        <v>307</v>
      </c>
      <c r="K126" s="24" t="s">
        <v>308</v>
      </c>
      <c r="L126" s="25" t="s">
        <v>276</v>
      </c>
      <c r="M126" s="52"/>
      <c r="N126" s="27">
        <v>4500</v>
      </c>
      <c r="O126" s="28">
        <f t="shared" si="47"/>
        <v>4500</v>
      </c>
      <c r="P126" s="29" t="str">
        <f t="shared" si="68"/>
        <v/>
      </c>
      <c r="Q126" s="30">
        <v>4500</v>
      </c>
      <c r="R126" s="90">
        <f t="shared" si="49"/>
        <v>4500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2"/>
        <v>0</v>
      </c>
      <c r="AD126" s="114">
        <f t="shared" si="46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6"/>
        <v>14300</v>
      </c>
      <c r="G127" s="29" t="str">
        <f t="shared" si="65"/>
        <v/>
      </c>
      <c r="H127" s="30">
        <v>14300</v>
      </c>
      <c r="I127" s="99">
        <f t="shared" si="67"/>
        <v>14300</v>
      </c>
      <c r="J127" s="105"/>
      <c r="K127" s="24" t="s">
        <v>308</v>
      </c>
      <c r="L127" s="25" t="s">
        <v>105</v>
      </c>
      <c r="M127" s="52"/>
      <c r="N127" s="27">
        <v>4300</v>
      </c>
      <c r="O127" s="28">
        <f t="shared" si="47"/>
        <v>4300</v>
      </c>
      <c r="P127" s="29" t="str">
        <f t="shared" si="68"/>
        <v/>
      </c>
      <c r="Q127" s="30">
        <v>4300</v>
      </c>
      <c r="R127" s="90">
        <f t="shared" si="49"/>
        <v>4300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2"/>
        <v>0</v>
      </c>
      <c r="AD127" s="114">
        <f t="shared" si="46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6"/>
        <v>17100</v>
      </c>
      <c r="G128" s="29" t="str">
        <f t="shared" si="65"/>
        <v/>
      </c>
      <c r="H128" s="30">
        <v>17100</v>
      </c>
      <c r="I128" s="99">
        <f t="shared" si="67"/>
        <v>17100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7"/>
        <v>3900</v>
      </c>
      <c r="P128" s="29" t="str">
        <f t="shared" si="68"/>
        <v/>
      </c>
      <c r="Q128" s="34">
        <v>3900</v>
      </c>
      <c r="R128" s="90">
        <f t="shared" si="49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2"/>
        <v>0</v>
      </c>
      <c r="AD128" s="114">
        <f t="shared" ref="AD128:AD191" si="69">O128-R128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6"/>
        <v>10600</v>
      </c>
      <c r="G129" s="29" t="str">
        <f t="shared" si="65"/>
        <v/>
      </c>
      <c r="H129" s="30">
        <v>10600</v>
      </c>
      <c r="I129" s="99">
        <f t="shared" si="67"/>
        <v>10600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7"/>
        <v>11800</v>
      </c>
      <c r="P129" s="29" t="str">
        <f t="shared" si="68"/>
        <v/>
      </c>
      <c r="Q129" s="30">
        <v>11800</v>
      </c>
      <c r="R129" s="90">
        <f t="shared" si="49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2"/>
        <v>0</v>
      </c>
      <c r="AD129" s="114">
        <f t="shared" si="69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6"/>
        <v>9300</v>
      </c>
      <c r="G130" s="29" t="str">
        <f t="shared" si="65"/>
        <v/>
      </c>
      <c r="H130" s="30">
        <v>9300</v>
      </c>
      <c r="I130" s="99">
        <f t="shared" si="67"/>
        <v>9300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7"/>
        <v>14200</v>
      </c>
      <c r="P130" s="29" t="str">
        <f t="shared" si="68"/>
        <v/>
      </c>
      <c r="Q130" s="30">
        <v>14200</v>
      </c>
      <c r="R130" s="90">
        <f t="shared" si="49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2"/>
        <v>0</v>
      </c>
      <c r="AD130" s="114">
        <f t="shared" si="69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6"/>
        <v>12600</v>
      </c>
      <c r="G131" s="29" t="str">
        <f t="shared" si="65"/>
        <v/>
      </c>
      <c r="H131" s="34">
        <v>12600</v>
      </c>
      <c r="I131" s="99">
        <f t="shared" si="67"/>
        <v>12600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7"/>
        <v>12600</v>
      </c>
      <c r="P131" s="29" t="str">
        <f t="shared" si="68"/>
        <v/>
      </c>
      <c r="Q131" s="30">
        <v>12600</v>
      </c>
      <c r="R131" s="90">
        <f t="shared" si="49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2"/>
        <v>0</v>
      </c>
      <c r="AD131" s="114">
        <f t="shared" si="69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6"/>
        <v>10900</v>
      </c>
      <c r="G132" s="29" t="str">
        <f t="shared" si="65"/>
        <v/>
      </c>
      <c r="H132" s="34">
        <v>10900</v>
      </c>
      <c r="I132" s="99">
        <f t="shared" si="67"/>
        <v>10900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7"/>
        <v>17200</v>
      </c>
      <c r="P132" s="29" t="str">
        <f t="shared" si="68"/>
        <v/>
      </c>
      <c r="Q132" s="30">
        <v>17200</v>
      </c>
      <c r="R132" s="90">
        <f t="shared" si="49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2"/>
        <v>0</v>
      </c>
      <c r="AD132" s="114">
        <f t="shared" si="69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/>
      <c r="E133" s="27">
        <v>11400</v>
      </c>
      <c r="F133" s="28">
        <f t="shared" si="66"/>
        <v>11400</v>
      </c>
      <c r="G133" s="29" t="str">
        <f t="shared" si="65"/>
        <v/>
      </c>
      <c r="H133" s="30">
        <v>11400</v>
      </c>
      <c r="I133" s="99">
        <f t="shared" si="67"/>
        <v>11400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ref="O133:O135" si="70">N133+M133</f>
        <v>16600</v>
      </c>
      <c r="P133" s="29" t="str">
        <f t="shared" si="68"/>
        <v/>
      </c>
      <c r="Q133" s="30">
        <v>16600</v>
      </c>
      <c r="R133" s="90">
        <f t="shared" ref="R133:R196" si="71">IF(P133="",0+Q133,P133+Q133)</f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2"/>
        <v>0</v>
      </c>
      <c r="AD133" s="114">
        <f t="shared" si="69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6"/>
        <v>12500</v>
      </c>
      <c r="G134" s="29" t="str">
        <f t="shared" si="65"/>
        <v/>
      </c>
      <c r="H134" s="34">
        <v>12500</v>
      </c>
      <c r="I134" s="99">
        <f t="shared" si="67"/>
        <v>12500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 t="shared" si="70"/>
        <v>4000</v>
      </c>
      <c r="P134" s="29" t="str">
        <f t="shared" si="68"/>
        <v/>
      </c>
      <c r="Q134" s="30">
        <v>4000</v>
      </c>
      <c r="R134" s="90">
        <f t="shared" si="71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2"/>
        <v>0</v>
      </c>
      <c r="AD134" s="114">
        <f t="shared" si="69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6"/>
        <v>12300</v>
      </c>
      <c r="G135" s="29" t="str">
        <f t="shared" si="65"/>
        <v/>
      </c>
      <c r="H135" s="34">
        <v>12300</v>
      </c>
      <c r="I135" s="99">
        <f t="shared" si="67"/>
        <v>12300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 t="shared" si="70"/>
        <v>9100</v>
      </c>
      <c r="P135" s="29" t="str">
        <f t="shared" si="68"/>
        <v/>
      </c>
      <c r="Q135" s="30">
        <v>9100</v>
      </c>
      <c r="R135" s="90">
        <f t="shared" si="71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2"/>
        <v>0</v>
      </c>
      <c r="AD135" s="114">
        <f t="shared" si="69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6"/>
        <v>13100</v>
      </c>
      <c r="G136" s="29" t="str">
        <f t="shared" si="65"/>
        <v/>
      </c>
      <c r="H136" s="34">
        <v>13100</v>
      </c>
      <c r="I136" s="99">
        <f t="shared" si="67"/>
        <v>13100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8"/>
        <v/>
      </c>
      <c r="Q136" s="34">
        <f t="shared" ref="Q136:Q147" si="72">O136</f>
        <v>11310</v>
      </c>
      <c r="R136" s="90">
        <f t="shared" si="71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2"/>
        <v>0</v>
      </c>
      <c r="AD136" s="114">
        <f t="shared" si="69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6"/>
        <v>13100</v>
      </c>
      <c r="G137" s="29" t="str">
        <f t="shared" si="65"/>
        <v/>
      </c>
      <c r="H137" s="34">
        <v>13100</v>
      </c>
      <c r="I137" s="99">
        <f t="shared" si="67"/>
        <v>13100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8"/>
        <v/>
      </c>
      <c r="Q137" s="34">
        <f t="shared" si="72"/>
        <v>37150</v>
      </c>
      <c r="R137" s="90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2"/>
        <v>0</v>
      </c>
      <c r="AD137" s="114">
        <f t="shared" si="69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6"/>
        <v>12800</v>
      </c>
      <c r="G138" s="29" t="str">
        <f t="shared" si="65"/>
        <v/>
      </c>
      <c r="H138" s="34">
        <v>12800</v>
      </c>
      <c r="I138" s="99">
        <f t="shared" si="67"/>
        <v>12800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8"/>
        <v/>
      </c>
      <c r="Q138" s="34">
        <f t="shared" si="72"/>
        <v>36950</v>
      </c>
      <c r="R138" s="90">
        <f t="shared" si="71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9" si="73">F142-I142</f>
        <v>0</v>
      </c>
      <c r="AD138" s="114">
        <f t="shared" si="69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6"/>
        <v>13500</v>
      </c>
      <c r="G139" s="29" t="str">
        <f t="shared" si="65"/>
        <v/>
      </c>
      <c r="H139" s="34">
        <v>13500</v>
      </c>
      <c r="I139" s="99">
        <f t="shared" si="67"/>
        <v>13500</v>
      </c>
      <c r="J139" s="105"/>
      <c r="K139" s="24" t="s">
        <v>340</v>
      </c>
      <c r="L139" s="54" t="s">
        <v>276</v>
      </c>
      <c r="M139" s="52"/>
      <c r="N139" s="34">
        <f>F107+1150+300+400</f>
        <v>11550</v>
      </c>
      <c r="O139" s="28">
        <f>F107+1150+300+400</f>
        <v>11550</v>
      </c>
      <c r="P139" s="29" t="str">
        <f t="shared" si="68"/>
        <v/>
      </c>
      <c r="Q139" s="34">
        <f t="shared" si="72"/>
        <v>11550</v>
      </c>
      <c r="R139" s="90">
        <f t="shared" si="71"/>
        <v>11550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3"/>
        <v>0</v>
      </c>
      <c r="AD139" s="114">
        <f t="shared" si="69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6"/>
        <v>13500</v>
      </c>
      <c r="G140" s="29" t="str">
        <f t="shared" si="65"/>
        <v/>
      </c>
      <c r="H140" s="34">
        <v>13500</v>
      </c>
      <c r="I140" s="99">
        <f t="shared" si="67"/>
        <v>13500</v>
      </c>
      <c r="J140" s="105"/>
      <c r="K140" s="24" t="s">
        <v>342</v>
      </c>
      <c r="L140" s="54" t="s">
        <v>276</v>
      </c>
      <c r="M140" s="52"/>
      <c r="N140" s="34">
        <f>O31+1250+300+400</f>
        <v>26950</v>
      </c>
      <c r="O140" s="28">
        <f>O31+1250+300+400</f>
        <v>26950</v>
      </c>
      <c r="P140" s="29" t="str">
        <f t="shared" si="68"/>
        <v/>
      </c>
      <c r="Q140" s="34">
        <f t="shared" si="72"/>
        <v>26950</v>
      </c>
      <c r="R140" s="90">
        <f t="shared" si="71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3"/>
        <v>0</v>
      </c>
      <c r="AD140" s="114">
        <f t="shared" si="69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6"/>
        <v>13500</v>
      </c>
      <c r="G141" s="29" t="str">
        <f t="shared" si="65"/>
        <v/>
      </c>
      <c r="H141" s="34">
        <v>13500</v>
      </c>
      <c r="I141" s="99">
        <f t="shared" si="67"/>
        <v>13500</v>
      </c>
      <c r="J141" s="105"/>
      <c r="K141" s="24" t="s">
        <v>344</v>
      </c>
      <c r="L141" s="54" t="s">
        <v>276</v>
      </c>
      <c r="M141" s="52"/>
      <c r="N141" s="34">
        <f>O64+590+300+400</f>
        <v>11790</v>
      </c>
      <c r="O141" s="28">
        <f>O64+590+300+400</f>
        <v>11790</v>
      </c>
      <c r="P141" s="29" t="str">
        <f t="shared" si="68"/>
        <v/>
      </c>
      <c r="Q141" s="34">
        <f t="shared" si="72"/>
        <v>11790</v>
      </c>
      <c r="R141" s="90">
        <f t="shared" si="71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3"/>
        <v>0</v>
      </c>
      <c r="AD141" s="114">
        <f t="shared" si="69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6"/>
        <v>10500</v>
      </c>
      <c r="G142" s="29" t="str">
        <f t="shared" si="65"/>
        <v/>
      </c>
      <c r="H142" s="30">
        <v>10500</v>
      </c>
      <c r="I142" s="99">
        <f t="shared" si="67"/>
        <v>10500</v>
      </c>
      <c r="J142" s="105"/>
      <c r="K142" s="24" t="s">
        <v>346</v>
      </c>
      <c r="L142" s="54" t="s">
        <v>276</v>
      </c>
      <c r="M142" s="52"/>
      <c r="N142" s="34">
        <f>O50+1320+300+400</f>
        <v>6420</v>
      </c>
      <c r="O142" s="28">
        <f>O50+1320+300+400</f>
        <v>6420</v>
      </c>
      <c r="P142" s="29" t="str">
        <f t="shared" si="68"/>
        <v/>
      </c>
      <c r="Q142" s="34">
        <f t="shared" si="72"/>
        <v>6420</v>
      </c>
      <c r="R142" s="90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3"/>
        <v>0</v>
      </c>
      <c r="AD142" s="114">
        <f t="shared" si="69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6"/>
        <v>10300</v>
      </c>
      <c r="G143" s="29" t="str">
        <f t="shared" si="65"/>
        <v/>
      </c>
      <c r="H143" s="30">
        <v>10300</v>
      </c>
      <c r="I143" s="99">
        <f t="shared" si="67"/>
        <v>10300</v>
      </c>
      <c r="J143" s="105"/>
      <c r="K143" s="24" t="s">
        <v>348</v>
      </c>
      <c r="L143" s="54" t="s">
        <v>349</v>
      </c>
      <c r="M143" s="52"/>
      <c r="N143" s="34">
        <f>O79+960+500+400</f>
        <v>26860</v>
      </c>
      <c r="O143" s="28">
        <f>O79+960+500+400</f>
        <v>26860</v>
      </c>
      <c r="P143" s="29" t="str">
        <f t="shared" si="68"/>
        <v/>
      </c>
      <c r="Q143" s="34">
        <f t="shared" si="72"/>
        <v>26860</v>
      </c>
      <c r="R143" s="90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3"/>
        <v>0</v>
      </c>
      <c r="AD143" s="114">
        <f t="shared" si="69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6"/>
        <v>10300</v>
      </c>
      <c r="G144" s="29"/>
      <c r="H144" s="30">
        <v>10300</v>
      </c>
      <c r="I144" s="99">
        <f t="shared" si="67"/>
        <v>10300</v>
      </c>
      <c r="J144" s="105"/>
      <c r="K144" s="24" t="s">
        <v>216</v>
      </c>
      <c r="L144" s="146" t="s">
        <v>276</v>
      </c>
      <c r="M144" s="52"/>
      <c r="N144" s="34">
        <f>F87+1740+300+400</f>
        <v>10540</v>
      </c>
      <c r="O144" s="28">
        <f>F87+1740+300+400</f>
        <v>10540</v>
      </c>
      <c r="P144" s="29" t="str">
        <f t="shared" si="68"/>
        <v/>
      </c>
      <c r="Q144" s="34">
        <f t="shared" si="72"/>
        <v>10540</v>
      </c>
      <c r="R144" s="90">
        <f t="shared" si="71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3"/>
        <v>0</v>
      </c>
      <c r="AD144" s="114">
        <f t="shared" si="69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6"/>
        <v>10300</v>
      </c>
      <c r="G145" s="29"/>
      <c r="H145" s="30">
        <v>10300</v>
      </c>
      <c r="I145" s="99">
        <f t="shared" si="67"/>
        <v>10300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8"/>
        <v/>
      </c>
      <c r="Q145" s="34">
        <f t="shared" si="72"/>
        <v>4590</v>
      </c>
      <c r="R145" s="90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3"/>
        <v>0</v>
      </c>
      <c r="AD145" s="114">
        <f t="shared" si="69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6"/>
        <v>20600</v>
      </c>
      <c r="G146" s="29" t="str">
        <f t="shared" ref="G146:G151" si="74">IF(LEFT(D146,1)="+",LEFT(D146,1)&amp;TEXT(D146,"#"),TEXT(D146,"#"))</f>
        <v/>
      </c>
      <c r="H146" s="34">
        <v>20600</v>
      </c>
      <c r="I146" s="99">
        <f t="shared" si="67"/>
        <v>20600</v>
      </c>
      <c r="J146" s="105"/>
      <c r="K146" s="24" t="s">
        <v>353</v>
      </c>
      <c r="L146" s="54" t="s">
        <v>354</v>
      </c>
      <c r="M146" s="52"/>
      <c r="N146" s="34">
        <f>F175+7790+300+400</f>
        <v>10890</v>
      </c>
      <c r="O146" s="28">
        <f>O151+7790+300+400</f>
        <v>16690</v>
      </c>
      <c r="P146" s="29" t="str">
        <f t="shared" si="68"/>
        <v/>
      </c>
      <c r="Q146" s="34">
        <f t="shared" si="72"/>
        <v>16690</v>
      </c>
      <c r="R146" s="90">
        <f t="shared" si="71"/>
        <v>16690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3"/>
        <v>0</v>
      </c>
      <c r="AD146" s="114">
        <f t="shared" si="69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6"/>
        <v>19500</v>
      </c>
      <c r="G147" s="29" t="str">
        <f t="shared" si="74"/>
        <v/>
      </c>
      <c r="H147" s="34">
        <v>19500</v>
      </c>
      <c r="I147" s="99">
        <f t="shared" si="67"/>
        <v>19500</v>
      </c>
      <c r="J147" s="105"/>
      <c r="K147" s="24" t="s">
        <v>237</v>
      </c>
      <c r="L147" s="54" t="s">
        <v>276</v>
      </c>
      <c r="M147" s="52"/>
      <c r="N147" s="34">
        <f>F93+1570+400+300</f>
        <v>9470</v>
      </c>
      <c r="O147" s="28">
        <f>F93+1570+400+300</f>
        <v>9470</v>
      </c>
      <c r="P147" s="29" t="str">
        <f t="shared" si="68"/>
        <v/>
      </c>
      <c r="Q147" s="34">
        <f t="shared" si="72"/>
        <v>9470</v>
      </c>
      <c r="R147" s="90">
        <f t="shared" si="71"/>
        <v>9470</v>
      </c>
      <c r="S147" s="3"/>
      <c r="V147" s="9"/>
      <c r="W147" s="6"/>
      <c r="X147" s="8"/>
      <c r="Y147" s="9"/>
      <c r="Z147" s="6"/>
      <c r="AA147" s="8"/>
      <c r="AC147" s="114">
        <f t="shared" si="73"/>
        <v>0</v>
      </c>
      <c r="AD147" s="114">
        <f t="shared" si="69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6"/>
        <v>19500</v>
      </c>
      <c r="G148" s="29" t="str">
        <f t="shared" si="74"/>
        <v/>
      </c>
      <c r="H148" s="34">
        <v>19500</v>
      </c>
      <c r="I148" s="99">
        <f t="shared" si="67"/>
        <v>19500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5">N148+M148</f>
        <v>7000</v>
      </c>
      <c r="P148" s="29" t="str">
        <f t="shared" si="68"/>
        <v/>
      </c>
      <c r="Q148" s="30">
        <v>7000</v>
      </c>
      <c r="R148" s="90">
        <f t="shared" si="71"/>
        <v>7000</v>
      </c>
      <c r="S148" s="3"/>
      <c r="V148" s="9"/>
      <c r="W148" s="6"/>
      <c r="X148" s="8"/>
      <c r="Y148" s="9"/>
      <c r="Z148" s="6"/>
      <c r="AA148" s="8"/>
      <c r="AC148" s="114">
        <f t="shared" si="73"/>
        <v>0</v>
      </c>
      <c r="AD148" s="114">
        <f t="shared" si="69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6"/>
        <v>11400</v>
      </c>
      <c r="G149" s="29" t="str">
        <f t="shared" si="74"/>
        <v/>
      </c>
      <c r="H149" s="30">
        <v>11400</v>
      </c>
      <c r="I149" s="99">
        <f t="shared" si="67"/>
        <v>11400</v>
      </c>
      <c r="J149" s="105"/>
      <c r="K149" s="122" t="s">
        <v>360</v>
      </c>
      <c r="L149" s="25" t="s">
        <v>22</v>
      </c>
      <c r="M149" s="26"/>
      <c r="N149" s="27">
        <v>6700</v>
      </c>
      <c r="O149" s="28">
        <f t="shared" si="75"/>
        <v>6700</v>
      </c>
      <c r="P149" s="29" t="str">
        <f t="shared" si="68"/>
        <v/>
      </c>
      <c r="Q149" s="30">
        <v>6700</v>
      </c>
      <c r="R149" s="90">
        <f t="shared" si="71"/>
        <v>6700</v>
      </c>
      <c r="S149" s="3"/>
      <c r="V149" s="9"/>
      <c r="W149" s="6"/>
      <c r="X149" s="8"/>
      <c r="Y149" s="9"/>
      <c r="Z149" s="6"/>
      <c r="AA149" s="8"/>
      <c r="AC149" s="114">
        <f t="shared" si="73"/>
        <v>0</v>
      </c>
      <c r="AD149" s="114">
        <f t="shared" si="69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6"/>
        <v>9500</v>
      </c>
      <c r="G150" s="29" t="str">
        <f t="shared" si="74"/>
        <v/>
      </c>
      <c r="H150" s="30">
        <v>9500</v>
      </c>
      <c r="I150" s="99">
        <f t="shared" si="67"/>
        <v>9500</v>
      </c>
      <c r="J150" s="105"/>
      <c r="K150" s="147" t="s">
        <v>362</v>
      </c>
      <c r="L150" s="75" t="s">
        <v>22</v>
      </c>
      <c r="M150" s="57" t="s">
        <v>467</v>
      </c>
      <c r="N150" s="27">
        <v>9500</v>
      </c>
      <c r="O150" s="28">
        <f t="shared" si="75"/>
        <v>9300</v>
      </c>
      <c r="P150" s="77" t="str">
        <f t="shared" si="68"/>
        <v>-200</v>
      </c>
      <c r="Q150" s="30">
        <v>9500</v>
      </c>
      <c r="R150" s="90">
        <f t="shared" si="71"/>
        <v>9300</v>
      </c>
      <c r="S150" s="3"/>
      <c r="V150" s="9"/>
      <c r="W150" s="6"/>
      <c r="X150" s="8"/>
      <c r="Y150" s="9"/>
      <c r="Z150" s="6"/>
      <c r="AA150" s="8"/>
      <c r="AC150" s="114">
        <f t="shared" si="73"/>
        <v>0</v>
      </c>
      <c r="AD150" s="114">
        <f t="shared" si="69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6"/>
        <v>10500</v>
      </c>
      <c r="G151" s="29" t="str">
        <f t="shared" si="74"/>
        <v/>
      </c>
      <c r="H151" s="30">
        <v>10500</v>
      </c>
      <c r="I151" s="99">
        <f t="shared" si="67"/>
        <v>10500</v>
      </c>
      <c r="J151" s="105"/>
      <c r="K151" s="147" t="s">
        <v>364</v>
      </c>
      <c r="L151" s="75" t="s">
        <v>22</v>
      </c>
      <c r="M151" s="57" t="s">
        <v>467</v>
      </c>
      <c r="N151" s="27">
        <v>8400</v>
      </c>
      <c r="O151" s="28">
        <f t="shared" si="75"/>
        <v>8200</v>
      </c>
      <c r="P151" s="77" t="str">
        <f t="shared" si="68"/>
        <v>-200</v>
      </c>
      <c r="Q151" s="30">
        <v>8400</v>
      </c>
      <c r="R151" s="90">
        <f t="shared" si="71"/>
        <v>8200</v>
      </c>
      <c r="S151" s="3"/>
      <c r="V151" s="9"/>
      <c r="W151" s="6"/>
      <c r="X151" s="8"/>
      <c r="Y151" s="9"/>
      <c r="Z151" s="6"/>
      <c r="AA151" s="8"/>
      <c r="AC151" s="114">
        <f t="shared" si="73"/>
        <v>0</v>
      </c>
      <c r="AD151" s="114">
        <f t="shared" si="69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6"/>
        <v>10400</v>
      </c>
      <c r="G152" s="29"/>
      <c r="H152" s="30">
        <v>10400</v>
      </c>
      <c r="I152" s="99">
        <f t="shared" si="67"/>
        <v>10400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5"/>
        <v>7200</v>
      </c>
      <c r="P152" s="77" t="str">
        <f t="shared" si="68"/>
        <v/>
      </c>
      <c r="Q152" s="34">
        <v>7200</v>
      </c>
      <c r="R152" s="90">
        <f t="shared" si="71"/>
        <v>7200</v>
      </c>
      <c r="S152" s="3"/>
      <c r="V152" s="9"/>
      <c r="W152" s="6"/>
      <c r="X152" s="8"/>
      <c r="Y152" s="9"/>
      <c r="Z152" s="6"/>
      <c r="AA152" s="8"/>
      <c r="AC152" s="114">
        <f t="shared" si="73"/>
        <v>0</v>
      </c>
      <c r="AD152" s="114">
        <f t="shared" si="69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6"/>
        <v>10400</v>
      </c>
      <c r="G153" s="29"/>
      <c r="H153" s="30">
        <v>10400</v>
      </c>
      <c r="I153" s="99">
        <f t="shared" si="67"/>
        <v>10400</v>
      </c>
      <c r="J153" s="105"/>
      <c r="K153" s="147" t="s">
        <v>368</v>
      </c>
      <c r="L153" s="75" t="s">
        <v>22</v>
      </c>
      <c r="M153" s="57"/>
      <c r="N153" s="27">
        <v>3200</v>
      </c>
      <c r="O153" s="28">
        <f t="shared" si="75"/>
        <v>3200</v>
      </c>
      <c r="P153" s="77" t="str">
        <f t="shared" si="68"/>
        <v/>
      </c>
      <c r="Q153" s="30">
        <v>3200</v>
      </c>
      <c r="R153" s="90">
        <f t="shared" si="71"/>
        <v>3200</v>
      </c>
      <c r="S153" s="3"/>
      <c r="V153" s="9"/>
      <c r="W153" s="6"/>
      <c r="X153" s="8"/>
      <c r="Y153" s="9"/>
      <c r="Z153" s="6"/>
      <c r="AA153" s="8"/>
      <c r="AC153" s="114">
        <f t="shared" si="73"/>
        <v>0</v>
      </c>
      <c r="AD153" s="114">
        <f t="shared" si="69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6"/>
        <v>10400</v>
      </c>
      <c r="G154" s="29"/>
      <c r="H154" s="30">
        <v>10400</v>
      </c>
      <c r="I154" s="99">
        <f t="shared" si="67"/>
        <v>10400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5"/>
        <v>5000</v>
      </c>
      <c r="P154" s="77" t="str">
        <f t="shared" si="68"/>
        <v/>
      </c>
      <c r="Q154" s="34">
        <v>5000</v>
      </c>
      <c r="R154" s="90">
        <f t="shared" si="71"/>
        <v>5000</v>
      </c>
      <c r="S154" s="3"/>
      <c r="V154" s="9"/>
      <c r="W154" s="6"/>
      <c r="X154" s="8"/>
      <c r="Y154" s="9"/>
      <c r="Z154" s="6"/>
      <c r="AA154" s="8"/>
      <c r="AC154" s="114">
        <f t="shared" si="73"/>
        <v>0</v>
      </c>
      <c r="AD154" s="114">
        <f t="shared" si="69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6"/>
        <v>10400</v>
      </c>
      <c r="G155" s="29"/>
      <c r="H155" s="30">
        <v>10400</v>
      </c>
      <c r="I155" s="99">
        <f t="shared" si="67"/>
        <v>10400</v>
      </c>
      <c r="J155" s="105"/>
      <c r="K155" s="147" t="s">
        <v>373</v>
      </c>
      <c r="L155" s="75" t="s">
        <v>22</v>
      </c>
      <c r="M155" s="57"/>
      <c r="N155" s="27">
        <v>3900</v>
      </c>
      <c r="O155" s="28">
        <f t="shared" si="75"/>
        <v>3900</v>
      </c>
      <c r="P155" s="77" t="str">
        <f t="shared" si="68"/>
        <v/>
      </c>
      <c r="Q155" s="30">
        <v>3900</v>
      </c>
      <c r="R155" s="90">
        <f t="shared" si="71"/>
        <v>3900</v>
      </c>
      <c r="S155" s="3"/>
      <c r="V155" s="9"/>
      <c r="W155" s="6"/>
      <c r="X155" s="8"/>
      <c r="Y155" s="9"/>
      <c r="Z155" s="6"/>
      <c r="AA155" s="8"/>
      <c r="AC155" s="114">
        <f t="shared" si="73"/>
        <v>0</v>
      </c>
      <c r="AD155" s="114">
        <f t="shared" si="69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6"/>
        <v>10600</v>
      </c>
      <c r="G156" s="29"/>
      <c r="H156" s="30">
        <v>10600</v>
      </c>
      <c r="I156" s="99">
        <f t="shared" si="67"/>
        <v>10600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5"/>
        <v>5000</v>
      </c>
      <c r="P156" s="77" t="str">
        <f t="shared" si="68"/>
        <v/>
      </c>
      <c r="Q156" s="30">
        <v>5000</v>
      </c>
      <c r="R156" s="90">
        <f t="shared" si="71"/>
        <v>5000</v>
      </c>
      <c r="S156" s="3"/>
      <c r="V156" s="9"/>
      <c r="W156" s="6"/>
      <c r="X156" s="8"/>
      <c r="Y156" s="9"/>
      <c r="Z156" s="6"/>
      <c r="AA156" s="8"/>
      <c r="AC156" s="114">
        <f t="shared" si="73"/>
        <v>0</v>
      </c>
      <c r="AD156" s="114">
        <f t="shared" si="69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6"/>
        <v>13500</v>
      </c>
      <c r="G157" s="29" t="str">
        <f t="shared" ref="G157:G159" si="76">IF(LEFT(D157,1)="+",LEFT(D157,1)&amp;TEXT(D157,"#"),TEXT(D157,"#"))</f>
        <v/>
      </c>
      <c r="H157" s="30">
        <v>13500</v>
      </c>
      <c r="I157" s="99">
        <f t="shared" si="67"/>
        <v>13500</v>
      </c>
      <c r="J157" s="105"/>
      <c r="K157" s="148" t="s">
        <v>377</v>
      </c>
      <c r="L157" s="75" t="s">
        <v>22</v>
      </c>
      <c r="M157" s="57"/>
      <c r="N157" s="27">
        <v>6300</v>
      </c>
      <c r="O157" s="28">
        <f t="shared" si="75"/>
        <v>6300</v>
      </c>
      <c r="P157" s="77" t="str">
        <f t="shared" si="68"/>
        <v/>
      </c>
      <c r="Q157" s="30">
        <v>6300</v>
      </c>
      <c r="R157" s="90">
        <f t="shared" si="71"/>
        <v>6300</v>
      </c>
      <c r="S157" s="3"/>
      <c r="V157" s="9"/>
      <c r="W157" s="6"/>
      <c r="X157" s="8"/>
      <c r="Y157" s="9"/>
      <c r="Z157" s="6"/>
      <c r="AA157" s="8"/>
      <c r="AC157" s="114">
        <f t="shared" si="73"/>
        <v>0</v>
      </c>
      <c r="AD157" s="114">
        <f t="shared" si="69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6"/>
        <v>13100</v>
      </c>
      <c r="G158" s="29" t="str">
        <f t="shared" si="76"/>
        <v/>
      </c>
      <c r="H158" s="30">
        <v>13100</v>
      </c>
      <c r="I158" s="99">
        <f t="shared" si="67"/>
        <v>13100</v>
      </c>
      <c r="J158" s="105"/>
      <c r="K158" s="147" t="s">
        <v>379</v>
      </c>
      <c r="L158" s="75" t="s">
        <v>22</v>
      </c>
      <c r="M158" s="57"/>
      <c r="N158" s="27">
        <v>3600</v>
      </c>
      <c r="O158" s="28">
        <f t="shared" si="75"/>
        <v>3600</v>
      </c>
      <c r="P158" s="77" t="str">
        <f t="shared" si="68"/>
        <v/>
      </c>
      <c r="Q158" s="30">
        <v>3600</v>
      </c>
      <c r="R158" s="90">
        <f t="shared" si="71"/>
        <v>3600</v>
      </c>
      <c r="S158" s="3"/>
      <c r="V158" s="9"/>
      <c r="W158" s="6"/>
      <c r="X158" s="8"/>
      <c r="Y158" s="9"/>
      <c r="Z158" s="6"/>
      <c r="AA158" s="8"/>
      <c r="AC158" s="114">
        <f t="shared" si="73"/>
        <v>0</v>
      </c>
      <c r="AD158" s="114">
        <f t="shared" si="69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12200</v>
      </c>
      <c r="F159" s="28">
        <f t="shared" si="66"/>
        <v>12200</v>
      </c>
      <c r="G159" s="29" t="str">
        <f t="shared" si="76"/>
        <v/>
      </c>
      <c r="H159" s="30">
        <v>12200</v>
      </c>
      <c r="I159" s="99">
        <f t="shared" si="67"/>
        <v>12200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5"/>
        <v>4700</v>
      </c>
      <c r="P159" s="77" t="str">
        <f t="shared" si="68"/>
        <v/>
      </c>
      <c r="Q159" s="30">
        <v>4700</v>
      </c>
      <c r="R159" s="90">
        <f t="shared" si="71"/>
        <v>4700</v>
      </c>
      <c r="S159" s="3"/>
      <c r="V159" s="9"/>
      <c r="W159" s="6"/>
      <c r="X159" s="8"/>
      <c r="Y159" s="9"/>
      <c r="Z159" s="6"/>
      <c r="AA159" s="8"/>
      <c r="AC159" s="114">
        <f t="shared" si="73"/>
        <v>0</v>
      </c>
      <c r="AD159" s="114">
        <f t="shared" si="69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6"/>
        <v>10300</v>
      </c>
      <c r="G160" s="29"/>
      <c r="H160" s="30">
        <v>10300</v>
      </c>
      <c r="I160" s="99">
        <f t="shared" si="67"/>
        <v>10300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5"/>
        <v>6000</v>
      </c>
      <c r="P160" s="77" t="str">
        <f t="shared" si="68"/>
        <v/>
      </c>
      <c r="Q160" s="30">
        <v>6000</v>
      </c>
      <c r="R160" s="90">
        <f t="shared" si="71"/>
        <v>6000</v>
      </c>
      <c r="S160" s="3"/>
      <c r="V160" s="9"/>
      <c r="W160" s="6"/>
      <c r="X160" s="8"/>
      <c r="Y160" s="9"/>
      <c r="Z160" s="6"/>
      <c r="AA160" s="8"/>
      <c r="AC160" s="114">
        <f t="shared" si="73"/>
        <v>0</v>
      </c>
      <c r="AD160" s="114">
        <f t="shared" si="69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6"/>
        <v>13000</v>
      </c>
      <c r="G161" s="29" t="str">
        <f t="shared" ref="G161:G170" si="77">IF(LEFT(D161,1)="+",LEFT(D161,1)&amp;TEXT(D161,"#"),TEXT(D161,"#"))</f>
        <v/>
      </c>
      <c r="H161" s="30">
        <v>13000</v>
      </c>
      <c r="I161" s="99">
        <f t="shared" si="67"/>
        <v>13000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5"/>
        <v>2700</v>
      </c>
      <c r="P161" s="77" t="str">
        <f t="shared" si="68"/>
        <v/>
      </c>
      <c r="Q161" s="30">
        <v>2700</v>
      </c>
      <c r="R161" s="90">
        <f t="shared" si="71"/>
        <v>2700</v>
      </c>
      <c r="S161" s="3"/>
      <c r="V161" s="9"/>
      <c r="W161" s="6"/>
      <c r="X161" s="8"/>
      <c r="Y161" s="9"/>
      <c r="Z161" s="6"/>
      <c r="AA161" s="8"/>
      <c r="AC161" s="114">
        <f t="shared" si="73"/>
        <v>0</v>
      </c>
      <c r="AD161" s="114">
        <f t="shared" si="69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6"/>
        <v>13500</v>
      </c>
      <c r="G162" s="29"/>
      <c r="H162" s="34">
        <v>13500</v>
      </c>
      <c r="I162" s="99">
        <f t="shared" si="67"/>
        <v>13500</v>
      </c>
      <c r="J162" s="105"/>
      <c r="K162" s="147" t="s">
        <v>386</v>
      </c>
      <c r="L162" s="75" t="s">
        <v>22</v>
      </c>
      <c r="M162" s="57"/>
      <c r="N162" s="27">
        <v>2200</v>
      </c>
      <c r="O162" s="28">
        <f t="shared" si="75"/>
        <v>2200</v>
      </c>
      <c r="P162" s="77" t="str">
        <f t="shared" si="68"/>
        <v/>
      </c>
      <c r="Q162" s="30">
        <v>2200</v>
      </c>
      <c r="R162" s="90">
        <f t="shared" si="71"/>
        <v>2200</v>
      </c>
      <c r="S162" s="3"/>
      <c r="V162" s="9"/>
      <c r="W162" s="6"/>
      <c r="X162" s="8"/>
      <c r="Y162" s="9"/>
      <c r="Z162" s="6"/>
      <c r="AA162" s="8"/>
      <c r="AC162" s="114">
        <f t="shared" si="73"/>
        <v>0</v>
      </c>
      <c r="AD162" s="114">
        <f t="shared" si="69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6"/>
        <v>13200</v>
      </c>
      <c r="G163" s="29" t="str">
        <f t="shared" si="77"/>
        <v/>
      </c>
      <c r="H163" s="34">
        <v>13200</v>
      </c>
      <c r="I163" s="99">
        <f t="shared" si="67"/>
        <v>13200</v>
      </c>
      <c r="J163" s="105"/>
      <c r="K163" s="147" t="s">
        <v>388</v>
      </c>
      <c r="L163" s="75" t="s">
        <v>22</v>
      </c>
      <c r="M163" s="57"/>
      <c r="N163" s="27">
        <v>2200</v>
      </c>
      <c r="O163" s="28">
        <f t="shared" si="75"/>
        <v>2200</v>
      </c>
      <c r="P163" s="77" t="str">
        <f t="shared" si="68"/>
        <v/>
      </c>
      <c r="Q163" s="30">
        <v>2200</v>
      </c>
      <c r="R163" s="90">
        <f t="shared" si="71"/>
        <v>2200</v>
      </c>
      <c r="S163" s="3"/>
      <c r="V163" s="9"/>
      <c r="W163" s="6"/>
      <c r="X163" s="8"/>
      <c r="Y163" s="9"/>
      <c r="Z163" s="6"/>
      <c r="AA163" s="8"/>
      <c r="AC163" s="114">
        <f t="shared" si="73"/>
        <v>0</v>
      </c>
      <c r="AD163" s="114">
        <f t="shared" si="69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6"/>
        <v>13200</v>
      </c>
      <c r="G164" s="29" t="str">
        <f t="shared" si="77"/>
        <v/>
      </c>
      <c r="H164" s="34">
        <v>13200</v>
      </c>
      <c r="I164" s="99">
        <f t="shared" si="67"/>
        <v>13200</v>
      </c>
      <c r="J164" s="105"/>
      <c r="K164" s="147" t="s">
        <v>390</v>
      </c>
      <c r="L164" s="75" t="s">
        <v>22</v>
      </c>
      <c r="M164" s="57" t="s">
        <v>467</v>
      </c>
      <c r="N164" s="27">
        <v>9800</v>
      </c>
      <c r="O164" s="28">
        <f t="shared" si="75"/>
        <v>9600</v>
      </c>
      <c r="P164" s="77" t="str">
        <f t="shared" si="68"/>
        <v>-200</v>
      </c>
      <c r="Q164" s="30">
        <v>9800</v>
      </c>
      <c r="R164" s="90">
        <f t="shared" si="71"/>
        <v>9600</v>
      </c>
      <c r="S164" s="3"/>
      <c r="V164" s="9"/>
      <c r="W164" s="6"/>
      <c r="X164" s="8"/>
      <c r="Y164" s="9"/>
      <c r="Z164" s="6"/>
      <c r="AA164" s="8"/>
      <c r="AC164" s="114">
        <f t="shared" si="73"/>
        <v>0</v>
      </c>
      <c r="AD164" s="114">
        <f t="shared" si="69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6"/>
        <v>10600</v>
      </c>
      <c r="G165" s="29" t="str">
        <f t="shared" si="77"/>
        <v/>
      </c>
      <c r="H165" s="30">
        <v>10600</v>
      </c>
      <c r="I165" s="99">
        <f t="shared" si="67"/>
        <v>10600</v>
      </c>
      <c r="J165" s="105"/>
      <c r="K165" s="147" t="s">
        <v>393</v>
      </c>
      <c r="L165" s="75" t="s">
        <v>329</v>
      </c>
      <c r="M165" s="57" t="s">
        <v>467</v>
      </c>
      <c r="N165" s="27">
        <v>10700</v>
      </c>
      <c r="O165" s="28">
        <f t="shared" si="75"/>
        <v>10500</v>
      </c>
      <c r="P165" s="77" t="str">
        <f t="shared" si="68"/>
        <v>-200</v>
      </c>
      <c r="Q165" s="30">
        <v>10700</v>
      </c>
      <c r="R165" s="90">
        <f t="shared" si="71"/>
        <v>10500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69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6"/>
        <v>10600</v>
      </c>
      <c r="G166" s="29" t="str">
        <f t="shared" si="77"/>
        <v/>
      </c>
      <c r="H166" s="30">
        <v>10600</v>
      </c>
      <c r="I166" s="67">
        <f t="shared" si="67"/>
        <v>10600</v>
      </c>
      <c r="J166" s="105"/>
      <c r="K166" s="147" t="s">
        <v>395</v>
      </c>
      <c r="L166" s="75" t="s">
        <v>75</v>
      </c>
      <c r="M166" s="57" t="s">
        <v>467</v>
      </c>
      <c r="N166" s="27">
        <v>11800</v>
      </c>
      <c r="O166" s="28">
        <f t="shared" si="75"/>
        <v>11600</v>
      </c>
      <c r="P166" s="77" t="str">
        <f t="shared" si="68"/>
        <v>-200</v>
      </c>
      <c r="Q166" s="30">
        <v>11800</v>
      </c>
      <c r="R166" s="90">
        <f t="shared" si="71"/>
        <v>11600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69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6"/>
        <v>10600</v>
      </c>
      <c r="G167" s="29" t="str">
        <f t="shared" si="77"/>
        <v/>
      </c>
      <c r="H167" s="30">
        <v>10600</v>
      </c>
      <c r="I167" s="67">
        <f t="shared" si="67"/>
        <v>10600</v>
      </c>
      <c r="J167" s="105"/>
      <c r="K167" s="134" t="s">
        <v>397</v>
      </c>
      <c r="L167" s="25" t="s">
        <v>398</v>
      </c>
      <c r="M167" s="52" t="s">
        <v>467</v>
      </c>
      <c r="N167" s="27">
        <v>11700</v>
      </c>
      <c r="O167" s="28">
        <f t="shared" si="75"/>
        <v>11500</v>
      </c>
      <c r="P167" s="29" t="str">
        <f t="shared" si="68"/>
        <v>-200</v>
      </c>
      <c r="Q167" s="30">
        <v>11700</v>
      </c>
      <c r="R167" s="90">
        <f t="shared" si="71"/>
        <v>11500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69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6"/>
        <v>10700</v>
      </c>
      <c r="G168" s="29" t="str">
        <f t="shared" si="77"/>
        <v/>
      </c>
      <c r="H168" s="30">
        <v>10700</v>
      </c>
      <c r="I168" s="99">
        <f t="shared" si="67"/>
        <v>10700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5"/>
        <v>4050</v>
      </c>
      <c r="P168" s="77" t="str">
        <f t="shared" si="68"/>
        <v/>
      </c>
      <c r="Q168" s="30">
        <v>4050</v>
      </c>
      <c r="R168" s="90">
        <f t="shared" si="71"/>
        <v>4050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69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6"/>
        <v>11200</v>
      </c>
      <c r="G169" s="29" t="str">
        <f t="shared" si="77"/>
        <v/>
      </c>
      <c r="H169" s="30">
        <v>11200</v>
      </c>
      <c r="I169" s="99">
        <f t="shared" si="67"/>
        <v>11200</v>
      </c>
      <c r="J169" s="105"/>
      <c r="K169" s="151" t="s">
        <v>402</v>
      </c>
      <c r="L169" s="75" t="s">
        <v>22</v>
      </c>
      <c r="M169" s="26" t="s">
        <v>467</v>
      </c>
      <c r="N169" s="27">
        <v>10360</v>
      </c>
      <c r="O169" s="28">
        <f t="shared" si="75"/>
        <v>10160</v>
      </c>
      <c r="P169" s="77" t="str">
        <f t="shared" si="68"/>
        <v>-200</v>
      </c>
      <c r="Q169" s="30">
        <v>10360</v>
      </c>
      <c r="R169" s="90">
        <f t="shared" si="71"/>
        <v>10160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69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6"/>
        <v>10600</v>
      </c>
      <c r="G170" s="29" t="str">
        <f t="shared" si="77"/>
        <v/>
      </c>
      <c r="H170" s="30">
        <v>10600</v>
      </c>
      <c r="I170" s="99">
        <f t="shared" si="67"/>
        <v>10600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5"/>
        <v>3600</v>
      </c>
      <c r="P170" s="153" t="str">
        <f t="shared" si="68"/>
        <v/>
      </c>
      <c r="Q170" s="156">
        <v>3600</v>
      </c>
      <c r="R170" s="90">
        <f t="shared" si="71"/>
        <v>3600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69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563100</v>
      </c>
      <c r="F171" s="39">
        <f>E171/46</f>
        <v>12241.3043478261</v>
      </c>
      <c r="G171" s="73"/>
      <c r="H171" s="38">
        <f>SUM(I125:I170)</f>
        <v>563100</v>
      </c>
      <c r="I171" s="149">
        <f>H171/46</f>
        <v>12241.3043478261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5"/>
        <v>2500</v>
      </c>
      <c r="P171" s="153" t="str">
        <f t="shared" si="68"/>
        <v/>
      </c>
      <c r="Q171" s="156">
        <v>2500</v>
      </c>
      <c r="R171" s="90">
        <f t="shared" si="71"/>
        <v>2500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69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8">E172+D172</f>
        <v>4100</v>
      </c>
      <c r="G172" s="29" t="str">
        <f t="shared" ref="G172:G190" si="79">IF(LEFT(D172,1)="+",LEFT(D172,1)&amp;TEXT(D172,"#"),TEXT(D172,"#"))</f>
        <v/>
      </c>
      <c r="H172" s="34">
        <v>4100</v>
      </c>
      <c r="I172" s="99">
        <f t="shared" ref="I172:I186" si="80">IF(G172="",0+H172,G172+H172)</f>
        <v>4100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5"/>
        <v>1500</v>
      </c>
      <c r="P172" s="153" t="str">
        <f t="shared" si="68"/>
        <v/>
      </c>
      <c r="Q172" s="156">
        <v>1500</v>
      </c>
      <c r="R172" s="90">
        <f t="shared" si="71"/>
        <v>1500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69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2600</v>
      </c>
      <c r="F173" s="28">
        <f t="shared" si="78"/>
        <v>2600</v>
      </c>
      <c r="G173" s="29" t="str">
        <f t="shared" si="79"/>
        <v/>
      </c>
      <c r="H173" s="30">
        <v>2600</v>
      </c>
      <c r="I173" s="99">
        <f t="shared" si="80"/>
        <v>2600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5"/>
        <v>47200</v>
      </c>
      <c r="P173" s="153" t="str">
        <f t="shared" si="68"/>
        <v/>
      </c>
      <c r="Q173" s="27">
        <v>47200</v>
      </c>
      <c r="R173" s="90">
        <f t="shared" si="71"/>
        <v>47200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69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8"/>
        <v>3400</v>
      </c>
      <c r="G174" s="29" t="str">
        <f t="shared" si="79"/>
        <v/>
      </c>
      <c r="H174" s="34">
        <v>3400</v>
      </c>
      <c r="I174" s="99">
        <f t="shared" si="80"/>
        <v>3400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5"/>
        <v>16200</v>
      </c>
      <c r="P174" s="77" t="str">
        <f t="shared" si="68"/>
        <v/>
      </c>
      <c r="Q174" s="27">
        <v>16200</v>
      </c>
      <c r="R174" s="90">
        <f t="shared" si="71"/>
        <v>16200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69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8"/>
        <v>2400</v>
      </c>
      <c r="G175" s="29" t="str">
        <f t="shared" si="79"/>
        <v/>
      </c>
      <c r="H175" s="30">
        <v>2400</v>
      </c>
      <c r="I175" s="99">
        <f t="shared" si="80"/>
        <v>2400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5"/>
        <v>14400</v>
      </c>
      <c r="P175" s="77" t="str">
        <f t="shared" si="68"/>
        <v/>
      </c>
      <c r="Q175" s="27">
        <v>14400</v>
      </c>
      <c r="R175" s="90">
        <f t="shared" si="71"/>
        <v>14400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69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8"/>
        <v>2700</v>
      </c>
      <c r="G176" s="29" t="str">
        <f t="shared" si="79"/>
        <v/>
      </c>
      <c r="H176" s="30">
        <v>2700</v>
      </c>
      <c r="I176" s="99">
        <f t="shared" si="80"/>
        <v>2700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5"/>
        <v>15300</v>
      </c>
      <c r="P176" s="77" t="str">
        <f t="shared" si="68"/>
        <v/>
      </c>
      <c r="Q176" s="27">
        <v>15300</v>
      </c>
      <c r="R176" s="90">
        <f t="shared" si="71"/>
        <v>15300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69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8"/>
        <v>3100</v>
      </c>
      <c r="G177" s="29" t="str">
        <f t="shared" si="79"/>
        <v/>
      </c>
      <c r="H177" s="30">
        <v>3100</v>
      </c>
      <c r="I177" s="99">
        <f t="shared" si="80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5"/>
        <v>17200</v>
      </c>
      <c r="P177" s="77" t="str">
        <f t="shared" si="68"/>
        <v/>
      </c>
      <c r="Q177" s="27">
        <v>17200</v>
      </c>
      <c r="R177" s="90">
        <f t="shared" si="71"/>
        <v>17200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69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8"/>
        <v>5500</v>
      </c>
      <c r="G178" s="29" t="str">
        <f t="shared" si="79"/>
        <v/>
      </c>
      <c r="H178" s="30">
        <v>5500</v>
      </c>
      <c r="I178" s="99">
        <f t="shared" si="80"/>
        <v>5500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5"/>
        <v>43800</v>
      </c>
      <c r="P178" s="77" t="str">
        <f t="shared" si="68"/>
        <v/>
      </c>
      <c r="Q178" s="27">
        <v>43800</v>
      </c>
      <c r="R178" s="90">
        <f t="shared" si="71"/>
        <v>43800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69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8"/>
        <v>2900</v>
      </c>
      <c r="G179" s="29" t="str">
        <f t="shared" si="79"/>
        <v/>
      </c>
      <c r="H179" s="30">
        <v>2900</v>
      </c>
      <c r="I179" s="99">
        <f t="shared" si="80"/>
        <v>2900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5"/>
        <v>13100</v>
      </c>
      <c r="P179" s="77" t="str">
        <f t="shared" si="68"/>
        <v/>
      </c>
      <c r="Q179" s="27">
        <v>13100</v>
      </c>
      <c r="R179" s="90">
        <f t="shared" si="71"/>
        <v>13100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69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8"/>
        <v>4430</v>
      </c>
      <c r="G180" s="29" t="str">
        <f t="shared" si="79"/>
        <v/>
      </c>
      <c r="H180" s="30">
        <v>4430</v>
      </c>
      <c r="I180" s="99">
        <f t="shared" si="80"/>
        <v>4430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5"/>
        <v>35500</v>
      </c>
      <c r="P180" s="77" t="str">
        <f t="shared" si="68"/>
        <v/>
      </c>
      <c r="Q180" s="27">
        <v>35500</v>
      </c>
      <c r="R180" s="90">
        <f t="shared" si="71"/>
        <v>35500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69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8"/>
        <v>3100</v>
      </c>
      <c r="G181" s="29" t="str">
        <f t="shared" si="79"/>
        <v/>
      </c>
      <c r="H181" s="30">
        <v>3100</v>
      </c>
      <c r="I181" s="99">
        <f t="shared" si="80"/>
        <v>3100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5"/>
        <v>36500</v>
      </c>
      <c r="P181" s="77" t="str">
        <f t="shared" si="68"/>
        <v/>
      </c>
      <c r="Q181" s="27">
        <v>36500</v>
      </c>
      <c r="R181" s="90">
        <f t="shared" si="71"/>
        <v>36500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69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8"/>
        <v>3500</v>
      </c>
      <c r="G182" s="29" t="str">
        <f t="shared" si="79"/>
        <v/>
      </c>
      <c r="H182" s="30">
        <v>3500</v>
      </c>
      <c r="I182" s="99">
        <f t="shared" si="80"/>
        <v>3500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5"/>
        <v>8900</v>
      </c>
      <c r="P182" s="77" t="str">
        <f t="shared" si="68"/>
        <v/>
      </c>
      <c r="Q182" s="27">
        <v>8900</v>
      </c>
      <c r="R182" s="90">
        <f t="shared" si="71"/>
        <v>8900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69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8"/>
        <v>2800</v>
      </c>
      <c r="G183" s="29" t="str">
        <f t="shared" si="79"/>
        <v/>
      </c>
      <c r="H183" s="30">
        <v>2800</v>
      </c>
      <c r="I183" s="99">
        <f t="shared" si="80"/>
        <v>2800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5"/>
        <v>15500</v>
      </c>
      <c r="P183" s="77" t="str">
        <f t="shared" si="68"/>
        <v/>
      </c>
      <c r="Q183" s="27">
        <v>15500</v>
      </c>
      <c r="R183" s="90">
        <f t="shared" si="71"/>
        <v>15500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69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8"/>
        <v>4280</v>
      </c>
      <c r="G184" s="29" t="str">
        <f t="shared" si="79"/>
        <v/>
      </c>
      <c r="H184" s="30">
        <v>4280</v>
      </c>
      <c r="I184" s="99">
        <f t="shared" si="80"/>
        <v>4280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5"/>
        <v>17300</v>
      </c>
      <c r="P184" s="77" t="str">
        <f t="shared" si="68"/>
        <v/>
      </c>
      <c r="Q184" s="27">
        <v>17300</v>
      </c>
      <c r="R184" s="90">
        <f t="shared" si="71"/>
        <v>17300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69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8"/>
        <v>3200</v>
      </c>
      <c r="G185" s="29" t="str">
        <f t="shared" si="79"/>
        <v/>
      </c>
      <c r="H185" s="30">
        <v>3200</v>
      </c>
      <c r="I185" s="99">
        <f t="shared" si="80"/>
        <v>3200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5"/>
        <v>45500</v>
      </c>
      <c r="P185" s="77" t="str">
        <f t="shared" si="68"/>
        <v/>
      </c>
      <c r="Q185" s="27">
        <v>45500</v>
      </c>
      <c r="R185" s="90">
        <f t="shared" si="71"/>
        <v>45500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69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8"/>
        <v>3200</v>
      </c>
      <c r="G186" s="29" t="str">
        <f t="shared" si="79"/>
        <v/>
      </c>
      <c r="H186" s="30">
        <v>3200</v>
      </c>
      <c r="I186" s="99">
        <f t="shared" si="80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5"/>
        <v>14500</v>
      </c>
      <c r="P186" s="77" t="str">
        <f t="shared" si="68"/>
        <v/>
      </c>
      <c r="Q186" s="27">
        <v>14500</v>
      </c>
      <c r="R186" s="90">
        <f t="shared" si="71"/>
        <v>14500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69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51210</v>
      </c>
      <c r="F187" s="39">
        <f>E187/15</f>
        <v>3414</v>
      </c>
      <c r="G187" s="29" t="str">
        <f t="shared" si="79"/>
        <v/>
      </c>
      <c r="H187" s="38">
        <f>SUM(I172:I186)</f>
        <v>51210</v>
      </c>
      <c r="I187" s="39">
        <f>H187/15</f>
        <v>3414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5"/>
        <v>12700</v>
      </c>
      <c r="P187" s="77" t="str">
        <f t="shared" si="68"/>
        <v/>
      </c>
      <c r="Q187" s="27">
        <v>12700</v>
      </c>
      <c r="R187" s="90">
        <f t="shared" si="71"/>
        <v>12700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69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2600</v>
      </c>
      <c r="F188" s="28">
        <f t="shared" ref="F188:F190" si="81">E188+D188</f>
        <v>2600</v>
      </c>
      <c r="G188" s="29" t="str">
        <f t="shared" si="79"/>
        <v/>
      </c>
      <c r="H188" s="30">
        <v>2600</v>
      </c>
      <c r="I188" s="67">
        <f t="shared" ref="I188:I190" si="82">IF(G188="",0+H188,G188+H188)</f>
        <v>2600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5"/>
        <v>11400</v>
      </c>
      <c r="P188" s="77" t="str">
        <f t="shared" ref="P188:P198" si="83">IF(LEFT(M188,1)="+",LEFT(M188,1)&amp;TEXT(M188,"#"),TEXT(M188,"#"))</f>
        <v/>
      </c>
      <c r="Q188" s="27">
        <v>11400</v>
      </c>
      <c r="R188" s="90">
        <f t="shared" si="71"/>
        <v>11400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69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81"/>
        <v>2700</v>
      </c>
      <c r="G189" s="29" t="str">
        <f t="shared" si="79"/>
        <v/>
      </c>
      <c r="H189" s="30">
        <v>2700</v>
      </c>
      <c r="I189" s="67">
        <f t="shared" si="82"/>
        <v>2700</v>
      </c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5"/>
        <v>13600</v>
      </c>
      <c r="P189" s="77" t="str">
        <f t="shared" si="83"/>
        <v/>
      </c>
      <c r="Q189" s="27">
        <v>13600</v>
      </c>
      <c r="R189" s="90">
        <f t="shared" si="71"/>
        <v>13600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69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81"/>
        <v>3200</v>
      </c>
      <c r="G190" s="29" t="str">
        <f t="shared" si="79"/>
        <v/>
      </c>
      <c r="H190" s="30">
        <v>3200</v>
      </c>
      <c r="I190" s="67">
        <f t="shared" si="82"/>
        <v>3200</v>
      </c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5"/>
        <v>15500</v>
      </c>
      <c r="P190" s="77" t="str">
        <f t="shared" si="83"/>
        <v/>
      </c>
      <c r="Q190" s="27">
        <v>15500</v>
      </c>
      <c r="R190" s="90">
        <f t="shared" si="71"/>
        <v>15500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69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59710</v>
      </c>
      <c r="F191" s="39">
        <f>E191/18</f>
        <v>3317.22222222222</v>
      </c>
      <c r="G191" s="73"/>
      <c r="H191" s="38">
        <f>H187+I188+I189+I190</f>
        <v>59710</v>
      </c>
      <c r="I191" s="39">
        <f>H191/18</f>
        <v>3317.22222222222</v>
      </c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5"/>
        <v>15600</v>
      </c>
      <c r="P191" s="77" t="str">
        <f t="shared" si="83"/>
        <v/>
      </c>
      <c r="Q191" s="30">
        <v>15600</v>
      </c>
      <c r="R191" s="90">
        <f t="shared" si="71"/>
        <v>15600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69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5"/>
        <v>14500</v>
      </c>
      <c r="P192" s="29" t="str">
        <f t="shared" si="83"/>
        <v/>
      </c>
      <c r="Q192" s="30">
        <v>14500</v>
      </c>
      <c r="R192" s="90">
        <f t="shared" si="71"/>
        <v>14500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ref="AD192:AD200" si="84">O192-R192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5"/>
        <v>12700</v>
      </c>
      <c r="P193" s="29" t="str">
        <f t="shared" si="83"/>
        <v/>
      </c>
      <c r="Q193" s="30">
        <v>12700</v>
      </c>
      <c r="R193" s="90">
        <f t="shared" si="71"/>
        <v>12700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84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5"/>
        <v>11000</v>
      </c>
      <c r="P194" s="29" t="str">
        <f t="shared" si="83"/>
        <v/>
      </c>
      <c r="Q194" s="30">
        <v>11000</v>
      </c>
      <c r="R194" s="90">
        <f t="shared" si="71"/>
        <v>11000</v>
      </c>
      <c r="S194" s="3"/>
      <c r="V194" s="9"/>
      <c r="W194" s="6"/>
      <c r="X194" s="8"/>
      <c r="Y194" s="9"/>
      <c r="Z194" s="6"/>
      <c r="AA194" s="8"/>
      <c r="AC194" s="114" t="e">
        <f>#REF!-#REF!</f>
        <v>#REF!</v>
      </c>
      <c r="AD194" s="114">
        <f t="shared" si="84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5"/>
        <v>44000</v>
      </c>
      <c r="P195" s="29" t="str">
        <f t="shared" si="83"/>
        <v/>
      </c>
      <c r="Q195" s="30">
        <v>44000</v>
      </c>
      <c r="R195" s="90">
        <f t="shared" si="71"/>
        <v>44000</v>
      </c>
      <c r="S195" s="3"/>
      <c r="V195" s="9"/>
      <c r="W195" s="6"/>
      <c r="X195" s="8"/>
      <c r="Y195" s="9"/>
      <c r="Z195" s="6"/>
      <c r="AA195" s="8"/>
      <c r="AC195" s="114">
        <f>F198-I198</f>
        <v>0</v>
      </c>
      <c r="AD195" s="114">
        <f t="shared" si="84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5"/>
        <v>14700</v>
      </c>
      <c r="P196" s="29" t="str">
        <f t="shared" si="83"/>
        <v/>
      </c>
      <c r="Q196" s="34">
        <v>14700</v>
      </c>
      <c r="R196" s="90">
        <f t="shared" si="71"/>
        <v>14700</v>
      </c>
      <c r="S196" s="3"/>
      <c r="V196" s="9"/>
      <c r="W196" s="6"/>
      <c r="X196" s="8"/>
      <c r="Y196" s="9"/>
      <c r="Z196" s="6"/>
      <c r="AA196" s="8"/>
      <c r="AC196" s="114">
        <f>F199-I199</f>
        <v>0</v>
      </c>
      <c r="AD196" s="114">
        <f t="shared" si="84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5"/>
        <v>20700</v>
      </c>
      <c r="P197" s="29" t="str">
        <f t="shared" si="83"/>
        <v/>
      </c>
      <c r="Q197" s="30">
        <v>20700</v>
      </c>
      <c r="R197" s="90">
        <f>IF(P197="",0+Q197,P197+Q197)</f>
        <v>20700</v>
      </c>
      <c r="S197" s="3"/>
      <c r="V197" s="9"/>
      <c r="W197" s="6"/>
      <c r="X197" s="8"/>
      <c r="Y197" s="9"/>
      <c r="Z197" s="6"/>
      <c r="AA197" s="8"/>
      <c r="AC197" s="114">
        <f>F200-I200</f>
        <v>0</v>
      </c>
      <c r="AD197" s="114">
        <f t="shared" si="84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5"/>
        <v>34200</v>
      </c>
      <c r="P198" s="115" t="str">
        <f t="shared" si="83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4">
        <f>F201-I201</f>
        <v>0</v>
      </c>
      <c r="AD198" s="114">
        <f t="shared" si="84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4">
        <f>F202-I202</f>
        <v>0</v>
      </c>
      <c r="AD199" s="114">
        <f t="shared" si="84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4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K201" s="1"/>
      <c r="L201" s="1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12">
      <c r="B202" s="4"/>
      <c r="C202" s="4"/>
      <c r="D202" s="163"/>
      <c r="E202" s="130"/>
      <c r="F202" s="165"/>
      <c r="G202" s="163"/>
      <c r="H202" s="130"/>
      <c r="I202" s="131"/>
      <c r="L202" s="173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5"/>
    <mergeCell ref="J27:J48"/>
    <mergeCell ref="J50:J73"/>
    <mergeCell ref="J74:J93"/>
    <mergeCell ref="J94:J99"/>
    <mergeCell ref="J100:J122"/>
    <mergeCell ref="J123:J125"/>
    <mergeCell ref="J126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L12" sqref="L12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503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38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0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3200</v>
      </c>
      <c r="O19" s="28">
        <f t="shared" si="3"/>
        <v>3200</v>
      </c>
      <c r="P19" s="29" t="str">
        <f t="shared" si="14"/>
        <v/>
      </c>
      <c r="Q19" s="30">
        <v>3200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3800</v>
      </c>
      <c r="O20" s="28">
        <f t="shared" si="3"/>
        <v>3800</v>
      </c>
      <c r="P20" s="29" t="str">
        <f t="shared" si="14"/>
        <v/>
      </c>
      <c r="Q20" s="30">
        <v>3800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77</v>
      </c>
      <c r="L21" s="33" t="s">
        <v>78</v>
      </c>
      <c r="M21" s="52"/>
      <c r="N21" s="27">
        <v>1770</v>
      </c>
      <c r="O21" s="28">
        <f t="shared" si="3"/>
        <v>1770</v>
      </c>
      <c r="P21" s="29"/>
      <c r="Q21" s="27">
        <v>1770</v>
      </c>
      <c r="R21" s="90">
        <f t="shared" si="5"/>
        <v>1770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1710</v>
      </c>
      <c r="O22" s="28">
        <f t="shared" si="3"/>
        <v>1710</v>
      </c>
      <c r="P22" s="29" t="str">
        <f t="shared" ref="P22:P26" si="17">IF(LEFT(M22,1)="+",LEFT(M22,1)&amp;TEXT(M22,"#"),TEXT(M22,"#"))</f>
        <v/>
      </c>
      <c r="Q22" s="30">
        <v>1710</v>
      </c>
      <c r="R22" s="90">
        <f t="shared" si="5"/>
        <v>1710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1790</v>
      </c>
      <c r="O23" s="28">
        <f t="shared" si="3"/>
        <v>1790</v>
      </c>
      <c r="P23" s="29" t="str">
        <f t="shared" si="17"/>
        <v/>
      </c>
      <c r="Q23" s="30">
        <v>1790</v>
      </c>
      <c r="R23" s="90">
        <f t="shared" si="5"/>
        <v>1790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7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88</v>
      </c>
      <c r="L25" s="60" t="s">
        <v>20</v>
      </c>
      <c r="M25" s="52"/>
      <c r="N25" s="27">
        <v>3300</v>
      </c>
      <c r="O25" s="28">
        <f t="shared" si="3"/>
        <v>3300</v>
      </c>
      <c r="P25" s="29" t="str">
        <f t="shared" si="17"/>
        <v/>
      </c>
      <c r="Q25" s="30">
        <v>3300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3200</v>
      </c>
      <c r="O26" s="28">
        <f t="shared" si="3"/>
        <v>3200</v>
      </c>
      <c r="P26" s="29" t="str">
        <f t="shared" si="17"/>
        <v/>
      </c>
      <c r="Q26" s="30">
        <v>3200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96870</v>
      </c>
      <c r="O27" s="39">
        <f>N27/22</f>
        <v>4403.18181818182</v>
      </c>
      <c r="P27" s="73"/>
      <c r="Q27" s="38">
        <f>SUM(R6:R26)</f>
        <v>96870</v>
      </c>
      <c r="R27" s="108">
        <f>Q27/22</f>
        <v>4403.18181818182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25700</v>
      </c>
      <c r="O28" s="28">
        <f t="shared" ref="O28:O45" si="18">N28+M28</f>
        <v>25700</v>
      </c>
      <c r="P28" s="29" t="str">
        <f t="shared" ref="P28:P45" si="19">IF(LEFT(M28,1)="+",LEFT(M28,1)&amp;TEXT(M28,"#"),TEXT(M28,"#"))</f>
        <v/>
      </c>
      <c r="Q28" s="30">
        <v>25700</v>
      </c>
      <c r="R28" s="90">
        <f t="shared" ref="R28:R45" si="20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25500</v>
      </c>
      <c r="O29" s="28">
        <f t="shared" si="18"/>
        <v>25500</v>
      </c>
      <c r="P29" s="29" t="str">
        <f t="shared" si="19"/>
        <v/>
      </c>
      <c r="Q29" s="30">
        <v>25500</v>
      </c>
      <c r="R29" s="90">
        <f t="shared" si="20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25700</v>
      </c>
      <c r="O30" s="28">
        <f t="shared" si="18"/>
        <v>25700</v>
      </c>
      <c r="P30" s="29" t="str">
        <f t="shared" si="19"/>
        <v/>
      </c>
      <c r="Q30" s="30">
        <v>25700</v>
      </c>
      <c r="R30" s="90">
        <f t="shared" si="20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25500</v>
      </c>
      <c r="O31" s="28">
        <f t="shared" si="18"/>
        <v>25500</v>
      </c>
      <c r="P31" s="29" t="str">
        <f t="shared" si="19"/>
        <v/>
      </c>
      <c r="Q31" s="30">
        <v>25500</v>
      </c>
      <c r="R31" s="90">
        <f t="shared" si="20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8"/>
        <v>25000</v>
      </c>
      <c r="P32" s="29" t="str">
        <f t="shared" si="19"/>
        <v/>
      </c>
      <c r="Q32" s="30">
        <v>25000</v>
      </c>
      <c r="R32" s="90">
        <f t="shared" si="20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8"/>
        <v>24700</v>
      </c>
      <c r="P33" s="29" t="str">
        <f t="shared" si="19"/>
        <v/>
      </c>
      <c r="Q33" s="30">
        <v>24700</v>
      </c>
      <c r="R33" s="90">
        <f t="shared" si="20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8"/>
        <v>25000</v>
      </c>
      <c r="P34" s="29" t="str">
        <f t="shared" si="19"/>
        <v/>
      </c>
      <c r="Q34" s="30">
        <v>25000</v>
      </c>
      <c r="R34" s="90">
        <f t="shared" si="20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1">E35+D35</f>
        <v>35300</v>
      </c>
      <c r="G35" s="29" t="str">
        <f t="shared" si="1"/>
        <v/>
      </c>
      <c r="H35" s="30">
        <v>35300</v>
      </c>
      <c r="I35" s="67">
        <f t="shared" ref="I35:I45" si="22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8"/>
        <v>22000</v>
      </c>
      <c r="P35" s="29" t="str">
        <f t="shared" si="19"/>
        <v/>
      </c>
      <c r="Q35" s="30">
        <v>22000</v>
      </c>
      <c r="R35" s="90">
        <f t="shared" si="20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1"/>
        <v>35500</v>
      </c>
      <c r="G36" s="29" t="str">
        <f t="shared" si="1"/>
        <v/>
      </c>
      <c r="H36" s="30">
        <v>35500</v>
      </c>
      <c r="I36" s="67">
        <f t="shared" si="22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8"/>
        <v>22000</v>
      </c>
      <c r="P36" s="29" t="str">
        <f t="shared" si="19"/>
        <v/>
      </c>
      <c r="Q36" s="30">
        <v>22000</v>
      </c>
      <c r="R36" s="90">
        <f t="shared" si="20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1"/>
        <v>35000</v>
      </c>
      <c r="G37" s="29" t="str">
        <f t="shared" si="1"/>
        <v/>
      </c>
      <c r="H37" s="30">
        <v>35000</v>
      </c>
      <c r="I37" s="67">
        <f t="shared" si="22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8"/>
        <v>33000</v>
      </c>
      <c r="P37" s="77" t="str">
        <f t="shared" si="19"/>
        <v/>
      </c>
      <c r="Q37" s="30">
        <v>33000</v>
      </c>
      <c r="R37" s="90">
        <f t="shared" si="20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1"/>
        <v>35300</v>
      </c>
      <c r="G38" s="29" t="str">
        <f t="shared" si="1"/>
        <v/>
      </c>
      <c r="H38" s="30">
        <v>35300</v>
      </c>
      <c r="I38" s="67">
        <f t="shared" si="22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8"/>
        <v>32800</v>
      </c>
      <c r="P38" s="77" t="str">
        <f t="shared" si="19"/>
        <v/>
      </c>
      <c r="Q38" s="30">
        <v>32800</v>
      </c>
      <c r="R38" s="90">
        <f t="shared" si="20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33000</v>
      </c>
      <c r="F39" s="28">
        <f t="shared" si="21"/>
        <v>33000</v>
      </c>
      <c r="G39" s="29"/>
      <c r="H39" s="30">
        <v>33000</v>
      </c>
      <c r="I39" s="67">
        <f t="shared" si="22"/>
        <v>33000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8"/>
        <v>32800</v>
      </c>
      <c r="P39" s="77" t="str">
        <f t="shared" si="19"/>
        <v/>
      </c>
      <c r="Q39" s="30">
        <v>32800</v>
      </c>
      <c r="R39" s="90">
        <f t="shared" si="20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1"/>
        <v>33300</v>
      </c>
      <c r="G40" s="29" t="str">
        <f t="shared" ref="G40:G73" si="23">IF(LEFT(D40,1)="+",LEFT(D40,1)&amp;TEXT(D40,"#"),TEXT(D40,"#"))</f>
        <v/>
      </c>
      <c r="H40" s="30">
        <v>33300</v>
      </c>
      <c r="I40" s="67">
        <f t="shared" si="22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8"/>
        <v>19700</v>
      </c>
      <c r="P40" s="77" t="str">
        <f t="shared" si="19"/>
        <v/>
      </c>
      <c r="Q40" s="30">
        <v>19700</v>
      </c>
      <c r="R40" s="90">
        <f t="shared" si="20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1"/>
        <v>32300</v>
      </c>
      <c r="G41" s="29" t="str">
        <f t="shared" si="23"/>
        <v/>
      </c>
      <c r="H41" s="30">
        <v>32300</v>
      </c>
      <c r="I41" s="67">
        <f t="shared" si="22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8"/>
        <v>25300</v>
      </c>
      <c r="P41" s="77" t="str">
        <f t="shared" si="19"/>
        <v/>
      </c>
      <c r="Q41" s="30">
        <v>25300</v>
      </c>
      <c r="R41" s="90">
        <f t="shared" si="20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1"/>
        <v>34800</v>
      </c>
      <c r="G42" s="29" t="str">
        <f t="shared" si="23"/>
        <v/>
      </c>
      <c r="H42" s="30">
        <v>34800</v>
      </c>
      <c r="I42" s="67">
        <f t="shared" si="22"/>
        <v>34800</v>
      </c>
      <c r="J42" s="69"/>
      <c r="K42" s="60" t="s">
        <v>128</v>
      </c>
      <c r="L42" s="33" t="s">
        <v>18</v>
      </c>
      <c r="M42" s="52"/>
      <c r="N42" s="27">
        <v>26100</v>
      </c>
      <c r="O42" s="28">
        <f t="shared" si="18"/>
        <v>26100</v>
      </c>
      <c r="P42" s="77" t="str">
        <f t="shared" si="19"/>
        <v/>
      </c>
      <c r="Q42" s="30">
        <v>26100</v>
      </c>
      <c r="R42" s="90">
        <f t="shared" si="20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1"/>
        <v>35000</v>
      </c>
      <c r="G43" s="29" t="str">
        <f t="shared" si="23"/>
        <v/>
      </c>
      <c r="H43" s="30">
        <v>35000</v>
      </c>
      <c r="I43" s="67">
        <f t="shared" si="22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8"/>
        <v>26720</v>
      </c>
      <c r="P43" s="77" t="str">
        <f t="shared" si="19"/>
        <v/>
      </c>
      <c r="Q43" s="30">
        <v>26720</v>
      </c>
      <c r="R43" s="90">
        <f t="shared" si="20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1"/>
        <v>35100</v>
      </c>
      <c r="G44" s="29" t="str">
        <f t="shared" si="23"/>
        <v/>
      </c>
      <c r="H44" s="30">
        <v>35100</v>
      </c>
      <c r="I44" s="67">
        <f t="shared" si="22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8"/>
        <v>26720</v>
      </c>
      <c r="P44" s="77" t="str">
        <f t="shared" si="19"/>
        <v/>
      </c>
      <c r="Q44" s="30">
        <v>26720</v>
      </c>
      <c r="R44" s="90">
        <f t="shared" si="20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1"/>
        <v>33900</v>
      </c>
      <c r="G45" s="29" t="str">
        <f t="shared" si="23"/>
        <v/>
      </c>
      <c r="H45" s="30">
        <v>33900</v>
      </c>
      <c r="I45" s="67">
        <f t="shared" si="22"/>
        <v>33900</v>
      </c>
      <c r="J45" s="69"/>
      <c r="K45" s="60" t="s">
        <v>134</v>
      </c>
      <c r="L45" s="33" t="s">
        <v>66</v>
      </c>
      <c r="M45" s="52"/>
      <c r="N45" s="27">
        <v>26000</v>
      </c>
      <c r="O45" s="28">
        <f t="shared" si="18"/>
        <v>26000</v>
      </c>
      <c r="P45" s="29" t="str">
        <f t="shared" si="19"/>
        <v/>
      </c>
      <c r="Q45" s="30">
        <v>26000</v>
      </c>
      <c r="R45" s="90">
        <f t="shared" si="20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23"/>
        <v/>
      </c>
      <c r="H46" s="51">
        <f>SUM(I35:I45)</f>
        <v>378500</v>
      </c>
      <c r="I46" s="39">
        <f>H46/11</f>
        <v>34409.0909090909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4">E47+D47</f>
        <v>21000</v>
      </c>
      <c r="G47" s="29" t="str">
        <f t="shared" si="23"/>
        <v/>
      </c>
      <c r="H47" s="30">
        <v>21000</v>
      </c>
      <c r="I47" s="67">
        <f t="shared" ref="I47:I51" si="25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23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23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23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23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23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486400</v>
      </c>
      <c r="F53" s="39">
        <f>E53/16</f>
        <v>30400</v>
      </c>
      <c r="G53" s="29" t="str">
        <f t="shared" si="23"/>
        <v/>
      </c>
      <c r="H53" s="51">
        <f>H46+H52</f>
        <v>486400</v>
      </c>
      <c r="I53" s="39">
        <f>H53/16</f>
        <v>30400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2">E54+D54</f>
        <v>9400</v>
      </c>
      <c r="G54" s="29" t="str">
        <f t="shared" si="23"/>
        <v/>
      </c>
      <c r="H54" s="30">
        <v>9400</v>
      </c>
      <c r="I54" s="67">
        <f t="shared" ref="I54:I69" si="33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2"/>
        <v>9600</v>
      </c>
      <c r="G55" s="29" t="str">
        <f t="shared" si="23"/>
        <v/>
      </c>
      <c r="H55" s="30">
        <v>9600</v>
      </c>
      <c r="I55" s="67">
        <f t="shared" si="33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2"/>
        <v>10000</v>
      </c>
      <c r="G56" s="29" t="str">
        <f t="shared" si="23"/>
        <v/>
      </c>
      <c r="H56" s="30">
        <v>10000</v>
      </c>
      <c r="I56" s="67">
        <f t="shared" si="33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ref="AC56:AC62" si="37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2"/>
        <v>9800</v>
      </c>
      <c r="G57" s="29" t="str">
        <f t="shared" si="23"/>
        <v/>
      </c>
      <c r="H57" s="30">
        <v>9800</v>
      </c>
      <c r="I57" s="67">
        <f t="shared" si="33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37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10100</v>
      </c>
      <c r="F58" s="28">
        <f t="shared" si="32"/>
        <v>10100</v>
      </c>
      <c r="G58" s="29" t="str">
        <f t="shared" si="23"/>
        <v/>
      </c>
      <c r="H58" s="27">
        <v>10100</v>
      </c>
      <c r="I58" s="67">
        <f t="shared" si="33"/>
        <v>10100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37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10300</v>
      </c>
      <c r="F59" s="28">
        <f t="shared" si="32"/>
        <v>10300</v>
      </c>
      <c r="G59" s="29" t="str">
        <f t="shared" si="23"/>
        <v/>
      </c>
      <c r="H59" s="27">
        <v>10300</v>
      </c>
      <c r="I59" s="67">
        <f t="shared" si="33"/>
        <v>10300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37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2"/>
        <v>11200</v>
      </c>
      <c r="G60" s="29" t="str">
        <f t="shared" si="23"/>
        <v/>
      </c>
      <c r="H60" s="30">
        <v>11200</v>
      </c>
      <c r="I60" s="67">
        <f t="shared" si="33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7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2"/>
        <v>11000</v>
      </c>
      <c r="G61" s="29" t="str">
        <f t="shared" si="23"/>
        <v/>
      </c>
      <c r="H61" s="30">
        <v>11000</v>
      </c>
      <c r="I61" s="67">
        <f t="shared" si="33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8">N61+M61</f>
        <v>1800</v>
      </c>
      <c r="P61" s="29" t="str">
        <f t="shared" ref="P61:P63" si="39">IF(LEFT(M61,1)="+",LEFT(M61,1)&amp;TEXT(M61,"#"),TEXT(M61,"#"))</f>
        <v/>
      </c>
      <c r="Q61" s="30">
        <v>1800</v>
      </c>
      <c r="R61" s="90">
        <f t="shared" ref="R61:R63" si="40">IF(P61="",0+Q61,P61+Q61)</f>
        <v>1800</v>
      </c>
      <c r="S61" s="105"/>
      <c r="V61" s="106"/>
      <c r="X61" s="107"/>
      <c r="Y61" s="106"/>
      <c r="AA61" s="107"/>
      <c r="AC61" s="114">
        <f t="shared" si="37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2"/>
        <v>10700</v>
      </c>
      <c r="G62" s="29" t="str">
        <f t="shared" si="23"/>
        <v/>
      </c>
      <c r="H62" s="30">
        <v>10700</v>
      </c>
      <c r="I62" s="67">
        <f t="shared" si="33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8"/>
        <v>1250</v>
      </c>
      <c r="P62" s="29" t="str">
        <f t="shared" si="39"/>
        <v/>
      </c>
      <c r="Q62" s="30">
        <v>1250</v>
      </c>
      <c r="R62" s="90">
        <f t="shared" si="40"/>
        <v>1250</v>
      </c>
      <c r="S62" s="105"/>
      <c r="V62" s="106"/>
      <c r="X62" s="107"/>
      <c r="Y62" s="106"/>
      <c r="AA62" s="107"/>
      <c r="AC62" s="114">
        <f t="shared" si="37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2"/>
        <v>10900</v>
      </c>
      <c r="G63" s="29" t="str">
        <f t="shared" si="23"/>
        <v/>
      </c>
      <c r="H63" s="30">
        <v>10900</v>
      </c>
      <c r="I63" s="67">
        <f t="shared" si="33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8"/>
        <v>1900</v>
      </c>
      <c r="P63" s="29" t="str">
        <f t="shared" si="39"/>
        <v/>
      </c>
      <c r="Q63" s="30">
        <v>1900</v>
      </c>
      <c r="R63" s="90">
        <f t="shared" si="40"/>
        <v>1900</v>
      </c>
      <c r="S63" s="105"/>
      <c r="V63" s="106"/>
      <c r="X63" s="107"/>
      <c r="Y63" s="106"/>
      <c r="AA63" s="107"/>
      <c r="AC63" s="114">
        <f t="shared" ref="AC63:AC73" si="41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2"/>
        <v>13900</v>
      </c>
      <c r="G64" s="29" t="str">
        <f t="shared" si="23"/>
        <v/>
      </c>
      <c r="H64" s="30">
        <v>13900</v>
      </c>
      <c r="I64" s="67">
        <f t="shared" si="33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41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2"/>
        <v>9400</v>
      </c>
      <c r="G65" s="29" t="str">
        <f t="shared" si="23"/>
        <v/>
      </c>
      <c r="H65" s="30">
        <v>9400</v>
      </c>
      <c r="I65" s="67">
        <f t="shared" si="33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2">N65+M65</f>
        <v>10500</v>
      </c>
      <c r="P65" s="29" t="str">
        <f t="shared" ref="P65:P68" si="43">IF(LEFT(M65,1)="+",LEFT(M65,1)&amp;TEXT(M65,"#"),TEXT(M65,"#"))</f>
        <v/>
      </c>
      <c r="Q65" s="30">
        <v>10500</v>
      </c>
      <c r="R65" s="90">
        <f t="shared" ref="R65:R68" si="44">IF(P65="",0+Q65,P65+Q65)</f>
        <v>10500</v>
      </c>
      <c r="S65" s="105"/>
      <c r="V65" s="106"/>
      <c r="X65" s="107"/>
      <c r="Y65" s="106"/>
      <c r="AA65" s="107"/>
      <c r="AC65" s="114">
        <f t="shared" si="41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2"/>
        <v>9400</v>
      </c>
      <c r="G66" s="29" t="str">
        <f t="shared" si="23"/>
        <v/>
      </c>
      <c r="H66" s="30">
        <v>9400</v>
      </c>
      <c r="I66" s="67">
        <f t="shared" si="33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2"/>
        <v>10200</v>
      </c>
      <c r="P66" s="29" t="str">
        <f t="shared" si="43"/>
        <v/>
      </c>
      <c r="Q66" s="30">
        <v>10200</v>
      </c>
      <c r="R66" s="90">
        <f t="shared" si="44"/>
        <v>10200</v>
      </c>
      <c r="S66" s="105"/>
      <c r="V66" s="106"/>
      <c r="X66" s="107"/>
      <c r="Y66" s="106"/>
      <c r="AA66" s="107"/>
      <c r="AC66" s="114">
        <f t="shared" si="41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11200</v>
      </c>
      <c r="F67" s="28">
        <f t="shared" si="32"/>
        <v>11200</v>
      </c>
      <c r="G67" s="29" t="str">
        <f t="shared" si="23"/>
        <v/>
      </c>
      <c r="H67" s="27">
        <v>11200</v>
      </c>
      <c r="I67" s="67">
        <f t="shared" si="33"/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2"/>
        <v>8800</v>
      </c>
      <c r="P67" s="29" t="str">
        <f t="shared" si="43"/>
        <v/>
      </c>
      <c r="Q67" s="30">
        <v>8800</v>
      </c>
      <c r="R67" s="90">
        <f t="shared" si="44"/>
        <v>8800</v>
      </c>
      <c r="S67" s="105"/>
      <c r="V67" s="106"/>
      <c r="X67" s="107"/>
      <c r="Y67" s="106"/>
      <c r="AA67" s="107"/>
      <c r="AC67" s="114">
        <f t="shared" si="41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2"/>
        <v>12100</v>
      </c>
      <c r="G68" s="29" t="str">
        <f t="shared" si="23"/>
        <v/>
      </c>
      <c r="H68" s="30">
        <v>12100</v>
      </c>
      <c r="I68" s="67">
        <f t="shared" si="33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2"/>
        <v>10700</v>
      </c>
      <c r="P68" s="29" t="str">
        <f t="shared" si="43"/>
        <v/>
      </c>
      <c r="Q68" s="30">
        <v>10700</v>
      </c>
      <c r="R68" s="90">
        <f t="shared" si="44"/>
        <v>10700</v>
      </c>
      <c r="S68" s="105"/>
      <c r="V68" s="106"/>
      <c r="X68" s="107"/>
      <c r="Y68" s="106"/>
      <c r="AA68" s="107"/>
      <c r="AC68" s="114">
        <f t="shared" si="41"/>
        <v>0</v>
      </c>
      <c r="AD68" s="114">
        <f t="shared" ref="AD68:AD127" si="45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2"/>
        <v>11800</v>
      </c>
      <c r="G69" s="29" t="str">
        <f t="shared" si="23"/>
        <v/>
      </c>
      <c r="H69" s="30">
        <v>11800</v>
      </c>
      <c r="I69" s="67">
        <f t="shared" si="33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1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170800</v>
      </c>
      <c r="F70" s="39">
        <f>E70/16</f>
        <v>10675</v>
      </c>
      <c r="G70" s="29" t="str">
        <f t="shared" si="23"/>
        <v/>
      </c>
      <c r="H70" s="51">
        <f>SUM(I54:I69)</f>
        <v>170800</v>
      </c>
      <c r="I70" s="39">
        <f>H70/16</f>
        <v>10675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1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9">E71+D71</f>
        <v>6700</v>
      </c>
      <c r="G71" s="29" t="str">
        <f t="shared" si="23"/>
        <v/>
      </c>
      <c r="H71" s="30">
        <v>6700</v>
      </c>
      <c r="I71" s="67">
        <f t="shared" ref="I71:I73" si="50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1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9"/>
        <v>7000</v>
      </c>
      <c r="G72" s="29" t="str">
        <f t="shared" si="23"/>
        <v/>
      </c>
      <c r="H72" s="30">
        <v>7000</v>
      </c>
      <c r="I72" s="67">
        <f t="shared" si="50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1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6600</v>
      </c>
      <c r="F73" s="28">
        <f t="shared" si="49"/>
        <v>6600</v>
      </c>
      <c r="G73" s="29" t="str">
        <f t="shared" si="23"/>
        <v/>
      </c>
      <c r="H73" s="30">
        <v>6600</v>
      </c>
      <c r="I73" s="67">
        <f t="shared" si="50"/>
        <v>6600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1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20300</v>
      </c>
      <c r="F74" s="39">
        <f>E74/3</f>
        <v>6766.66666666667</v>
      </c>
      <c r="G74" s="73"/>
      <c r="H74" s="51">
        <f>SUM(I71:I73)</f>
        <v>20300</v>
      </c>
      <c r="I74" s="39">
        <f>H74/3</f>
        <v>6766.66666666667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ref="AC74:AC137" si="51">F78-I78</f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191100</v>
      </c>
      <c r="F75" s="39">
        <f>E75/15</f>
        <v>12740</v>
      </c>
      <c r="G75" s="73"/>
      <c r="H75" s="51">
        <f>H70+H74</f>
        <v>191100</v>
      </c>
      <c r="I75" s="39">
        <f>H75/15</f>
        <v>12740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51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2">E76+D76</f>
        <v>4600</v>
      </c>
      <c r="G76" s="29" t="str">
        <f t="shared" ref="G76:G78" si="53">IF(LEFT(D76,1)="+",LEFT(D76,1)&amp;TEXT(D76,"#"),TEXT(D76,"#"))</f>
        <v/>
      </c>
      <c r="H76" s="30">
        <v>4600</v>
      </c>
      <c r="I76" s="67">
        <f t="shared" ref="I76:I78" si="54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51"/>
        <v>0</v>
      </c>
      <c r="AD76" s="114">
        <f t="shared" si="45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2"/>
        <v>5000</v>
      </c>
      <c r="G77" s="29" t="str">
        <f t="shared" si="53"/>
        <v/>
      </c>
      <c r="H77" s="30">
        <v>5000</v>
      </c>
      <c r="I77" s="67">
        <f t="shared" si="54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51"/>
        <v>0</v>
      </c>
      <c r="AD77" s="114">
        <f t="shared" si="45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2"/>
        <v>4600</v>
      </c>
      <c r="G78" s="29" t="str">
        <f t="shared" si="53"/>
        <v/>
      </c>
      <c r="H78" s="30">
        <v>4600</v>
      </c>
      <c r="I78" s="67">
        <f t="shared" si="54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51"/>
        <v>0</v>
      </c>
      <c r="AD78" s="114">
        <f t="shared" si="45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51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5">E80+D80</f>
        <v>3600</v>
      </c>
      <c r="G80" s="29" t="str">
        <f t="shared" ref="G80:G93" si="56">IF(LEFT(D80,1)="+",LEFT(D80,1)&amp;TEXT(D80,"#"),TEXT(D80,"#"))</f>
        <v/>
      </c>
      <c r="H80" s="30">
        <v>3600</v>
      </c>
      <c r="I80" s="67">
        <f t="shared" ref="I80:I99" si="57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51"/>
        <v>0</v>
      </c>
      <c r="AD80" s="114">
        <f t="shared" si="45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8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51"/>
        <v>0</v>
      </c>
      <c r="AD81" s="114">
        <f t="shared" si="45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5"/>
        <v>9400</v>
      </c>
      <c r="G82" s="29" t="str">
        <f t="shared" si="56"/>
        <v/>
      </c>
      <c r="H82" s="30">
        <v>9400</v>
      </c>
      <c r="I82" s="67">
        <f t="shared" si="57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51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5"/>
        <v>9800</v>
      </c>
      <c r="G83" s="29" t="str">
        <f t="shared" si="56"/>
        <v/>
      </c>
      <c r="H83" s="30">
        <v>9800</v>
      </c>
      <c r="I83" s="67">
        <f t="shared" si="57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51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5"/>
        <v>9200</v>
      </c>
      <c r="G84" s="29" t="str">
        <f t="shared" si="56"/>
        <v/>
      </c>
      <c r="H84" s="30">
        <v>9200</v>
      </c>
      <c r="I84" s="67">
        <f t="shared" si="57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8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51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5"/>
        <v>9400</v>
      </c>
      <c r="G85" s="29" t="str">
        <f t="shared" si="56"/>
        <v/>
      </c>
      <c r="H85" s="30">
        <v>9400</v>
      </c>
      <c r="I85" s="67">
        <f t="shared" si="57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8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51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5"/>
        <v>9700</v>
      </c>
      <c r="G86" s="29" t="str">
        <f t="shared" si="56"/>
        <v/>
      </c>
      <c r="H86" s="30">
        <v>9700</v>
      </c>
      <c r="I86" s="67">
        <f t="shared" si="57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8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51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5"/>
        <v>8100</v>
      </c>
      <c r="G87" s="29" t="str">
        <f t="shared" si="56"/>
        <v/>
      </c>
      <c r="H87" s="30">
        <v>8100</v>
      </c>
      <c r="I87" s="67">
        <f t="shared" si="57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8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51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5"/>
        <v>9600</v>
      </c>
      <c r="G88" s="29" t="str">
        <f t="shared" si="56"/>
        <v/>
      </c>
      <c r="H88" s="30">
        <v>9600</v>
      </c>
      <c r="I88" s="67">
        <f t="shared" si="57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8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51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5"/>
        <v>8300</v>
      </c>
      <c r="G89" s="29" t="str">
        <f t="shared" si="56"/>
        <v/>
      </c>
      <c r="H89" s="30">
        <v>8300</v>
      </c>
      <c r="I89" s="67">
        <f t="shared" si="57"/>
        <v>8300</v>
      </c>
      <c r="J89" s="69"/>
      <c r="K89" s="33" t="s">
        <v>222</v>
      </c>
      <c r="L89" s="25" t="s">
        <v>26</v>
      </c>
      <c r="M89" s="52"/>
      <c r="N89" s="27">
        <v>1750</v>
      </c>
      <c r="O89" s="28">
        <f t="shared" si="46"/>
        <v>1750</v>
      </c>
      <c r="P89" s="29" t="str">
        <f t="shared" si="58"/>
        <v/>
      </c>
      <c r="Q89" s="30">
        <v>1750</v>
      </c>
      <c r="R89" s="90">
        <f t="shared" si="48"/>
        <v>1750</v>
      </c>
      <c r="S89" s="105"/>
      <c r="V89" s="106"/>
      <c r="W89" s="130"/>
      <c r="X89" s="131"/>
      <c r="Y89" s="106"/>
      <c r="Z89" s="130"/>
      <c r="AA89" s="131"/>
      <c r="AC89" s="114">
        <f t="shared" si="51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5"/>
        <v>6800</v>
      </c>
      <c r="G90" s="29" t="str">
        <f t="shared" si="56"/>
        <v/>
      </c>
      <c r="H90" s="30">
        <v>6800</v>
      </c>
      <c r="I90" s="67">
        <f t="shared" si="57"/>
        <v>6800</v>
      </c>
      <c r="J90" s="69"/>
      <c r="K90" s="33" t="s">
        <v>224</v>
      </c>
      <c r="L90" s="25" t="s">
        <v>26</v>
      </c>
      <c r="M90" s="52"/>
      <c r="N90" s="27">
        <v>2150</v>
      </c>
      <c r="O90" s="28">
        <f t="shared" si="46"/>
        <v>2150</v>
      </c>
      <c r="P90" s="29" t="str">
        <f t="shared" si="58"/>
        <v/>
      </c>
      <c r="Q90" s="30">
        <v>2150</v>
      </c>
      <c r="R90" s="90">
        <f t="shared" si="48"/>
        <v>2150</v>
      </c>
      <c r="S90" s="105"/>
      <c r="V90" s="106"/>
      <c r="W90" s="130"/>
      <c r="X90" s="131"/>
      <c r="Y90" s="106"/>
      <c r="Z90" s="130"/>
      <c r="AA90" s="131"/>
      <c r="AC90" s="114">
        <f t="shared" si="51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5"/>
        <v>6800</v>
      </c>
      <c r="G91" s="29" t="str">
        <f t="shared" si="56"/>
        <v/>
      </c>
      <c r="H91" s="30">
        <v>6800</v>
      </c>
      <c r="I91" s="67">
        <f t="shared" si="57"/>
        <v>6800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8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51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5"/>
        <v>6900</v>
      </c>
      <c r="G92" s="29" t="str">
        <f t="shared" si="56"/>
        <v/>
      </c>
      <c r="H92" s="30">
        <v>6900</v>
      </c>
      <c r="I92" s="67">
        <f t="shared" si="57"/>
        <v>6900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8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51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5"/>
        <v>7200</v>
      </c>
      <c r="G93" s="29" t="str">
        <f t="shared" si="56"/>
        <v/>
      </c>
      <c r="H93" s="30">
        <v>7200</v>
      </c>
      <c r="I93" s="67">
        <f t="shared" si="57"/>
        <v>7200</v>
      </c>
      <c r="J93" s="69"/>
      <c r="K93" s="125" t="s">
        <v>230</v>
      </c>
      <c r="L93" s="25" t="s">
        <v>231</v>
      </c>
      <c r="M93" s="52"/>
      <c r="N93" s="41">
        <v>2050</v>
      </c>
      <c r="O93" s="28">
        <f t="shared" si="46"/>
        <v>2050</v>
      </c>
      <c r="P93" s="29" t="str">
        <f t="shared" si="58"/>
        <v/>
      </c>
      <c r="Q93" s="30">
        <v>2050</v>
      </c>
      <c r="R93" s="90">
        <f t="shared" si="48"/>
        <v>2050</v>
      </c>
      <c r="S93" s="105"/>
      <c r="V93" s="106"/>
      <c r="W93" s="130"/>
      <c r="X93" s="131"/>
      <c r="Y93" s="106"/>
      <c r="Z93" s="130"/>
      <c r="AA93" s="131"/>
      <c r="AC93" s="114">
        <f t="shared" si="51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5"/>
        <v>8700</v>
      </c>
      <c r="G94" s="29"/>
      <c r="H94" s="30">
        <v>8700</v>
      </c>
      <c r="I94" s="67">
        <f t="shared" si="57"/>
        <v>8700</v>
      </c>
      <c r="J94" s="71"/>
      <c r="K94" s="25" t="s">
        <v>234</v>
      </c>
      <c r="L94" s="25" t="s">
        <v>26</v>
      </c>
      <c r="M94" s="52"/>
      <c r="N94" s="41">
        <v>2050</v>
      </c>
      <c r="O94" s="28">
        <f t="shared" si="46"/>
        <v>2050</v>
      </c>
      <c r="P94" s="29" t="str">
        <f t="shared" si="58"/>
        <v/>
      </c>
      <c r="Q94" s="30">
        <v>2050</v>
      </c>
      <c r="R94" s="90">
        <f t="shared" si="48"/>
        <v>2050</v>
      </c>
      <c r="S94" s="105"/>
      <c r="V94" s="106"/>
      <c r="W94" s="130"/>
      <c r="X94" s="131"/>
      <c r="Y94" s="106"/>
      <c r="Z94" s="130"/>
      <c r="AA94" s="131"/>
      <c r="AC94" s="114">
        <f t="shared" si="51"/>
        <v>0</v>
      </c>
      <c r="AD94" s="114">
        <f t="shared" si="45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5"/>
        <v>11200</v>
      </c>
      <c r="G95" s="29" t="str">
        <f t="shared" ref="G95:G106" si="59">IF(LEFT(D95,1)="+",LEFT(D95,1)&amp;TEXT(D95,"#"),TEXT(D95,"#"))</f>
        <v/>
      </c>
      <c r="H95" s="30">
        <v>11200</v>
      </c>
      <c r="I95" s="67">
        <f t="shared" si="57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6"/>
        <v>4300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51"/>
        <v>0</v>
      </c>
      <c r="AD95" s="114">
        <f t="shared" si="45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5"/>
        <v>8200</v>
      </c>
      <c r="G96" s="29" t="str">
        <f t="shared" si="59"/>
        <v/>
      </c>
      <c r="H96" s="30">
        <v>8200</v>
      </c>
      <c r="I96" s="67">
        <f t="shared" si="57"/>
        <v>8200</v>
      </c>
      <c r="J96" s="69"/>
      <c r="K96" s="25" t="s">
        <v>238</v>
      </c>
      <c r="L96" s="25" t="s">
        <v>22</v>
      </c>
      <c r="M96" s="52"/>
      <c r="N96" s="27">
        <v>4900</v>
      </c>
      <c r="O96" s="28">
        <f t="shared" si="46"/>
        <v>4900</v>
      </c>
      <c r="P96" s="29" t="str">
        <f t="shared" ref="P96:P122" si="60">IF(LEFT(M96,1)="+",LEFT(M96,1)&amp;TEXT(M96,"#"),TEXT(M96,"#"))</f>
        <v/>
      </c>
      <c r="Q96" s="27">
        <v>4900</v>
      </c>
      <c r="R96" s="90">
        <f t="shared" si="48"/>
        <v>4900</v>
      </c>
      <c r="S96" s="105"/>
      <c r="V96" s="106"/>
      <c r="W96" s="130"/>
      <c r="X96" s="131"/>
      <c r="Y96" s="106"/>
      <c r="Z96" s="130"/>
      <c r="AA96" s="131"/>
      <c r="AC96" s="114">
        <f t="shared" si="51"/>
        <v>0</v>
      </c>
      <c r="AD96" s="114">
        <f t="shared" si="45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5"/>
        <v>7600</v>
      </c>
      <c r="G97" s="29" t="str">
        <f t="shared" si="59"/>
        <v/>
      </c>
      <c r="H97" s="30">
        <v>7600</v>
      </c>
      <c r="I97" s="67">
        <f t="shared" si="57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60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51"/>
        <v>0</v>
      </c>
      <c r="AD97" s="114">
        <f t="shared" si="45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5"/>
        <v>8500</v>
      </c>
      <c r="G98" s="29" t="str">
        <f t="shared" si="59"/>
        <v/>
      </c>
      <c r="H98" s="30">
        <v>8500</v>
      </c>
      <c r="I98" s="67">
        <f t="shared" si="57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60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51"/>
        <v>0</v>
      </c>
      <c r="AD98" s="114">
        <f t="shared" si="45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5"/>
        <v>8900</v>
      </c>
      <c r="G99" s="29" t="str">
        <f t="shared" si="59"/>
        <v/>
      </c>
      <c r="H99" s="30">
        <v>8900</v>
      </c>
      <c r="I99" s="67">
        <f t="shared" si="57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60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51"/>
        <v>0</v>
      </c>
      <c r="AD99" s="114">
        <f t="shared" si="45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154300</v>
      </c>
      <c r="F100" s="39">
        <f>E100/18</f>
        <v>8572.22222222222</v>
      </c>
      <c r="G100" s="29" t="str">
        <f t="shared" si="59"/>
        <v/>
      </c>
      <c r="H100" s="38">
        <f>SUM(I82:I99)</f>
        <v>154300</v>
      </c>
      <c r="I100" s="39">
        <f>AVERAGE(I82:I99)</f>
        <v>8572.22222222222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60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1"/>
        <v>0</v>
      </c>
      <c r="AD100" s="114">
        <f t="shared" si="45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1">E101+D101</f>
        <v>10800</v>
      </c>
      <c r="G101" s="29" t="str">
        <f t="shared" si="59"/>
        <v/>
      </c>
      <c r="H101" s="30">
        <v>10800</v>
      </c>
      <c r="I101" s="67">
        <f t="shared" ref="I101:I119" si="62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60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1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1"/>
        <v>11900</v>
      </c>
      <c r="G102" s="29" t="str">
        <f t="shared" si="59"/>
        <v/>
      </c>
      <c r="H102" s="30">
        <v>11900</v>
      </c>
      <c r="I102" s="67">
        <f t="shared" si="62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60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1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1"/>
        <v>11600</v>
      </c>
      <c r="G103" s="29" t="str">
        <f t="shared" si="59"/>
        <v/>
      </c>
      <c r="H103" s="30">
        <v>11600</v>
      </c>
      <c r="I103" s="67">
        <f t="shared" si="62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60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1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1"/>
        <v>11800</v>
      </c>
      <c r="G104" s="29" t="str">
        <f t="shared" si="59"/>
        <v/>
      </c>
      <c r="H104" s="30">
        <v>11800</v>
      </c>
      <c r="I104" s="67">
        <f t="shared" si="62"/>
        <v>11800</v>
      </c>
      <c r="J104" s="69"/>
      <c r="K104" s="25" t="s">
        <v>259</v>
      </c>
      <c r="L104" s="25" t="s">
        <v>260</v>
      </c>
      <c r="M104" s="52"/>
      <c r="N104" s="27">
        <v>1600</v>
      </c>
      <c r="O104" s="28">
        <f t="shared" si="46"/>
        <v>1600</v>
      </c>
      <c r="P104" s="29" t="str">
        <f t="shared" si="60"/>
        <v/>
      </c>
      <c r="Q104" s="30">
        <v>1600</v>
      </c>
      <c r="R104" s="90">
        <f t="shared" si="48"/>
        <v>1600</v>
      </c>
      <c r="S104" s="105"/>
      <c r="V104" s="106"/>
      <c r="W104" s="130"/>
      <c r="X104" s="131"/>
      <c r="Y104" s="106"/>
      <c r="Z104" s="130"/>
      <c r="AA104" s="131"/>
      <c r="AC104" s="114">
        <f t="shared" si="51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1"/>
        <v>10900</v>
      </c>
      <c r="G105" s="29" t="str">
        <f t="shared" si="59"/>
        <v/>
      </c>
      <c r="H105" s="30">
        <v>10900</v>
      </c>
      <c r="I105" s="67">
        <f t="shared" si="62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60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1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1"/>
        <v>10500</v>
      </c>
      <c r="G106" s="29" t="str">
        <f t="shared" si="59"/>
        <v/>
      </c>
      <c r="H106" s="30">
        <v>10500</v>
      </c>
      <c r="I106" s="67">
        <f t="shared" si="62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60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1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9700</v>
      </c>
      <c r="F107" s="28">
        <f t="shared" si="61"/>
        <v>9700</v>
      </c>
      <c r="G107" s="29"/>
      <c r="H107" s="30">
        <v>9700</v>
      </c>
      <c r="I107" s="67">
        <f t="shared" si="62"/>
        <v>9700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60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1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9700</v>
      </c>
      <c r="F108" s="28">
        <f t="shared" si="61"/>
        <v>9700</v>
      </c>
      <c r="G108" s="29"/>
      <c r="H108" s="30">
        <v>9700</v>
      </c>
      <c r="I108" s="67">
        <f t="shared" si="62"/>
        <v>9700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60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1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1"/>
        <v>10500</v>
      </c>
      <c r="G109" s="29" t="str">
        <f t="shared" ref="G109:G117" si="63">IF(LEFT(D109,1)="+",LEFT(D109,1)&amp;TEXT(D109,"#"),TEXT(D109,"#"))</f>
        <v/>
      </c>
      <c r="H109" s="30">
        <v>10500</v>
      </c>
      <c r="I109" s="67">
        <f t="shared" si="62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60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1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1"/>
        <v>9400</v>
      </c>
      <c r="G110" s="29" t="str">
        <f t="shared" si="63"/>
        <v/>
      </c>
      <c r="H110" s="30">
        <v>9400</v>
      </c>
      <c r="I110" s="67">
        <f t="shared" si="62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60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1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1"/>
        <v>10000</v>
      </c>
      <c r="G111" s="29" t="str">
        <f t="shared" si="63"/>
        <v/>
      </c>
      <c r="H111" s="30">
        <v>10000</v>
      </c>
      <c r="I111" s="67">
        <f t="shared" si="62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60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1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1"/>
        <v>10600</v>
      </c>
      <c r="G112" s="29" t="str">
        <f t="shared" si="63"/>
        <v/>
      </c>
      <c r="H112" s="30">
        <v>10600</v>
      </c>
      <c r="I112" s="67">
        <f t="shared" si="62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60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1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1"/>
        <v>11900</v>
      </c>
      <c r="G113" s="29" t="str">
        <f t="shared" si="63"/>
        <v/>
      </c>
      <c r="H113" s="30">
        <v>11900</v>
      </c>
      <c r="I113" s="67">
        <f t="shared" si="62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60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1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1"/>
        <v>11800</v>
      </c>
      <c r="G114" s="29" t="str">
        <f t="shared" si="63"/>
        <v/>
      </c>
      <c r="H114" s="30">
        <v>11800</v>
      </c>
      <c r="I114" s="67">
        <f t="shared" si="62"/>
        <v>11800</v>
      </c>
      <c r="J114" s="69"/>
      <c r="K114" s="25" t="s">
        <v>280</v>
      </c>
      <c r="L114" s="25" t="s">
        <v>22</v>
      </c>
      <c r="M114" s="52"/>
      <c r="N114" s="27">
        <v>1400</v>
      </c>
      <c r="O114" s="28">
        <f t="shared" si="46"/>
        <v>1400</v>
      </c>
      <c r="P114" s="29" t="str">
        <f t="shared" si="60"/>
        <v/>
      </c>
      <c r="Q114" s="30">
        <v>1400</v>
      </c>
      <c r="R114" s="90">
        <f t="shared" si="48"/>
        <v>1400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1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1"/>
        <v>11800</v>
      </c>
      <c r="G115" s="29" t="str">
        <f t="shared" si="63"/>
        <v/>
      </c>
      <c r="H115" s="30">
        <v>11800</v>
      </c>
      <c r="I115" s="67">
        <f t="shared" si="62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60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1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1"/>
        <v>11000</v>
      </c>
      <c r="G116" s="29" t="str">
        <f t="shared" si="63"/>
        <v/>
      </c>
      <c r="H116" s="30">
        <v>11000</v>
      </c>
      <c r="I116" s="67">
        <f t="shared" si="62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60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1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1"/>
        <v>10500</v>
      </c>
      <c r="G117" s="29" t="str">
        <f t="shared" si="63"/>
        <v/>
      </c>
      <c r="H117" s="30">
        <v>10500</v>
      </c>
      <c r="I117" s="67">
        <f t="shared" si="62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60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1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9900</v>
      </c>
      <c r="F118" s="28">
        <f t="shared" si="61"/>
        <v>9900</v>
      </c>
      <c r="G118" s="29"/>
      <c r="H118" s="30">
        <v>9900</v>
      </c>
      <c r="I118" s="67">
        <f t="shared" si="62"/>
        <v>9900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60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1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1"/>
        <v>9400</v>
      </c>
      <c r="G119" s="29" t="str">
        <f t="shared" ref="G119:G143" si="64">IF(LEFT(D119,1)="+",LEFT(D119,1)&amp;TEXT(D119,"#"),TEXT(D119,"#"))</f>
        <v/>
      </c>
      <c r="H119" s="30">
        <v>9400</v>
      </c>
      <c r="I119" s="67">
        <f t="shared" si="62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60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1"/>
        <v>0</v>
      </c>
      <c r="AD119" s="114">
        <f t="shared" si="45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203700</v>
      </c>
      <c r="F120" s="39">
        <f>E120/19</f>
        <v>10721.0526315789</v>
      </c>
      <c r="G120" s="73"/>
      <c r="H120" s="38">
        <f>SUM(I101:I119)</f>
        <v>203700</v>
      </c>
      <c r="I120" s="39">
        <f>H120/19</f>
        <v>10721.0526315789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60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1"/>
        <v>0</v>
      </c>
      <c r="AD120" s="114">
        <f t="shared" si="45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5">E121+D121</f>
        <v>8700</v>
      </c>
      <c r="G121" s="29" t="str">
        <f t="shared" si="64"/>
        <v/>
      </c>
      <c r="H121" s="30">
        <v>8700</v>
      </c>
      <c r="I121" s="67">
        <f t="shared" ref="I121:I170" si="66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60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1"/>
        <v>0</v>
      </c>
      <c r="AD121" s="114">
        <f t="shared" si="45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5"/>
        <v>9000</v>
      </c>
      <c r="G122" s="29" t="str">
        <f t="shared" si="64"/>
        <v/>
      </c>
      <c r="H122" s="30">
        <v>9000</v>
      </c>
      <c r="I122" s="67">
        <f t="shared" si="66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60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1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4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1"/>
        <v>0</v>
      </c>
      <c r="AD123" s="114">
        <f t="shared" si="45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221400</v>
      </c>
      <c r="F124" s="39">
        <f>E124/21</f>
        <v>10542.8571428571</v>
      </c>
      <c r="G124" s="29" t="str">
        <f t="shared" si="64"/>
        <v/>
      </c>
      <c r="H124" s="38">
        <f>H120+H123</f>
        <v>221400</v>
      </c>
      <c r="I124" s="39">
        <f>H124/21</f>
        <v>10542.8571428571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1"/>
        <v>0</v>
      </c>
      <c r="AD124" s="114">
        <f t="shared" si="45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10000</v>
      </c>
      <c r="F125" s="28">
        <f t="shared" si="65"/>
        <v>10000</v>
      </c>
      <c r="G125" s="29" t="str">
        <f t="shared" si="64"/>
        <v/>
      </c>
      <c r="H125" s="30">
        <v>10000</v>
      </c>
      <c r="I125" s="67">
        <f t="shared" si="66"/>
        <v>10000</v>
      </c>
      <c r="J125" s="69"/>
      <c r="K125" s="25" t="s">
        <v>304</v>
      </c>
      <c r="L125" s="25" t="s">
        <v>22</v>
      </c>
      <c r="M125" s="52" t="s">
        <v>469</v>
      </c>
      <c r="N125" s="27">
        <v>2500</v>
      </c>
      <c r="O125" s="28">
        <f t="shared" si="46"/>
        <v>2400</v>
      </c>
      <c r="P125" s="29" t="str">
        <f t="shared" ref="P125:P188" si="67">IF(LEFT(M125,1)="+",LEFT(M125,1)&amp;TEXT(M125,"#"),TEXT(M125,"#"))</f>
        <v>-100</v>
      </c>
      <c r="Q125" s="30">
        <v>2500</v>
      </c>
      <c r="R125" s="90">
        <f t="shared" si="48"/>
        <v>2400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1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5"/>
        <v>11700</v>
      </c>
      <c r="G126" s="29" t="str">
        <f t="shared" si="64"/>
        <v/>
      </c>
      <c r="H126" s="30">
        <v>11700</v>
      </c>
      <c r="I126" s="67">
        <f t="shared" si="66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7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1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5"/>
        <v>14300</v>
      </c>
      <c r="G127" s="29" t="str">
        <f t="shared" si="64"/>
        <v/>
      </c>
      <c r="H127" s="30">
        <v>14300</v>
      </c>
      <c r="I127" s="99">
        <f t="shared" si="66"/>
        <v>14300</v>
      </c>
      <c r="J127" s="128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6"/>
        <v>4500</v>
      </c>
      <c r="P127" s="29" t="str">
        <f t="shared" si="67"/>
        <v/>
      </c>
      <c r="Q127" s="30">
        <v>4500</v>
      </c>
      <c r="R127" s="90">
        <f t="shared" si="48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1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5"/>
        <v>17100</v>
      </c>
      <c r="G128" s="29" t="str">
        <f t="shared" si="64"/>
        <v/>
      </c>
      <c r="H128" s="30">
        <v>17100</v>
      </c>
      <c r="I128" s="99">
        <f t="shared" si="66"/>
        <v>17100</v>
      </c>
      <c r="J128" s="105"/>
      <c r="K128" s="24" t="s">
        <v>308</v>
      </c>
      <c r="L128" s="25" t="s">
        <v>105</v>
      </c>
      <c r="M128" s="52"/>
      <c r="N128" s="27">
        <v>4300</v>
      </c>
      <c r="O128" s="28">
        <f t="shared" si="46"/>
        <v>4300</v>
      </c>
      <c r="P128" s="29" t="str">
        <f t="shared" si="67"/>
        <v/>
      </c>
      <c r="Q128" s="30">
        <v>4300</v>
      </c>
      <c r="R128" s="90">
        <f t="shared" si="48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1"/>
        <v>0</v>
      </c>
      <c r="AD128" s="114">
        <f t="shared" ref="AD128:AD191" si="68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5"/>
        <v>10600</v>
      </c>
      <c r="G129" s="29" t="str">
        <f t="shared" si="64"/>
        <v/>
      </c>
      <c r="H129" s="30">
        <v>10600</v>
      </c>
      <c r="I129" s="99">
        <f t="shared" si="66"/>
        <v>10600</v>
      </c>
      <c r="J129" s="105"/>
      <c r="K129" s="24" t="s">
        <v>311</v>
      </c>
      <c r="L129" s="25" t="s">
        <v>22</v>
      </c>
      <c r="M129" s="52"/>
      <c r="N129" s="34">
        <v>3900</v>
      </c>
      <c r="O129" s="28">
        <f t="shared" si="46"/>
        <v>3900</v>
      </c>
      <c r="P129" s="29" t="str">
        <f t="shared" si="67"/>
        <v/>
      </c>
      <c r="Q129" s="34">
        <v>3900</v>
      </c>
      <c r="R129" s="90">
        <f t="shared" si="48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1"/>
        <v>0</v>
      </c>
      <c r="AD129" s="114">
        <f t="shared" si="68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5"/>
        <v>9300</v>
      </c>
      <c r="G130" s="29" t="str">
        <f t="shared" si="64"/>
        <v/>
      </c>
      <c r="H130" s="30">
        <v>9300</v>
      </c>
      <c r="I130" s="99">
        <f t="shared" si="66"/>
        <v>9300</v>
      </c>
      <c r="J130" s="105"/>
      <c r="K130" s="24" t="s">
        <v>315</v>
      </c>
      <c r="L130" s="25" t="s">
        <v>316</v>
      </c>
      <c r="M130" s="52"/>
      <c r="N130" s="27">
        <v>11800</v>
      </c>
      <c r="O130" s="28">
        <f t="shared" si="46"/>
        <v>11800</v>
      </c>
      <c r="P130" s="29" t="str">
        <f t="shared" si="67"/>
        <v/>
      </c>
      <c r="Q130" s="30">
        <v>11800</v>
      </c>
      <c r="R130" s="90">
        <f t="shared" si="48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1"/>
        <v>0</v>
      </c>
      <c r="AD130" s="114">
        <f t="shared" si="68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5"/>
        <v>12600</v>
      </c>
      <c r="G131" s="29" t="str">
        <f t="shared" si="64"/>
        <v/>
      </c>
      <c r="H131" s="34">
        <v>12600</v>
      </c>
      <c r="I131" s="99">
        <f t="shared" si="66"/>
        <v>12600</v>
      </c>
      <c r="J131" s="105"/>
      <c r="K131" s="24" t="s">
        <v>315</v>
      </c>
      <c r="L131" s="25" t="s">
        <v>105</v>
      </c>
      <c r="M131" s="52"/>
      <c r="N131" s="27">
        <v>14200</v>
      </c>
      <c r="O131" s="28">
        <f t="shared" si="46"/>
        <v>14200</v>
      </c>
      <c r="P131" s="29" t="str">
        <f t="shared" si="67"/>
        <v/>
      </c>
      <c r="Q131" s="30">
        <v>14200</v>
      </c>
      <c r="R131" s="90">
        <f t="shared" si="48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1"/>
        <v>0</v>
      </c>
      <c r="AD131" s="114">
        <f t="shared" si="68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5"/>
        <v>10900</v>
      </c>
      <c r="G132" s="29" t="str">
        <f t="shared" si="64"/>
        <v/>
      </c>
      <c r="H132" s="34">
        <v>10900</v>
      </c>
      <c r="I132" s="99">
        <f t="shared" si="66"/>
        <v>10900</v>
      </c>
      <c r="J132" s="105"/>
      <c r="K132" s="24" t="s">
        <v>319</v>
      </c>
      <c r="L132" s="25" t="s">
        <v>75</v>
      </c>
      <c r="M132" s="52"/>
      <c r="N132" s="27">
        <v>12600</v>
      </c>
      <c r="O132" s="28">
        <f t="shared" si="46"/>
        <v>12600</v>
      </c>
      <c r="P132" s="29" t="str">
        <f t="shared" si="67"/>
        <v/>
      </c>
      <c r="Q132" s="30">
        <v>12600</v>
      </c>
      <c r="R132" s="90">
        <f t="shared" si="48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1"/>
        <v>0</v>
      </c>
      <c r="AD132" s="114">
        <f t="shared" si="68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 t="s">
        <v>468</v>
      </c>
      <c r="E133" s="27">
        <v>11700</v>
      </c>
      <c r="F133" s="28">
        <f t="shared" si="65"/>
        <v>11400</v>
      </c>
      <c r="G133" s="29" t="str">
        <f t="shared" si="64"/>
        <v>-300</v>
      </c>
      <c r="H133" s="30">
        <v>11700</v>
      </c>
      <c r="I133" s="99">
        <f t="shared" si="66"/>
        <v>11400</v>
      </c>
      <c r="J133" s="105"/>
      <c r="K133" s="24" t="s">
        <v>321</v>
      </c>
      <c r="L133" s="25" t="s">
        <v>322</v>
      </c>
      <c r="M133" s="52"/>
      <c r="N133" s="27">
        <v>17200</v>
      </c>
      <c r="O133" s="28">
        <f t="shared" si="46"/>
        <v>17200</v>
      </c>
      <c r="P133" s="29" t="str">
        <f t="shared" si="67"/>
        <v/>
      </c>
      <c r="Q133" s="30">
        <v>17200</v>
      </c>
      <c r="R133" s="90">
        <f t="shared" si="48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1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5"/>
        <v>12500</v>
      </c>
      <c r="G134" s="29" t="str">
        <f t="shared" si="64"/>
        <v/>
      </c>
      <c r="H134" s="34">
        <v>12500</v>
      </c>
      <c r="I134" s="99">
        <f t="shared" si="66"/>
        <v>12500</v>
      </c>
      <c r="J134" s="105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9">N134+M134</f>
        <v>16600</v>
      </c>
      <c r="P134" s="29" t="str">
        <f t="shared" si="67"/>
        <v/>
      </c>
      <c r="Q134" s="30">
        <v>16600</v>
      </c>
      <c r="R134" s="90">
        <f t="shared" ref="R134:R197" si="70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1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5"/>
        <v>12300</v>
      </c>
      <c r="G135" s="29" t="str">
        <f t="shared" si="64"/>
        <v/>
      </c>
      <c r="H135" s="34">
        <v>12300</v>
      </c>
      <c r="I135" s="99">
        <f t="shared" si="66"/>
        <v>12300</v>
      </c>
      <c r="J135" s="105"/>
      <c r="K135" s="134" t="s">
        <v>327</v>
      </c>
      <c r="L135" s="25" t="s">
        <v>20</v>
      </c>
      <c r="M135" s="52"/>
      <c r="N135" s="27">
        <v>4000</v>
      </c>
      <c r="O135" s="28">
        <f t="shared" si="69"/>
        <v>4000</v>
      </c>
      <c r="P135" s="29" t="str">
        <f t="shared" si="67"/>
        <v/>
      </c>
      <c r="Q135" s="30">
        <v>4000</v>
      </c>
      <c r="R135" s="90">
        <f t="shared" si="70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1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5"/>
        <v>13100</v>
      </c>
      <c r="G136" s="29" t="str">
        <f t="shared" si="64"/>
        <v/>
      </c>
      <c r="H136" s="34">
        <v>13100</v>
      </c>
      <c r="I136" s="99">
        <f t="shared" si="66"/>
        <v>13100</v>
      </c>
      <c r="J136" s="105"/>
      <c r="K136" s="134" t="s">
        <v>330</v>
      </c>
      <c r="L136" s="25" t="s">
        <v>20</v>
      </c>
      <c r="M136" s="52"/>
      <c r="N136" s="27">
        <v>9100</v>
      </c>
      <c r="O136" s="28">
        <f t="shared" si="69"/>
        <v>9100</v>
      </c>
      <c r="P136" s="29" t="str">
        <f t="shared" si="67"/>
        <v/>
      </c>
      <c r="Q136" s="30">
        <v>9100</v>
      </c>
      <c r="R136" s="90">
        <f t="shared" si="70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1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5"/>
        <v>13100</v>
      </c>
      <c r="G137" s="29" t="str">
        <f t="shared" si="64"/>
        <v/>
      </c>
      <c r="H137" s="34">
        <v>13100</v>
      </c>
      <c r="I137" s="99">
        <f t="shared" si="66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7"/>
        <v/>
      </c>
      <c r="Q137" s="34">
        <f t="shared" ref="Q137:Q148" si="71">O137</f>
        <v>11310</v>
      </c>
      <c r="R137" s="90">
        <f t="shared" si="70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1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5"/>
        <v>12800</v>
      </c>
      <c r="G138" s="29" t="str">
        <f t="shared" si="64"/>
        <v/>
      </c>
      <c r="H138" s="34">
        <v>12800</v>
      </c>
      <c r="I138" s="99">
        <f t="shared" si="66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7"/>
        <v/>
      </c>
      <c r="Q138" s="34">
        <f t="shared" si="71"/>
        <v>37150</v>
      </c>
      <c r="R138" s="90">
        <f t="shared" si="70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9" si="72">F142-I142</f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5"/>
        <v>13500</v>
      </c>
      <c r="G139" s="29" t="str">
        <f t="shared" si="64"/>
        <v/>
      </c>
      <c r="H139" s="34">
        <v>13500</v>
      </c>
      <c r="I139" s="99">
        <f t="shared" si="66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7"/>
        <v/>
      </c>
      <c r="Q139" s="34">
        <f t="shared" si="71"/>
        <v>36950</v>
      </c>
      <c r="R139" s="90">
        <f t="shared" si="70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2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5"/>
        <v>13500</v>
      </c>
      <c r="G140" s="29" t="str">
        <f t="shared" si="64"/>
        <v/>
      </c>
      <c r="H140" s="34">
        <v>13500</v>
      </c>
      <c r="I140" s="99">
        <f t="shared" si="66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11550</v>
      </c>
      <c r="O140" s="28">
        <f>F107+1150+300+400</f>
        <v>11550</v>
      </c>
      <c r="P140" s="29" t="str">
        <f t="shared" si="67"/>
        <v/>
      </c>
      <c r="Q140" s="34">
        <f t="shared" si="71"/>
        <v>11550</v>
      </c>
      <c r="R140" s="90">
        <f t="shared" si="70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2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5"/>
        <v>13500</v>
      </c>
      <c r="G141" s="29" t="str">
        <f t="shared" si="64"/>
        <v/>
      </c>
      <c r="H141" s="34">
        <v>13500</v>
      </c>
      <c r="I141" s="99">
        <f t="shared" si="66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7"/>
        <v/>
      </c>
      <c r="Q141" s="34">
        <f t="shared" si="71"/>
        <v>26950</v>
      </c>
      <c r="R141" s="90">
        <f t="shared" si="70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2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5"/>
        <v>10500</v>
      </c>
      <c r="G142" s="29" t="str">
        <f t="shared" si="64"/>
        <v/>
      </c>
      <c r="H142" s="30">
        <v>10500</v>
      </c>
      <c r="I142" s="99">
        <f t="shared" si="66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7"/>
        <v/>
      </c>
      <c r="Q142" s="34">
        <f t="shared" si="71"/>
        <v>11790</v>
      </c>
      <c r="R142" s="90">
        <f t="shared" si="70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2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5"/>
        <v>10300</v>
      </c>
      <c r="G143" s="29" t="str">
        <f t="shared" si="64"/>
        <v/>
      </c>
      <c r="H143" s="30">
        <v>10300</v>
      </c>
      <c r="I143" s="99">
        <f t="shared" si="66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7"/>
        <v/>
      </c>
      <c r="Q143" s="34">
        <f t="shared" si="71"/>
        <v>6420</v>
      </c>
      <c r="R143" s="90">
        <f t="shared" si="70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2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5"/>
        <v>10300</v>
      </c>
      <c r="G144" s="29"/>
      <c r="H144" s="30">
        <v>10300</v>
      </c>
      <c r="I144" s="99">
        <f t="shared" si="66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7"/>
        <v/>
      </c>
      <c r="Q144" s="34">
        <f t="shared" si="71"/>
        <v>26860</v>
      </c>
      <c r="R144" s="90">
        <f t="shared" si="70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2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5"/>
        <v>10300</v>
      </c>
      <c r="G145" s="29"/>
      <c r="H145" s="30">
        <v>10300</v>
      </c>
      <c r="I145" s="99">
        <f t="shared" si="66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7"/>
        <v/>
      </c>
      <c r="Q145" s="34">
        <f t="shared" si="71"/>
        <v>10540</v>
      </c>
      <c r="R145" s="90">
        <f t="shared" si="70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2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5"/>
        <v>20600</v>
      </c>
      <c r="G146" s="29" t="str">
        <f t="shared" ref="G146:G151" si="73">IF(LEFT(D146,1)="+",LEFT(D146,1)&amp;TEXT(D146,"#"),TEXT(D146,"#"))</f>
        <v/>
      </c>
      <c r="H146" s="34">
        <v>20600</v>
      </c>
      <c r="I146" s="99">
        <f t="shared" si="66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7"/>
        <v/>
      </c>
      <c r="Q146" s="34">
        <f t="shared" si="71"/>
        <v>4590</v>
      </c>
      <c r="R146" s="90">
        <f t="shared" si="70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2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5"/>
        <v>19500</v>
      </c>
      <c r="G147" s="29" t="str">
        <f t="shared" si="73"/>
        <v/>
      </c>
      <c r="H147" s="34">
        <v>19500</v>
      </c>
      <c r="I147" s="99">
        <f t="shared" si="66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7"/>
        <v/>
      </c>
      <c r="Q147" s="34">
        <f t="shared" si="71"/>
        <v>16890</v>
      </c>
      <c r="R147" s="90">
        <f t="shared" si="70"/>
        <v>16890</v>
      </c>
      <c r="S147" s="3"/>
      <c r="V147" s="9"/>
      <c r="W147" s="6"/>
      <c r="X147" s="8"/>
      <c r="Y147" s="9"/>
      <c r="Z147" s="6"/>
      <c r="AA147" s="8"/>
      <c r="AC147" s="114">
        <f t="shared" si="72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5"/>
        <v>19500</v>
      </c>
      <c r="G148" s="29" t="str">
        <f t="shared" si="73"/>
        <v/>
      </c>
      <c r="H148" s="34">
        <v>19500</v>
      </c>
      <c r="I148" s="99">
        <f t="shared" si="66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9470</v>
      </c>
      <c r="O148" s="28">
        <f>F93+1570+400+300</f>
        <v>9470</v>
      </c>
      <c r="P148" s="29" t="str">
        <f t="shared" si="67"/>
        <v/>
      </c>
      <c r="Q148" s="34">
        <f t="shared" si="71"/>
        <v>9470</v>
      </c>
      <c r="R148" s="90">
        <f t="shared" si="70"/>
        <v>9470</v>
      </c>
      <c r="S148" s="3"/>
      <c r="V148" s="9"/>
      <c r="W148" s="6"/>
      <c r="X148" s="8"/>
      <c r="Y148" s="9"/>
      <c r="Z148" s="6"/>
      <c r="AA148" s="8"/>
      <c r="AC148" s="114">
        <f t="shared" si="72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5"/>
        <v>11400</v>
      </c>
      <c r="G149" s="29" t="str">
        <f t="shared" si="73"/>
        <v/>
      </c>
      <c r="H149" s="30">
        <v>11400</v>
      </c>
      <c r="I149" s="99">
        <f t="shared" si="66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4">N149+M149</f>
        <v>7000</v>
      </c>
      <c r="P149" s="29" t="str">
        <f t="shared" si="67"/>
        <v/>
      </c>
      <c r="Q149" s="30">
        <v>7000</v>
      </c>
      <c r="R149" s="90">
        <f t="shared" si="70"/>
        <v>7000</v>
      </c>
      <c r="S149" s="3"/>
      <c r="V149" s="9"/>
      <c r="W149" s="6"/>
      <c r="X149" s="8"/>
      <c r="Y149" s="9"/>
      <c r="Z149" s="6"/>
      <c r="AA149" s="8"/>
      <c r="AC149" s="114">
        <f t="shared" si="72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5"/>
        <v>9500</v>
      </c>
      <c r="G150" s="29" t="str">
        <f t="shared" si="73"/>
        <v/>
      </c>
      <c r="H150" s="30">
        <v>9500</v>
      </c>
      <c r="I150" s="99">
        <f t="shared" si="66"/>
        <v>9500</v>
      </c>
      <c r="J150" s="105"/>
      <c r="K150" s="122" t="s">
        <v>360</v>
      </c>
      <c r="L150" s="25" t="s">
        <v>22</v>
      </c>
      <c r="M150" s="26"/>
      <c r="N150" s="27">
        <v>6700</v>
      </c>
      <c r="O150" s="28">
        <f t="shared" si="74"/>
        <v>6700</v>
      </c>
      <c r="P150" s="29" t="str">
        <f t="shared" si="67"/>
        <v/>
      </c>
      <c r="Q150" s="30">
        <v>6700</v>
      </c>
      <c r="R150" s="90">
        <f t="shared" si="70"/>
        <v>6700</v>
      </c>
      <c r="S150" s="3"/>
      <c r="V150" s="9"/>
      <c r="W150" s="6"/>
      <c r="X150" s="8"/>
      <c r="Y150" s="9"/>
      <c r="Z150" s="6"/>
      <c r="AA150" s="8"/>
      <c r="AC150" s="114">
        <f t="shared" si="72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5"/>
        <v>10500</v>
      </c>
      <c r="G151" s="29" t="str">
        <f t="shared" si="73"/>
        <v/>
      </c>
      <c r="H151" s="30">
        <v>10500</v>
      </c>
      <c r="I151" s="99">
        <f t="shared" si="66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4"/>
        <v>9500</v>
      </c>
      <c r="P151" s="77" t="str">
        <f t="shared" si="67"/>
        <v/>
      </c>
      <c r="Q151" s="30">
        <v>9500</v>
      </c>
      <c r="R151" s="90">
        <f t="shared" si="70"/>
        <v>9500</v>
      </c>
      <c r="S151" s="3"/>
      <c r="V151" s="9"/>
      <c r="W151" s="6"/>
      <c r="X151" s="8"/>
      <c r="Y151" s="9"/>
      <c r="Z151" s="6"/>
      <c r="AA151" s="8"/>
      <c r="AC151" s="114">
        <f t="shared" si="72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5"/>
        <v>10400</v>
      </c>
      <c r="G152" s="29"/>
      <c r="H152" s="30">
        <v>10400</v>
      </c>
      <c r="I152" s="99">
        <f t="shared" si="66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4"/>
        <v>8400</v>
      </c>
      <c r="P152" s="77" t="str">
        <f t="shared" si="67"/>
        <v/>
      </c>
      <c r="Q152" s="30">
        <v>8400</v>
      </c>
      <c r="R152" s="90">
        <f t="shared" si="70"/>
        <v>8400</v>
      </c>
      <c r="S152" s="3"/>
      <c r="V152" s="9"/>
      <c r="W152" s="6"/>
      <c r="X152" s="8"/>
      <c r="Y152" s="9"/>
      <c r="Z152" s="6"/>
      <c r="AA152" s="8"/>
      <c r="AC152" s="114">
        <f t="shared" si="72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5"/>
        <v>10400</v>
      </c>
      <c r="G153" s="29"/>
      <c r="H153" s="30">
        <v>10400</v>
      </c>
      <c r="I153" s="99">
        <f t="shared" si="66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4"/>
        <v>7200</v>
      </c>
      <c r="P153" s="77" t="str">
        <f t="shared" si="67"/>
        <v/>
      </c>
      <c r="Q153" s="34">
        <v>7200</v>
      </c>
      <c r="R153" s="90">
        <f t="shared" si="70"/>
        <v>7200</v>
      </c>
      <c r="S153" s="3"/>
      <c r="V153" s="9"/>
      <c r="W153" s="6"/>
      <c r="X153" s="8"/>
      <c r="Y153" s="9"/>
      <c r="Z153" s="6"/>
      <c r="AA153" s="8"/>
      <c r="AC153" s="114">
        <f t="shared" si="72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5"/>
        <v>10400</v>
      </c>
      <c r="G154" s="29"/>
      <c r="H154" s="30">
        <v>10400</v>
      </c>
      <c r="I154" s="99">
        <f t="shared" si="66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4"/>
        <v>3200</v>
      </c>
      <c r="P154" s="77" t="str">
        <f t="shared" si="67"/>
        <v/>
      </c>
      <c r="Q154" s="30">
        <v>3200</v>
      </c>
      <c r="R154" s="90">
        <f t="shared" si="70"/>
        <v>3200</v>
      </c>
      <c r="S154" s="3"/>
      <c r="V154" s="9"/>
      <c r="W154" s="6"/>
      <c r="X154" s="8"/>
      <c r="Y154" s="9"/>
      <c r="Z154" s="6"/>
      <c r="AA154" s="8"/>
      <c r="AC154" s="114">
        <f t="shared" si="72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5"/>
        <v>10400</v>
      </c>
      <c r="G155" s="29"/>
      <c r="H155" s="30">
        <v>10400</v>
      </c>
      <c r="I155" s="99">
        <f t="shared" si="66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4"/>
        <v>5000</v>
      </c>
      <c r="P155" s="77" t="str">
        <f t="shared" si="67"/>
        <v/>
      </c>
      <c r="Q155" s="34">
        <v>5000</v>
      </c>
      <c r="R155" s="90">
        <f t="shared" si="70"/>
        <v>5000</v>
      </c>
      <c r="S155" s="3"/>
      <c r="V155" s="9"/>
      <c r="W155" s="6"/>
      <c r="X155" s="8"/>
      <c r="Y155" s="9"/>
      <c r="Z155" s="6"/>
      <c r="AA155" s="8"/>
      <c r="AC155" s="114">
        <f t="shared" si="72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5"/>
        <v>10600</v>
      </c>
      <c r="G156" s="29"/>
      <c r="H156" s="30">
        <v>10600</v>
      </c>
      <c r="I156" s="99">
        <f t="shared" si="66"/>
        <v>10600</v>
      </c>
      <c r="J156" s="105"/>
      <c r="K156" s="147" t="s">
        <v>373</v>
      </c>
      <c r="L156" s="75" t="s">
        <v>22</v>
      </c>
      <c r="M156" s="57" t="s">
        <v>468</v>
      </c>
      <c r="N156" s="27">
        <v>4200</v>
      </c>
      <c r="O156" s="28">
        <f t="shared" si="74"/>
        <v>3900</v>
      </c>
      <c r="P156" s="77" t="str">
        <f t="shared" si="67"/>
        <v>-300</v>
      </c>
      <c r="Q156" s="30">
        <v>4200</v>
      </c>
      <c r="R156" s="90">
        <f t="shared" si="70"/>
        <v>3900</v>
      </c>
      <c r="S156" s="3"/>
      <c r="V156" s="9"/>
      <c r="W156" s="6"/>
      <c r="X156" s="8"/>
      <c r="Y156" s="9"/>
      <c r="Z156" s="6"/>
      <c r="AA156" s="8"/>
      <c r="AC156" s="114">
        <f t="shared" si="72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5"/>
        <v>13500</v>
      </c>
      <c r="G157" s="29" t="str">
        <f t="shared" ref="G157:G159" si="75">IF(LEFT(D157,1)="+",LEFT(D157,1)&amp;TEXT(D157,"#"),TEXT(D157,"#"))</f>
        <v/>
      </c>
      <c r="H157" s="30">
        <v>13500</v>
      </c>
      <c r="I157" s="99">
        <f t="shared" si="66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4"/>
        <v>5000</v>
      </c>
      <c r="P157" s="77" t="str">
        <f t="shared" si="67"/>
        <v/>
      </c>
      <c r="Q157" s="30">
        <v>5000</v>
      </c>
      <c r="R157" s="90">
        <f t="shared" si="70"/>
        <v>5000</v>
      </c>
      <c r="S157" s="3"/>
      <c r="V157" s="9"/>
      <c r="W157" s="6"/>
      <c r="X157" s="8"/>
      <c r="Y157" s="9"/>
      <c r="Z157" s="6"/>
      <c r="AA157" s="8"/>
      <c r="AC157" s="114">
        <f t="shared" si="72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5"/>
        <v>13100</v>
      </c>
      <c r="G158" s="29" t="str">
        <f t="shared" si="75"/>
        <v/>
      </c>
      <c r="H158" s="30">
        <v>13100</v>
      </c>
      <c r="I158" s="99">
        <f t="shared" si="66"/>
        <v>13100</v>
      </c>
      <c r="J158" s="105"/>
      <c r="K158" s="148" t="s">
        <v>377</v>
      </c>
      <c r="L158" s="75" t="s">
        <v>22</v>
      </c>
      <c r="M158" s="57" t="s">
        <v>469</v>
      </c>
      <c r="N158" s="27">
        <v>6400</v>
      </c>
      <c r="O158" s="28">
        <f t="shared" si="74"/>
        <v>6300</v>
      </c>
      <c r="P158" s="77" t="str">
        <f t="shared" si="67"/>
        <v>-100</v>
      </c>
      <c r="Q158" s="30">
        <v>6400</v>
      </c>
      <c r="R158" s="90">
        <f t="shared" si="70"/>
        <v>6300</v>
      </c>
      <c r="S158" s="3"/>
      <c r="V158" s="9"/>
      <c r="W158" s="6"/>
      <c r="X158" s="8"/>
      <c r="Y158" s="9"/>
      <c r="Z158" s="6"/>
      <c r="AA158" s="8"/>
      <c r="AC158" s="114">
        <f t="shared" si="72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12200</v>
      </c>
      <c r="F159" s="28">
        <f t="shared" si="65"/>
        <v>12200</v>
      </c>
      <c r="G159" s="29" t="str">
        <f t="shared" si="75"/>
        <v/>
      </c>
      <c r="H159" s="30">
        <v>12200</v>
      </c>
      <c r="I159" s="99">
        <f t="shared" si="66"/>
        <v>12200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4"/>
        <v>3600</v>
      </c>
      <c r="P159" s="77" t="str">
        <f t="shared" si="67"/>
        <v/>
      </c>
      <c r="Q159" s="30">
        <v>3600</v>
      </c>
      <c r="R159" s="90">
        <f t="shared" si="70"/>
        <v>3600</v>
      </c>
      <c r="S159" s="3"/>
      <c r="V159" s="9"/>
      <c r="W159" s="6"/>
      <c r="X159" s="8"/>
      <c r="Y159" s="9"/>
      <c r="Z159" s="6"/>
      <c r="AA159" s="8"/>
      <c r="AC159" s="114">
        <f t="shared" si="72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5"/>
        <v>10300</v>
      </c>
      <c r="G160" s="29"/>
      <c r="H160" s="30">
        <v>10300</v>
      </c>
      <c r="I160" s="99">
        <f t="shared" si="66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4"/>
        <v>4700</v>
      </c>
      <c r="P160" s="77" t="str">
        <f t="shared" si="67"/>
        <v/>
      </c>
      <c r="Q160" s="30">
        <v>4700</v>
      </c>
      <c r="R160" s="90">
        <f t="shared" si="70"/>
        <v>4700</v>
      </c>
      <c r="S160" s="3"/>
      <c r="V160" s="9"/>
      <c r="W160" s="6"/>
      <c r="X160" s="8"/>
      <c r="Y160" s="9"/>
      <c r="Z160" s="6"/>
      <c r="AA160" s="8"/>
      <c r="AC160" s="114">
        <f t="shared" si="72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5"/>
        <v>13000</v>
      </c>
      <c r="G161" s="29" t="str">
        <f t="shared" ref="G161:G170" si="76">IF(LEFT(D161,1)="+",LEFT(D161,1)&amp;TEXT(D161,"#"),TEXT(D161,"#"))</f>
        <v/>
      </c>
      <c r="H161" s="30">
        <v>13000</v>
      </c>
      <c r="I161" s="99">
        <f t="shared" si="66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4"/>
        <v>6000</v>
      </c>
      <c r="P161" s="77" t="str">
        <f t="shared" si="67"/>
        <v/>
      </c>
      <c r="Q161" s="30">
        <v>6000</v>
      </c>
      <c r="R161" s="90">
        <f t="shared" si="70"/>
        <v>6000</v>
      </c>
      <c r="S161" s="3"/>
      <c r="V161" s="9"/>
      <c r="W161" s="6"/>
      <c r="X161" s="8"/>
      <c r="Y161" s="9"/>
      <c r="Z161" s="6"/>
      <c r="AA161" s="8"/>
      <c r="AC161" s="114">
        <f t="shared" si="72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5"/>
        <v>13500</v>
      </c>
      <c r="G162" s="29"/>
      <c r="H162" s="34">
        <v>13500</v>
      </c>
      <c r="I162" s="99">
        <f t="shared" si="66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4"/>
        <v>2700</v>
      </c>
      <c r="P162" s="77" t="str">
        <f t="shared" si="67"/>
        <v/>
      </c>
      <c r="Q162" s="30">
        <v>2700</v>
      </c>
      <c r="R162" s="90">
        <f t="shared" si="70"/>
        <v>2700</v>
      </c>
      <c r="S162" s="3"/>
      <c r="V162" s="9"/>
      <c r="W162" s="6"/>
      <c r="X162" s="8"/>
      <c r="Y162" s="9"/>
      <c r="Z162" s="6"/>
      <c r="AA162" s="8"/>
      <c r="AC162" s="114">
        <f t="shared" si="72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5"/>
        <v>13200</v>
      </c>
      <c r="G163" s="29" t="str">
        <f t="shared" si="76"/>
        <v/>
      </c>
      <c r="H163" s="34">
        <v>13200</v>
      </c>
      <c r="I163" s="99">
        <f t="shared" si="66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4"/>
        <v>2200</v>
      </c>
      <c r="P163" s="77" t="str">
        <f t="shared" si="67"/>
        <v/>
      </c>
      <c r="Q163" s="30">
        <v>2200</v>
      </c>
      <c r="R163" s="90">
        <f t="shared" si="70"/>
        <v>2200</v>
      </c>
      <c r="S163" s="3"/>
      <c r="V163" s="9"/>
      <c r="W163" s="6"/>
      <c r="X163" s="8"/>
      <c r="Y163" s="9"/>
      <c r="Z163" s="6"/>
      <c r="AA163" s="8"/>
      <c r="AC163" s="114">
        <f t="shared" si="72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5"/>
        <v>13200</v>
      </c>
      <c r="G164" s="29" t="str">
        <f t="shared" si="76"/>
        <v/>
      </c>
      <c r="H164" s="34">
        <v>13200</v>
      </c>
      <c r="I164" s="99">
        <f t="shared" si="66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4"/>
        <v>2200</v>
      </c>
      <c r="P164" s="77" t="str">
        <f t="shared" si="67"/>
        <v/>
      </c>
      <c r="Q164" s="30">
        <v>2200</v>
      </c>
      <c r="R164" s="90">
        <f t="shared" si="70"/>
        <v>2200</v>
      </c>
      <c r="S164" s="3"/>
      <c r="V164" s="9"/>
      <c r="W164" s="6"/>
      <c r="X164" s="8"/>
      <c r="Y164" s="9"/>
      <c r="Z164" s="6"/>
      <c r="AA164" s="8"/>
      <c r="AC164" s="114">
        <f t="shared" si="72"/>
        <v>0</v>
      </c>
      <c r="AD164" s="114">
        <f t="shared" si="68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5"/>
        <v>10600</v>
      </c>
      <c r="G165" s="29" t="str">
        <f t="shared" si="76"/>
        <v/>
      </c>
      <c r="H165" s="30">
        <v>10600</v>
      </c>
      <c r="I165" s="99">
        <f t="shared" si="66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4"/>
        <v>9800</v>
      </c>
      <c r="P165" s="77" t="str">
        <f t="shared" si="67"/>
        <v/>
      </c>
      <c r="Q165" s="30">
        <v>9800</v>
      </c>
      <c r="R165" s="90">
        <f t="shared" si="70"/>
        <v>9800</v>
      </c>
      <c r="S165" s="3"/>
      <c r="V165" s="9"/>
      <c r="W165" s="6"/>
      <c r="X165" s="8"/>
      <c r="Y165" s="9"/>
      <c r="Z165" s="6"/>
      <c r="AA165" s="8"/>
      <c r="AC165" s="114">
        <f t="shared" si="72"/>
        <v>0</v>
      </c>
      <c r="AD165" s="114">
        <f t="shared" si="68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5"/>
        <v>10600</v>
      </c>
      <c r="G166" s="29" t="str">
        <f t="shared" si="76"/>
        <v/>
      </c>
      <c r="H166" s="30">
        <v>10600</v>
      </c>
      <c r="I166" s="67">
        <f t="shared" si="66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4"/>
        <v>10700</v>
      </c>
      <c r="P166" s="77" t="str">
        <f t="shared" si="67"/>
        <v/>
      </c>
      <c r="Q166" s="30">
        <v>10700</v>
      </c>
      <c r="R166" s="90">
        <f t="shared" si="70"/>
        <v>10700</v>
      </c>
      <c r="S166" s="3"/>
      <c r="V166" s="9"/>
      <c r="W166" s="6"/>
      <c r="X166" s="8"/>
      <c r="Y166" s="9"/>
      <c r="Z166" s="6"/>
      <c r="AA166" s="8"/>
      <c r="AC166" s="114">
        <f t="shared" si="72"/>
        <v>0</v>
      </c>
      <c r="AD166" s="114">
        <f t="shared" si="68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5"/>
        <v>10600</v>
      </c>
      <c r="G167" s="29" t="str">
        <f t="shared" si="76"/>
        <v/>
      </c>
      <c r="H167" s="30">
        <v>10600</v>
      </c>
      <c r="I167" s="67">
        <f t="shared" si="66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4"/>
        <v>11800</v>
      </c>
      <c r="P167" s="77" t="str">
        <f t="shared" si="67"/>
        <v/>
      </c>
      <c r="Q167" s="30">
        <v>11800</v>
      </c>
      <c r="R167" s="90">
        <f t="shared" si="70"/>
        <v>11800</v>
      </c>
      <c r="S167" s="3"/>
      <c r="V167" s="9"/>
      <c r="W167" s="6"/>
      <c r="X167" s="8"/>
      <c r="Y167" s="9"/>
      <c r="Z167" s="6"/>
      <c r="AA167" s="8"/>
      <c r="AC167" s="114">
        <f t="shared" si="72"/>
        <v>0</v>
      </c>
      <c r="AD167" s="114">
        <f t="shared" si="68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5"/>
        <v>10700</v>
      </c>
      <c r="G168" s="29" t="str">
        <f t="shared" si="76"/>
        <v/>
      </c>
      <c r="H168" s="30">
        <v>10700</v>
      </c>
      <c r="I168" s="99">
        <f t="shared" si="66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4"/>
        <v>11700</v>
      </c>
      <c r="P168" s="29" t="str">
        <f t="shared" si="67"/>
        <v/>
      </c>
      <c r="Q168" s="30">
        <v>11700</v>
      </c>
      <c r="R168" s="90">
        <f t="shared" si="70"/>
        <v>11700</v>
      </c>
      <c r="S168" s="3"/>
      <c r="V168" s="9"/>
      <c r="W168" s="6"/>
      <c r="X168" s="8"/>
      <c r="Y168" s="9"/>
      <c r="Z168" s="6"/>
      <c r="AA168" s="8"/>
      <c r="AC168" s="114">
        <f t="shared" si="72"/>
        <v>0</v>
      </c>
      <c r="AD168" s="114">
        <f t="shared" si="68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5"/>
        <v>11200</v>
      </c>
      <c r="G169" s="29" t="str">
        <f t="shared" si="76"/>
        <v/>
      </c>
      <c r="H169" s="30">
        <v>11200</v>
      </c>
      <c r="I169" s="99">
        <f t="shared" si="66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4"/>
        <v>4050</v>
      </c>
      <c r="P169" s="77" t="str">
        <f t="shared" si="67"/>
        <v/>
      </c>
      <c r="Q169" s="30">
        <v>4050</v>
      </c>
      <c r="R169" s="90">
        <f t="shared" si="70"/>
        <v>4050</v>
      </c>
      <c r="S169" s="3"/>
      <c r="V169" s="9"/>
      <c r="W169" s="6"/>
      <c r="X169" s="8"/>
      <c r="Y169" s="9"/>
      <c r="Z169" s="6"/>
      <c r="AA169" s="8"/>
      <c r="AC169" s="114">
        <f t="shared" si="72"/>
        <v>0</v>
      </c>
      <c r="AD169" s="114">
        <f t="shared" si="68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5"/>
        <v>10600</v>
      </c>
      <c r="G170" s="29" t="str">
        <f t="shared" si="76"/>
        <v/>
      </c>
      <c r="H170" s="30">
        <v>10600</v>
      </c>
      <c r="I170" s="99">
        <f t="shared" si="66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4"/>
        <v>10360</v>
      </c>
      <c r="P170" s="77" t="str">
        <f t="shared" si="67"/>
        <v/>
      </c>
      <c r="Q170" s="30">
        <v>10360</v>
      </c>
      <c r="R170" s="90">
        <f t="shared" si="70"/>
        <v>10360</v>
      </c>
      <c r="S170" s="3"/>
      <c r="V170" s="9"/>
      <c r="W170" s="6"/>
      <c r="X170" s="8"/>
      <c r="Y170" s="9"/>
      <c r="Z170" s="6"/>
      <c r="AA170" s="8"/>
      <c r="AC170" s="114">
        <f t="shared" si="72"/>
        <v>0</v>
      </c>
      <c r="AD170" s="114">
        <f t="shared" si="68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563100</v>
      </c>
      <c r="F171" s="39">
        <f>E171/46</f>
        <v>12241.3043478261</v>
      </c>
      <c r="G171" s="73"/>
      <c r="H171" s="38">
        <f>SUM(I125:I170)</f>
        <v>563100</v>
      </c>
      <c r="I171" s="149">
        <f>H171/46</f>
        <v>12241.3043478261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4"/>
        <v>3600</v>
      </c>
      <c r="P171" s="153" t="str">
        <f t="shared" si="67"/>
        <v/>
      </c>
      <c r="Q171" s="156">
        <v>3600</v>
      </c>
      <c r="R171" s="90">
        <f t="shared" si="70"/>
        <v>3600</v>
      </c>
      <c r="S171" s="3"/>
      <c r="V171" s="9"/>
      <c r="W171" s="6"/>
      <c r="X171" s="8"/>
      <c r="Y171" s="9"/>
      <c r="Z171" s="6"/>
      <c r="AA171" s="8"/>
      <c r="AC171" s="114">
        <f t="shared" si="72"/>
        <v>0</v>
      </c>
      <c r="AD171" s="114">
        <f t="shared" si="68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7">E172+D172</f>
        <v>4100</v>
      </c>
      <c r="G172" s="29" t="str">
        <f t="shared" ref="G172:G190" si="78">IF(LEFT(D172,1)="+",LEFT(D172,1)&amp;TEXT(D172,"#"),TEXT(D172,"#"))</f>
        <v/>
      </c>
      <c r="H172" s="34">
        <v>4100</v>
      </c>
      <c r="I172" s="99">
        <f t="shared" ref="I172:I186" si="79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4"/>
        <v>2500</v>
      </c>
      <c r="P172" s="153" t="str">
        <f t="shared" si="67"/>
        <v/>
      </c>
      <c r="Q172" s="156">
        <v>2500</v>
      </c>
      <c r="R172" s="90">
        <f t="shared" si="70"/>
        <v>2500</v>
      </c>
      <c r="S172" s="3"/>
      <c r="V172" s="9"/>
      <c r="W172" s="6"/>
      <c r="X172" s="8"/>
      <c r="Y172" s="9"/>
      <c r="Z172" s="6"/>
      <c r="AA172" s="8"/>
      <c r="AC172" s="114">
        <f t="shared" si="72"/>
        <v>0</v>
      </c>
      <c r="AD172" s="114">
        <f t="shared" si="68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 t="s">
        <v>505</v>
      </c>
      <c r="E173" s="27">
        <v>2350</v>
      </c>
      <c r="F173" s="28">
        <f t="shared" si="77"/>
        <v>2600</v>
      </c>
      <c r="G173" s="29" t="str">
        <f t="shared" si="78"/>
        <v>+250</v>
      </c>
      <c r="H173" s="30">
        <v>2350</v>
      </c>
      <c r="I173" s="99">
        <f t="shared" si="79"/>
        <v>2600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4"/>
        <v>1500</v>
      </c>
      <c r="P173" s="153" t="str">
        <f t="shared" si="67"/>
        <v/>
      </c>
      <c r="Q173" s="156">
        <v>1500</v>
      </c>
      <c r="R173" s="90">
        <f t="shared" si="70"/>
        <v>1500</v>
      </c>
      <c r="S173" s="3"/>
      <c r="V173" s="9"/>
      <c r="W173" s="6"/>
      <c r="X173" s="8"/>
      <c r="Y173" s="9"/>
      <c r="Z173" s="6"/>
      <c r="AA173" s="8"/>
      <c r="AC173" s="114">
        <f t="shared" si="72"/>
        <v>0</v>
      </c>
      <c r="AD173" s="114">
        <f t="shared" si="68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7"/>
        <v>3400</v>
      </c>
      <c r="G174" s="29" t="str">
        <f t="shared" si="78"/>
        <v/>
      </c>
      <c r="H174" s="34">
        <v>3400</v>
      </c>
      <c r="I174" s="99">
        <f t="shared" si="79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4"/>
        <v>47200</v>
      </c>
      <c r="P174" s="153" t="str">
        <f t="shared" si="67"/>
        <v/>
      </c>
      <c r="Q174" s="27">
        <v>47200</v>
      </c>
      <c r="R174" s="90">
        <f t="shared" si="70"/>
        <v>47200</v>
      </c>
      <c r="S174" s="3"/>
      <c r="V174" s="9"/>
      <c r="W174" s="6"/>
      <c r="X174" s="8"/>
      <c r="Y174" s="9"/>
      <c r="Z174" s="6"/>
      <c r="AA174" s="8"/>
      <c r="AC174" s="114">
        <f t="shared" si="72"/>
        <v>0</v>
      </c>
      <c r="AD174" s="114">
        <f t="shared" si="68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7"/>
        <v>2400</v>
      </c>
      <c r="G175" s="29" t="str">
        <f t="shared" si="78"/>
        <v/>
      </c>
      <c r="H175" s="30">
        <v>2400</v>
      </c>
      <c r="I175" s="99">
        <f t="shared" si="79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4"/>
        <v>16200</v>
      </c>
      <c r="P175" s="77" t="str">
        <f t="shared" si="67"/>
        <v/>
      </c>
      <c r="Q175" s="27">
        <v>16200</v>
      </c>
      <c r="R175" s="90">
        <f t="shared" si="70"/>
        <v>16200</v>
      </c>
      <c r="S175" s="3"/>
      <c r="V175" s="9"/>
      <c r="W175" s="6"/>
      <c r="X175" s="8"/>
      <c r="Y175" s="9"/>
      <c r="Z175" s="6"/>
      <c r="AA175" s="8"/>
      <c r="AC175" s="114">
        <f t="shared" si="72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7"/>
        <v>2700</v>
      </c>
      <c r="G176" s="29" t="str">
        <f t="shared" si="78"/>
        <v/>
      </c>
      <c r="H176" s="30">
        <v>2700</v>
      </c>
      <c r="I176" s="99">
        <f t="shared" si="79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4"/>
        <v>14400</v>
      </c>
      <c r="P176" s="77" t="str">
        <f t="shared" si="67"/>
        <v/>
      </c>
      <c r="Q176" s="27">
        <v>14400</v>
      </c>
      <c r="R176" s="90">
        <f t="shared" si="70"/>
        <v>14400</v>
      </c>
      <c r="S176" s="3"/>
      <c r="V176" s="9"/>
      <c r="W176" s="6"/>
      <c r="X176" s="8"/>
      <c r="Y176" s="9"/>
      <c r="Z176" s="6"/>
      <c r="AA176" s="8"/>
      <c r="AC176" s="114">
        <f t="shared" si="72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7"/>
        <v>3100</v>
      </c>
      <c r="G177" s="29" t="str">
        <f t="shared" si="78"/>
        <v/>
      </c>
      <c r="H177" s="30">
        <v>3100</v>
      </c>
      <c r="I177" s="99">
        <f t="shared" si="79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4"/>
        <v>15300</v>
      </c>
      <c r="P177" s="77" t="str">
        <f t="shared" si="67"/>
        <v/>
      </c>
      <c r="Q177" s="27">
        <v>15300</v>
      </c>
      <c r="R177" s="90">
        <f t="shared" si="70"/>
        <v>15300</v>
      </c>
      <c r="S177" s="3"/>
      <c r="V177" s="9"/>
      <c r="W177" s="6"/>
      <c r="X177" s="8"/>
      <c r="Y177" s="9"/>
      <c r="Z177" s="6"/>
      <c r="AA177" s="8"/>
      <c r="AC177" s="114">
        <f t="shared" si="72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7"/>
        <v>5500</v>
      </c>
      <c r="G178" s="29" t="str">
        <f t="shared" si="78"/>
        <v/>
      </c>
      <c r="H178" s="30">
        <v>5500</v>
      </c>
      <c r="I178" s="99">
        <f t="shared" si="79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4"/>
        <v>17200</v>
      </c>
      <c r="P178" s="77" t="str">
        <f t="shared" si="67"/>
        <v/>
      </c>
      <c r="Q178" s="27">
        <v>17200</v>
      </c>
      <c r="R178" s="90">
        <f t="shared" si="70"/>
        <v>17200</v>
      </c>
      <c r="S178" s="3"/>
      <c r="V178" s="9"/>
      <c r="W178" s="6"/>
      <c r="X178" s="8"/>
      <c r="Y178" s="9"/>
      <c r="Z178" s="6"/>
      <c r="AA178" s="8"/>
      <c r="AC178" s="114">
        <f t="shared" si="72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7"/>
        <v>2900</v>
      </c>
      <c r="G179" s="29" t="str">
        <f t="shared" si="78"/>
        <v/>
      </c>
      <c r="H179" s="30">
        <v>2900</v>
      </c>
      <c r="I179" s="99">
        <f t="shared" si="79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4"/>
        <v>43800</v>
      </c>
      <c r="P179" s="77" t="str">
        <f t="shared" si="67"/>
        <v/>
      </c>
      <c r="Q179" s="27">
        <v>43800</v>
      </c>
      <c r="R179" s="90">
        <f t="shared" si="70"/>
        <v>43800</v>
      </c>
      <c r="S179" s="3"/>
      <c r="V179" s="9"/>
      <c r="W179" s="6"/>
      <c r="X179" s="8"/>
      <c r="Y179" s="9"/>
      <c r="Z179" s="6"/>
      <c r="AA179" s="8"/>
      <c r="AC179" s="114">
        <f t="shared" si="72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7"/>
        <v>4430</v>
      </c>
      <c r="G180" s="29" t="str">
        <f t="shared" si="78"/>
        <v/>
      </c>
      <c r="H180" s="30">
        <v>4430</v>
      </c>
      <c r="I180" s="99">
        <f t="shared" si="79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4"/>
        <v>13100</v>
      </c>
      <c r="P180" s="77" t="str">
        <f t="shared" si="67"/>
        <v/>
      </c>
      <c r="Q180" s="27">
        <v>13100</v>
      </c>
      <c r="R180" s="90">
        <f t="shared" si="70"/>
        <v>13100</v>
      </c>
      <c r="S180" s="3"/>
      <c r="V180" s="9"/>
      <c r="W180" s="6"/>
      <c r="X180" s="8"/>
      <c r="Y180" s="9"/>
      <c r="Z180" s="6"/>
      <c r="AA180" s="8"/>
      <c r="AC180" s="114">
        <f t="shared" si="72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7"/>
        <v>3100</v>
      </c>
      <c r="G181" s="29" t="str">
        <f t="shared" si="78"/>
        <v/>
      </c>
      <c r="H181" s="30">
        <v>3100</v>
      </c>
      <c r="I181" s="99">
        <f t="shared" si="79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4"/>
        <v>35500</v>
      </c>
      <c r="P181" s="77" t="str">
        <f t="shared" si="67"/>
        <v/>
      </c>
      <c r="Q181" s="27">
        <v>35500</v>
      </c>
      <c r="R181" s="90">
        <f t="shared" si="70"/>
        <v>35500</v>
      </c>
      <c r="S181" s="3"/>
      <c r="V181" s="9"/>
      <c r="W181" s="6"/>
      <c r="X181" s="8"/>
      <c r="Y181" s="9"/>
      <c r="Z181" s="6"/>
      <c r="AA181" s="8"/>
      <c r="AC181" s="114">
        <f t="shared" si="72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7"/>
        <v>3500</v>
      </c>
      <c r="G182" s="29" t="str">
        <f t="shared" si="78"/>
        <v/>
      </c>
      <c r="H182" s="30">
        <v>3500</v>
      </c>
      <c r="I182" s="99">
        <f t="shared" si="79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4"/>
        <v>36500</v>
      </c>
      <c r="P182" s="77" t="str">
        <f t="shared" si="67"/>
        <v/>
      </c>
      <c r="Q182" s="27">
        <v>36500</v>
      </c>
      <c r="R182" s="90">
        <f t="shared" si="70"/>
        <v>36500</v>
      </c>
      <c r="S182" s="3"/>
      <c r="V182" s="9"/>
      <c r="W182" s="6"/>
      <c r="X182" s="8"/>
      <c r="Y182" s="9"/>
      <c r="Z182" s="6"/>
      <c r="AA182" s="8"/>
      <c r="AC182" s="114">
        <f t="shared" si="72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7"/>
        <v>2800</v>
      </c>
      <c r="G183" s="29" t="str">
        <f t="shared" si="78"/>
        <v/>
      </c>
      <c r="H183" s="30">
        <v>2800</v>
      </c>
      <c r="I183" s="99">
        <f t="shared" si="79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4"/>
        <v>8900</v>
      </c>
      <c r="P183" s="77" t="str">
        <f t="shared" si="67"/>
        <v/>
      </c>
      <c r="Q183" s="27">
        <v>8900</v>
      </c>
      <c r="R183" s="90">
        <f t="shared" si="70"/>
        <v>8900</v>
      </c>
      <c r="S183" s="3"/>
      <c r="V183" s="9"/>
      <c r="W183" s="6"/>
      <c r="X183" s="8"/>
      <c r="Y183" s="9"/>
      <c r="Z183" s="6"/>
      <c r="AA183" s="8"/>
      <c r="AC183" s="114">
        <f t="shared" si="72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7"/>
        <v>4280</v>
      </c>
      <c r="G184" s="29" t="str">
        <f t="shared" si="78"/>
        <v/>
      </c>
      <c r="H184" s="30">
        <v>4280</v>
      </c>
      <c r="I184" s="99">
        <f t="shared" si="79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4"/>
        <v>15500</v>
      </c>
      <c r="P184" s="77" t="str">
        <f t="shared" si="67"/>
        <v/>
      </c>
      <c r="Q184" s="27">
        <v>15500</v>
      </c>
      <c r="R184" s="90">
        <f t="shared" si="70"/>
        <v>15500</v>
      </c>
      <c r="S184" s="3"/>
      <c r="V184" s="9"/>
      <c r="W184" s="6"/>
      <c r="X184" s="8"/>
      <c r="Y184" s="9"/>
      <c r="Z184" s="6"/>
      <c r="AA184" s="8"/>
      <c r="AC184" s="114">
        <f t="shared" si="72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7"/>
        <v>3200</v>
      </c>
      <c r="G185" s="29" t="str">
        <f t="shared" si="78"/>
        <v/>
      </c>
      <c r="H185" s="30">
        <v>3200</v>
      </c>
      <c r="I185" s="99">
        <f t="shared" si="79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4"/>
        <v>17300</v>
      </c>
      <c r="P185" s="77" t="str">
        <f t="shared" si="67"/>
        <v/>
      </c>
      <c r="Q185" s="27">
        <v>17300</v>
      </c>
      <c r="R185" s="90">
        <f t="shared" si="70"/>
        <v>17300</v>
      </c>
      <c r="S185" s="3"/>
      <c r="V185" s="9"/>
      <c r="W185" s="6"/>
      <c r="X185" s="8"/>
      <c r="Y185" s="9"/>
      <c r="Z185" s="6"/>
      <c r="AA185" s="8"/>
      <c r="AC185" s="114">
        <f t="shared" si="72"/>
        <v>0</v>
      </c>
      <c r="AD185" s="114">
        <f t="shared" si="68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7"/>
        <v>3200</v>
      </c>
      <c r="G186" s="29" t="str">
        <f t="shared" si="78"/>
        <v/>
      </c>
      <c r="H186" s="30">
        <v>3200</v>
      </c>
      <c r="I186" s="99">
        <f t="shared" si="79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4"/>
        <v>45500</v>
      </c>
      <c r="P186" s="77" t="str">
        <f t="shared" si="67"/>
        <v/>
      </c>
      <c r="Q186" s="27">
        <v>45500</v>
      </c>
      <c r="R186" s="90">
        <f t="shared" si="70"/>
        <v>45500</v>
      </c>
      <c r="S186" s="3"/>
      <c r="V186" s="9"/>
      <c r="W186" s="6"/>
      <c r="X186" s="8"/>
      <c r="Y186" s="9"/>
      <c r="Z186" s="6"/>
      <c r="AA186" s="8"/>
      <c r="AC186" s="114">
        <f t="shared" si="72"/>
        <v>0</v>
      </c>
      <c r="AD186" s="114">
        <f t="shared" si="68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51210</v>
      </c>
      <c r="F187" s="39">
        <f>E187/15</f>
        <v>3414</v>
      </c>
      <c r="G187" s="29" t="str">
        <f t="shared" si="78"/>
        <v/>
      </c>
      <c r="H187" s="38">
        <f>SUM(I172:I186)</f>
        <v>51210</v>
      </c>
      <c r="I187" s="39">
        <f>H187/15</f>
        <v>3414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4"/>
        <v>14500</v>
      </c>
      <c r="P187" s="77" t="str">
        <f t="shared" si="67"/>
        <v/>
      </c>
      <c r="Q187" s="27">
        <v>14500</v>
      </c>
      <c r="R187" s="90">
        <f t="shared" si="70"/>
        <v>14500</v>
      </c>
      <c r="S187" s="3"/>
      <c r="V187" s="9"/>
      <c r="W187" s="6"/>
      <c r="X187" s="8"/>
      <c r="Y187" s="9"/>
      <c r="Z187" s="6"/>
      <c r="AA187" s="8"/>
      <c r="AC187" s="114">
        <f t="shared" si="72"/>
        <v>0</v>
      </c>
      <c r="AD187" s="114">
        <f t="shared" si="68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 t="s">
        <v>506</v>
      </c>
      <c r="E188" s="27">
        <v>2480</v>
      </c>
      <c r="F188" s="28">
        <f t="shared" ref="F188:F190" si="80">E188+D188</f>
        <v>2600</v>
      </c>
      <c r="G188" s="29" t="str">
        <f t="shared" si="78"/>
        <v>+120</v>
      </c>
      <c r="H188" s="30">
        <v>2480</v>
      </c>
      <c r="I188" s="67">
        <f t="shared" ref="I188:I190" si="81">IF(G188="",0+H188,G188+H188)</f>
        <v>2600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4"/>
        <v>12700</v>
      </c>
      <c r="P188" s="77" t="str">
        <f t="shared" si="67"/>
        <v/>
      </c>
      <c r="Q188" s="27">
        <v>12700</v>
      </c>
      <c r="R188" s="90">
        <f t="shared" si="70"/>
        <v>12700</v>
      </c>
      <c r="S188" s="3"/>
      <c r="V188" s="9"/>
      <c r="W188" s="6"/>
      <c r="X188" s="8"/>
      <c r="Y188" s="9"/>
      <c r="Z188" s="6"/>
      <c r="AA188" s="8"/>
      <c r="AC188" s="114">
        <f t="shared" si="72"/>
        <v>0</v>
      </c>
      <c r="AD188" s="114">
        <f t="shared" si="68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80"/>
        <v>2700</v>
      </c>
      <c r="G189" s="29" t="str">
        <f t="shared" si="78"/>
        <v/>
      </c>
      <c r="H189" s="30">
        <v>2700</v>
      </c>
      <c r="I189" s="67">
        <f t="shared" si="81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4"/>
        <v>11400</v>
      </c>
      <c r="P189" s="77" t="str">
        <f t="shared" ref="P189:P199" si="82">IF(LEFT(M189,1)="+",LEFT(M189,1)&amp;TEXT(M189,"#"),TEXT(M189,"#"))</f>
        <v/>
      </c>
      <c r="Q189" s="27">
        <v>11400</v>
      </c>
      <c r="R189" s="90">
        <f t="shared" si="70"/>
        <v>11400</v>
      </c>
      <c r="S189" s="3"/>
      <c r="V189" s="9"/>
      <c r="W189" s="6"/>
      <c r="X189" s="8"/>
      <c r="Y189" s="9"/>
      <c r="Z189" s="6"/>
      <c r="AA189" s="8"/>
      <c r="AC189" s="114">
        <f t="shared" si="72"/>
        <v>0</v>
      </c>
      <c r="AD189" s="114">
        <f t="shared" si="68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80"/>
        <v>3200</v>
      </c>
      <c r="G190" s="29" t="str">
        <f t="shared" si="78"/>
        <v/>
      </c>
      <c r="H190" s="30">
        <v>3200</v>
      </c>
      <c r="I190" s="67">
        <f t="shared" si="81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4"/>
        <v>13600</v>
      </c>
      <c r="P190" s="77" t="str">
        <f t="shared" si="82"/>
        <v/>
      </c>
      <c r="Q190" s="27">
        <v>13600</v>
      </c>
      <c r="R190" s="90">
        <f t="shared" si="70"/>
        <v>13600</v>
      </c>
      <c r="S190" s="3"/>
      <c r="V190" s="9"/>
      <c r="W190" s="6"/>
      <c r="X190" s="8"/>
      <c r="Y190" s="9"/>
      <c r="Z190" s="6"/>
      <c r="AA190" s="8"/>
      <c r="AC190" s="114">
        <f t="shared" si="72"/>
        <v>0</v>
      </c>
      <c r="AD190" s="114">
        <f t="shared" si="68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59710</v>
      </c>
      <c r="F191" s="39">
        <f>E191/18</f>
        <v>3317.22222222222</v>
      </c>
      <c r="G191" s="73"/>
      <c r="H191" s="38">
        <f>H187+I188+I189+I190</f>
        <v>59710</v>
      </c>
      <c r="I191" s="39">
        <f>H191/18</f>
        <v>3317.22222222222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4"/>
        <v>15500</v>
      </c>
      <c r="P191" s="77" t="str">
        <f t="shared" si="82"/>
        <v/>
      </c>
      <c r="Q191" s="27">
        <v>15500</v>
      </c>
      <c r="R191" s="90">
        <f t="shared" si="70"/>
        <v>15500</v>
      </c>
      <c r="S191" s="3"/>
      <c r="V191" s="9"/>
      <c r="W191" s="6"/>
      <c r="X191" s="8"/>
      <c r="Y191" s="9"/>
      <c r="Z191" s="6"/>
      <c r="AA191" s="8"/>
      <c r="AC191" s="114">
        <f t="shared" si="72"/>
        <v>0</v>
      </c>
      <c r="AD191" s="114">
        <f t="shared" si="68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4"/>
        <v>15600</v>
      </c>
      <c r="P192" s="77" t="str">
        <f t="shared" si="82"/>
        <v/>
      </c>
      <c r="Q192" s="30">
        <v>15600</v>
      </c>
      <c r="R192" s="90">
        <f t="shared" si="70"/>
        <v>15600</v>
      </c>
      <c r="S192" s="3"/>
      <c r="V192" s="9"/>
      <c r="W192" s="6"/>
      <c r="X192" s="8"/>
      <c r="Y192" s="9"/>
      <c r="Z192" s="6"/>
      <c r="AA192" s="8"/>
      <c r="AC192" s="114">
        <f t="shared" si="72"/>
        <v>0</v>
      </c>
      <c r="AD192" s="114">
        <f t="shared" ref="AD192:AD200" si="83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4"/>
        <v>14500</v>
      </c>
      <c r="P193" s="29" t="str">
        <f t="shared" si="82"/>
        <v/>
      </c>
      <c r="Q193" s="30">
        <v>14500</v>
      </c>
      <c r="R193" s="90">
        <f t="shared" si="70"/>
        <v>14500</v>
      </c>
      <c r="S193" s="3"/>
      <c r="V193" s="9"/>
      <c r="W193" s="6"/>
      <c r="X193" s="8"/>
      <c r="Y193" s="9"/>
      <c r="Z193" s="6"/>
      <c r="AA193" s="8"/>
      <c r="AC193" s="114">
        <f t="shared" si="72"/>
        <v>0</v>
      </c>
      <c r="AD193" s="114">
        <f t="shared" si="8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4"/>
        <v>12700</v>
      </c>
      <c r="P194" s="29" t="str">
        <f t="shared" si="82"/>
        <v/>
      </c>
      <c r="Q194" s="30">
        <v>12700</v>
      </c>
      <c r="R194" s="90">
        <f t="shared" si="70"/>
        <v>12700</v>
      </c>
      <c r="S194" s="3"/>
      <c r="V194" s="9"/>
      <c r="W194" s="6"/>
      <c r="X194" s="8"/>
      <c r="Y194" s="9"/>
      <c r="Z194" s="6"/>
      <c r="AA194" s="8"/>
      <c r="AC194" s="114">
        <f t="shared" si="72"/>
        <v>0</v>
      </c>
      <c r="AD194" s="114">
        <f t="shared" si="8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4"/>
        <v>11000</v>
      </c>
      <c r="P195" s="29" t="str">
        <f t="shared" si="82"/>
        <v/>
      </c>
      <c r="Q195" s="30">
        <v>11000</v>
      </c>
      <c r="R195" s="90">
        <f t="shared" si="70"/>
        <v>11000</v>
      </c>
      <c r="S195" s="3"/>
      <c r="V195" s="9"/>
      <c r="W195" s="6"/>
      <c r="X195" s="8"/>
      <c r="Y195" s="9"/>
      <c r="Z195" s="6"/>
      <c r="AA195" s="8"/>
      <c r="AC195" s="114">
        <f t="shared" si="72"/>
        <v>0</v>
      </c>
      <c r="AD195" s="114">
        <f t="shared" si="8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4"/>
        <v>44000</v>
      </c>
      <c r="P196" s="29" t="str">
        <f t="shared" si="82"/>
        <v/>
      </c>
      <c r="Q196" s="30">
        <v>44000</v>
      </c>
      <c r="R196" s="90">
        <f t="shared" si="70"/>
        <v>44000</v>
      </c>
      <c r="S196" s="3"/>
      <c r="V196" s="9"/>
      <c r="W196" s="6"/>
      <c r="X196" s="8"/>
      <c r="Y196" s="9"/>
      <c r="Z196" s="6"/>
      <c r="AA196" s="8"/>
      <c r="AC196" s="114">
        <f t="shared" si="72"/>
        <v>0</v>
      </c>
      <c r="AD196" s="114">
        <f t="shared" si="83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4"/>
        <v>14700</v>
      </c>
      <c r="P197" s="29" t="str">
        <f t="shared" si="82"/>
        <v/>
      </c>
      <c r="Q197" s="34">
        <v>14700</v>
      </c>
      <c r="R197" s="90">
        <f t="shared" si="70"/>
        <v>14700</v>
      </c>
      <c r="S197" s="3"/>
      <c r="V197" s="9"/>
      <c r="W197" s="6"/>
      <c r="X197" s="8"/>
      <c r="Y197" s="9"/>
      <c r="Z197" s="6"/>
      <c r="AA197" s="8"/>
      <c r="AC197" s="114">
        <f t="shared" si="72"/>
        <v>0</v>
      </c>
      <c r="AD197" s="114">
        <f t="shared" si="83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4"/>
        <v>20700</v>
      </c>
      <c r="P198" s="29" t="str">
        <f t="shared" si="82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4">
        <f t="shared" si="72"/>
        <v>0</v>
      </c>
      <c r="AD198" s="114">
        <f t="shared" si="83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4"/>
        <v>34200</v>
      </c>
      <c r="P199" s="115" t="str">
        <f t="shared" si="82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4">
        <f t="shared" si="72"/>
        <v>0</v>
      </c>
      <c r="AD199" s="114">
        <f t="shared" si="83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3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507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38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0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3200</v>
      </c>
      <c r="O19" s="28">
        <f t="shared" si="3"/>
        <v>3200</v>
      </c>
      <c r="P19" s="29" t="str">
        <f t="shared" si="14"/>
        <v/>
      </c>
      <c r="Q19" s="30">
        <v>3200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3800</v>
      </c>
      <c r="O20" s="28">
        <f t="shared" si="3"/>
        <v>3800</v>
      </c>
      <c r="P20" s="29" t="str">
        <f t="shared" si="14"/>
        <v/>
      </c>
      <c r="Q20" s="30">
        <v>3800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77</v>
      </c>
      <c r="L21" s="33" t="s">
        <v>78</v>
      </c>
      <c r="M21" s="52"/>
      <c r="N21" s="27">
        <v>1770</v>
      </c>
      <c r="O21" s="28">
        <f t="shared" si="3"/>
        <v>1770</v>
      </c>
      <c r="P21" s="29"/>
      <c r="Q21" s="27">
        <v>1770</v>
      </c>
      <c r="R21" s="90">
        <f t="shared" si="5"/>
        <v>1770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1710</v>
      </c>
      <c r="O22" s="28">
        <f t="shared" si="3"/>
        <v>1710</v>
      </c>
      <c r="P22" s="29" t="str">
        <f t="shared" ref="P22:P26" si="17">IF(LEFT(M22,1)="+",LEFT(M22,1)&amp;TEXT(M22,"#"),TEXT(M22,"#"))</f>
        <v/>
      </c>
      <c r="Q22" s="30">
        <v>1710</v>
      </c>
      <c r="R22" s="90">
        <f t="shared" si="5"/>
        <v>1710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1790</v>
      </c>
      <c r="O23" s="28">
        <f t="shared" si="3"/>
        <v>1790</v>
      </c>
      <c r="P23" s="29" t="str">
        <f t="shared" si="17"/>
        <v/>
      </c>
      <c r="Q23" s="30">
        <v>1790</v>
      </c>
      <c r="R23" s="90">
        <f t="shared" si="5"/>
        <v>1790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7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88</v>
      </c>
      <c r="L25" s="60" t="s">
        <v>20</v>
      </c>
      <c r="M25" s="52"/>
      <c r="N25" s="27">
        <v>3300</v>
      </c>
      <c r="O25" s="28">
        <f t="shared" si="3"/>
        <v>3300</v>
      </c>
      <c r="P25" s="29" t="str">
        <f t="shared" si="17"/>
        <v/>
      </c>
      <c r="Q25" s="30">
        <v>3300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3200</v>
      </c>
      <c r="O26" s="28">
        <f t="shared" si="3"/>
        <v>3200</v>
      </c>
      <c r="P26" s="29" t="str">
        <f t="shared" si="17"/>
        <v/>
      </c>
      <c r="Q26" s="30">
        <v>3200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96870</v>
      </c>
      <c r="O27" s="39">
        <f>N27/22</f>
        <v>4403.18181818182</v>
      </c>
      <c r="P27" s="73"/>
      <c r="Q27" s="38">
        <f>SUM(R6:R26)</f>
        <v>96870</v>
      </c>
      <c r="R27" s="108">
        <f>Q27/22</f>
        <v>4403.18181818182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25700</v>
      </c>
      <c r="O28" s="28">
        <f t="shared" ref="O28:O45" si="18">N28+M28</f>
        <v>25700</v>
      </c>
      <c r="P28" s="29" t="str">
        <f t="shared" ref="P28:P45" si="19">IF(LEFT(M28,1)="+",LEFT(M28,1)&amp;TEXT(M28,"#"),TEXT(M28,"#"))</f>
        <v/>
      </c>
      <c r="Q28" s="30">
        <v>25700</v>
      </c>
      <c r="R28" s="90">
        <f t="shared" ref="R28:R45" si="20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25500</v>
      </c>
      <c r="O29" s="28">
        <f t="shared" si="18"/>
        <v>25500</v>
      </c>
      <c r="P29" s="29" t="str">
        <f t="shared" si="19"/>
        <v/>
      </c>
      <c r="Q29" s="30">
        <v>25500</v>
      </c>
      <c r="R29" s="90">
        <f t="shared" si="20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25700</v>
      </c>
      <c r="O30" s="28">
        <f t="shared" si="18"/>
        <v>25700</v>
      </c>
      <c r="P30" s="29" t="str">
        <f t="shared" si="19"/>
        <v/>
      </c>
      <c r="Q30" s="30">
        <v>25700</v>
      </c>
      <c r="R30" s="90">
        <f t="shared" si="20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25500</v>
      </c>
      <c r="O31" s="28">
        <f t="shared" si="18"/>
        <v>25500</v>
      </c>
      <c r="P31" s="29" t="str">
        <f t="shared" si="19"/>
        <v/>
      </c>
      <c r="Q31" s="30">
        <v>25500</v>
      </c>
      <c r="R31" s="90">
        <f t="shared" si="20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8"/>
        <v>25000</v>
      </c>
      <c r="P32" s="29" t="str">
        <f t="shared" si="19"/>
        <v/>
      </c>
      <c r="Q32" s="30">
        <v>25000</v>
      </c>
      <c r="R32" s="90">
        <f t="shared" si="20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8"/>
        <v>24700</v>
      </c>
      <c r="P33" s="29" t="str">
        <f t="shared" si="19"/>
        <v/>
      </c>
      <c r="Q33" s="30">
        <v>24700</v>
      </c>
      <c r="R33" s="90">
        <f t="shared" si="20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8"/>
        <v>25000</v>
      </c>
      <c r="P34" s="29" t="str">
        <f t="shared" si="19"/>
        <v/>
      </c>
      <c r="Q34" s="30">
        <v>25000</v>
      </c>
      <c r="R34" s="90">
        <f t="shared" si="20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1">E35+D35</f>
        <v>35300</v>
      </c>
      <c r="G35" s="29" t="str">
        <f t="shared" si="1"/>
        <v/>
      </c>
      <c r="H35" s="30">
        <v>35300</v>
      </c>
      <c r="I35" s="67">
        <f t="shared" ref="I35:I45" si="22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8"/>
        <v>22000</v>
      </c>
      <c r="P35" s="29" t="str">
        <f t="shared" si="19"/>
        <v/>
      </c>
      <c r="Q35" s="30">
        <v>22000</v>
      </c>
      <c r="R35" s="90">
        <f t="shared" si="20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1"/>
        <v>35500</v>
      </c>
      <c r="G36" s="29" t="str">
        <f t="shared" si="1"/>
        <v/>
      </c>
      <c r="H36" s="30">
        <v>35500</v>
      </c>
      <c r="I36" s="67">
        <f t="shared" si="22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8"/>
        <v>22000</v>
      </c>
      <c r="P36" s="29" t="str">
        <f t="shared" si="19"/>
        <v/>
      </c>
      <c r="Q36" s="30">
        <v>22000</v>
      </c>
      <c r="R36" s="90">
        <f t="shared" si="20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1"/>
        <v>35000</v>
      </c>
      <c r="G37" s="29" t="str">
        <f t="shared" si="1"/>
        <v/>
      </c>
      <c r="H37" s="30">
        <v>35000</v>
      </c>
      <c r="I37" s="67">
        <f t="shared" si="22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8"/>
        <v>33000</v>
      </c>
      <c r="P37" s="77" t="str">
        <f t="shared" si="19"/>
        <v/>
      </c>
      <c r="Q37" s="30">
        <v>33000</v>
      </c>
      <c r="R37" s="90">
        <f t="shared" si="20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1"/>
        <v>35300</v>
      </c>
      <c r="G38" s="29" t="str">
        <f t="shared" si="1"/>
        <v/>
      </c>
      <c r="H38" s="30">
        <v>35300</v>
      </c>
      <c r="I38" s="67">
        <f t="shared" si="22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8"/>
        <v>32800</v>
      </c>
      <c r="P38" s="77" t="str">
        <f t="shared" si="19"/>
        <v/>
      </c>
      <c r="Q38" s="30">
        <v>32800</v>
      </c>
      <c r="R38" s="90">
        <f t="shared" si="20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33000</v>
      </c>
      <c r="F39" s="28">
        <f t="shared" si="21"/>
        <v>33000</v>
      </c>
      <c r="G39" s="29"/>
      <c r="H39" s="30">
        <v>33000</v>
      </c>
      <c r="I39" s="67">
        <f t="shared" si="22"/>
        <v>33000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8"/>
        <v>32800</v>
      </c>
      <c r="P39" s="77" t="str">
        <f t="shared" si="19"/>
        <v/>
      </c>
      <c r="Q39" s="30">
        <v>32800</v>
      </c>
      <c r="R39" s="90">
        <f t="shared" si="20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1"/>
        <v>33300</v>
      </c>
      <c r="G40" s="29" t="str">
        <f t="shared" ref="G40:G73" si="23">IF(LEFT(D40,1)="+",LEFT(D40,1)&amp;TEXT(D40,"#"),TEXT(D40,"#"))</f>
        <v/>
      </c>
      <c r="H40" s="30">
        <v>33300</v>
      </c>
      <c r="I40" s="67">
        <f t="shared" si="22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8"/>
        <v>19700</v>
      </c>
      <c r="P40" s="77" t="str">
        <f t="shared" si="19"/>
        <v/>
      </c>
      <c r="Q40" s="30">
        <v>19700</v>
      </c>
      <c r="R40" s="90">
        <f t="shared" si="20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1"/>
        <v>32300</v>
      </c>
      <c r="G41" s="29" t="str">
        <f t="shared" si="23"/>
        <v/>
      </c>
      <c r="H41" s="30">
        <v>32300</v>
      </c>
      <c r="I41" s="67">
        <f t="shared" si="22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8"/>
        <v>25300</v>
      </c>
      <c r="P41" s="77" t="str">
        <f t="shared" si="19"/>
        <v/>
      </c>
      <c r="Q41" s="30">
        <v>25300</v>
      </c>
      <c r="R41" s="90">
        <f t="shared" si="20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1"/>
        <v>34800</v>
      </c>
      <c r="G42" s="29" t="str">
        <f t="shared" si="23"/>
        <v/>
      </c>
      <c r="H42" s="30">
        <v>34800</v>
      </c>
      <c r="I42" s="67">
        <f t="shared" si="22"/>
        <v>34800</v>
      </c>
      <c r="J42" s="69"/>
      <c r="K42" s="60" t="s">
        <v>128</v>
      </c>
      <c r="L42" s="33" t="s">
        <v>18</v>
      </c>
      <c r="M42" s="52"/>
      <c r="N42" s="27">
        <v>26100</v>
      </c>
      <c r="O42" s="28">
        <f t="shared" si="18"/>
        <v>26100</v>
      </c>
      <c r="P42" s="77" t="str">
        <f t="shared" si="19"/>
        <v/>
      </c>
      <c r="Q42" s="30">
        <v>26100</v>
      </c>
      <c r="R42" s="90">
        <f t="shared" si="20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1"/>
        <v>35000</v>
      </c>
      <c r="G43" s="29" t="str">
        <f t="shared" si="23"/>
        <v/>
      </c>
      <c r="H43" s="30">
        <v>35000</v>
      </c>
      <c r="I43" s="67">
        <f t="shared" si="22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8"/>
        <v>26720</v>
      </c>
      <c r="P43" s="77" t="str">
        <f t="shared" si="19"/>
        <v/>
      </c>
      <c r="Q43" s="30">
        <v>26720</v>
      </c>
      <c r="R43" s="90">
        <f t="shared" si="20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1"/>
        <v>35100</v>
      </c>
      <c r="G44" s="29" t="str">
        <f t="shared" si="23"/>
        <v/>
      </c>
      <c r="H44" s="30">
        <v>35100</v>
      </c>
      <c r="I44" s="67">
        <f t="shared" si="22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8"/>
        <v>26720</v>
      </c>
      <c r="P44" s="77" t="str">
        <f t="shared" si="19"/>
        <v/>
      </c>
      <c r="Q44" s="30">
        <v>26720</v>
      </c>
      <c r="R44" s="90">
        <f t="shared" si="20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1"/>
        <v>33900</v>
      </c>
      <c r="G45" s="29" t="str">
        <f t="shared" si="23"/>
        <v/>
      </c>
      <c r="H45" s="30">
        <v>33900</v>
      </c>
      <c r="I45" s="67">
        <f t="shared" si="22"/>
        <v>33900</v>
      </c>
      <c r="J45" s="69"/>
      <c r="K45" s="60" t="s">
        <v>134</v>
      </c>
      <c r="L45" s="33" t="s">
        <v>66</v>
      </c>
      <c r="M45" s="52"/>
      <c r="N45" s="27">
        <v>26000</v>
      </c>
      <c r="O45" s="28">
        <f t="shared" si="18"/>
        <v>26000</v>
      </c>
      <c r="P45" s="29" t="str">
        <f t="shared" si="19"/>
        <v/>
      </c>
      <c r="Q45" s="30">
        <v>26000</v>
      </c>
      <c r="R45" s="90">
        <f t="shared" si="20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23"/>
        <v/>
      </c>
      <c r="H46" s="51">
        <f>SUM(I35:I45)</f>
        <v>378500</v>
      </c>
      <c r="I46" s="39">
        <f>H46/11</f>
        <v>34409.0909090909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4">E47+D47</f>
        <v>21000</v>
      </c>
      <c r="G47" s="29" t="str">
        <f t="shared" si="23"/>
        <v/>
      </c>
      <c r="H47" s="30">
        <v>21000</v>
      </c>
      <c r="I47" s="67">
        <f t="shared" ref="I47:I51" si="25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23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23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23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23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23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486400</v>
      </c>
      <c r="F53" s="39">
        <f>E53/16</f>
        <v>30400</v>
      </c>
      <c r="G53" s="29" t="str">
        <f t="shared" si="23"/>
        <v/>
      </c>
      <c r="H53" s="51">
        <f>H46+H52</f>
        <v>486400</v>
      </c>
      <c r="I53" s="39">
        <f>H53/16</f>
        <v>30400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2">E54+D54</f>
        <v>9400</v>
      </c>
      <c r="G54" s="29" t="str">
        <f t="shared" si="23"/>
        <v/>
      </c>
      <c r="H54" s="30">
        <v>9400</v>
      </c>
      <c r="I54" s="67">
        <f t="shared" ref="I54:I69" si="33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2"/>
        <v>9600</v>
      </c>
      <c r="G55" s="29" t="str">
        <f t="shared" si="23"/>
        <v/>
      </c>
      <c r="H55" s="30">
        <v>9600</v>
      </c>
      <c r="I55" s="67">
        <f t="shared" si="33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2"/>
        <v>10000</v>
      </c>
      <c r="G56" s="29" t="str">
        <f t="shared" si="23"/>
        <v/>
      </c>
      <c r="H56" s="30">
        <v>10000</v>
      </c>
      <c r="I56" s="67">
        <f t="shared" si="33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ref="AC56:AC62" si="37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2"/>
        <v>9800</v>
      </c>
      <c r="G57" s="29" t="str">
        <f t="shared" si="23"/>
        <v/>
      </c>
      <c r="H57" s="30">
        <v>9800</v>
      </c>
      <c r="I57" s="67">
        <f t="shared" si="33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37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10100</v>
      </c>
      <c r="F58" s="28">
        <f t="shared" si="32"/>
        <v>10100</v>
      </c>
      <c r="G58" s="29" t="str">
        <f t="shared" si="23"/>
        <v/>
      </c>
      <c r="H58" s="27">
        <v>10100</v>
      </c>
      <c r="I58" s="67">
        <f t="shared" si="33"/>
        <v>10100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37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10300</v>
      </c>
      <c r="F59" s="28">
        <f t="shared" si="32"/>
        <v>10300</v>
      </c>
      <c r="G59" s="29" t="str">
        <f t="shared" si="23"/>
        <v/>
      </c>
      <c r="H59" s="27">
        <v>10300</v>
      </c>
      <c r="I59" s="67">
        <f t="shared" si="33"/>
        <v>10300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37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2"/>
        <v>11200</v>
      </c>
      <c r="G60" s="29" t="str">
        <f t="shared" si="23"/>
        <v/>
      </c>
      <c r="H60" s="30">
        <v>11200</v>
      </c>
      <c r="I60" s="67">
        <f t="shared" si="33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7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2"/>
        <v>11000</v>
      </c>
      <c r="G61" s="29" t="str">
        <f t="shared" si="23"/>
        <v/>
      </c>
      <c r="H61" s="30">
        <v>11000</v>
      </c>
      <c r="I61" s="67">
        <f t="shared" si="33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8">N61+M61</f>
        <v>1800</v>
      </c>
      <c r="P61" s="29" t="str">
        <f t="shared" ref="P61:P63" si="39">IF(LEFT(M61,1)="+",LEFT(M61,1)&amp;TEXT(M61,"#"),TEXT(M61,"#"))</f>
        <v/>
      </c>
      <c r="Q61" s="30">
        <v>1800</v>
      </c>
      <c r="R61" s="90">
        <f t="shared" ref="R61:R63" si="40">IF(P61="",0+Q61,P61+Q61)</f>
        <v>1800</v>
      </c>
      <c r="S61" s="105"/>
      <c r="V61" s="106"/>
      <c r="X61" s="107"/>
      <c r="Y61" s="106"/>
      <c r="AA61" s="107"/>
      <c r="AC61" s="114">
        <f t="shared" si="37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2"/>
        <v>10700</v>
      </c>
      <c r="G62" s="29" t="str">
        <f t="shared" si="23"/>
        <v/>
      </c>
      <c r="H62" s="30">
        <v>10700</v>
      </c>
      <c r="I62" s="67">
        <f t="shared" si="33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8"/>
        <v>1250</v>
      </c>
      <c r="P62" s="29" t="str">
        <f t="shared" si="39"/>
        <v/>
      </c>
      <c r="Q62" s="30">
        <v>1250</v>
      </c>
      <c r="R62" s="90">
        <f t="shared" si="40"/>
        <v>1250</v>
      </c>
      <c r="S62" s="105"/>
      <c r="V62" s="106"/>
      <c r="X62" s="107"/>
      <c r="Y62" s="106"/>
      <c r="AA62" s="107"/>
      <c r="AC62" s="114">
        <f t="shared" si="37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2"/>
        <v>10900</v>
      </c>
      <c r="G63" s="29" t="str">
        <f t="shared" si="23"/>
        <v/>
      </c>
      <c r="H63" s="30">
        <v>10900</v>
      </c>
      <c r="I63" s="67">
        <f t="shared" si="33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8"/>
        <v>1900</v>
      </c>
      <c r="P63" s="29" t="str">
        <f t="shared" si="39"/>
        <v/>
      </c>
      <c r="Q63" s="30">
        <v>1900</v>
      </c>
      <c r="R63" s="90">
        <f t="shared" si="40"/>
        <v>1900</v>
      </c>
      <c r="S63" s="105"/>
      <c r="V63" s="106"/>
      <c r="X63" s="107"/>
      <c r="Y63" s="106"/>
      <c r="AA63" s="107"/>
      <c r="AC63" s="114">
        <f t="shared" ref="AC63:AC73" si="41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2"/>
        <v>13900</v>
      </c>
      <c r="G64" s="29" t="str">
        <f t="shared" si="23"/>
        <v/>
      </c>
      <c r="H64" s="30">
        <v>13900</v>
      </c>
      <c r="I64" s="67">
        <f t="shared" si="33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41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2"/>
        <v>9400</v>
      </c>
      <c r="G65" s="29" t="str">
        <f t="shared" si="23"/>
        <v/>
      </c>
      <c r="H65" s="30">
        <v>9400</v>
      </c>
      <c r="I65" s="67">
        <f t="shared" si="33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2">N65+M65</f>
        <v>10500</v>
      </c>
      <c r="P65" s="29" t="str">
        <f t="shared" ref="P65:P68" si="43">IF(LEFT(M65,1)="+",LEFT(M65,1)&amp;TEXT(M65,"#"),TEXT(M65,"#"))</f>
        <v/>
      </c>
      <c r="Q65" s="30">
        <v>10500</v>
      </c>
      <c r="R65" s="90">
        <f t="shared" ref="R65:R68" si="44">IF(P65="",0+Q65,P65+Q65)</f>
        <v>10500</v>
      </c>
      <c r="S65" s="105"/>
      <c r="V65" s="106"/>
      <c r="X65" s="107"/>
      <c r="Y65" s="106"/>
      <c r="AA65" s="107"/>
      <c r="AC65" s="114">
        <f t="shared" si="41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2"/>
        <v>9400</v>
      </c>
      <c r="G66" s="29" t="str">
        <f t="shared" si="23"/>
        <v/>
      </c>
      <c r="H66" s="30">
        <v>9400</v>
      </c>
      <c r="I66" s="67">
        <f t="shared" si="33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2"/>
        <v>10200</v>
      </c>
      <c r="P66" s="29" t="str">
        <f t="shared" si="43"/>
        <v/>
      </c>
      <c r="Q66" s="30">
        <v>10200</v>
      </c>
      <c r="R66" s="90">
        <f t="shared" si="44"/>
        <v>10200</v>
      </c>
      <c r="S66" s="105"/>
      <c r="V66" s="106"/>
      <c r="X66" s="107"/>
      <c r="Y66" s="106"/>
      <c r="AA66" s="107"/>
      <c r="AC66" s="114">
        <f t="shared" si="41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11200</v>
      </c>
      <c r="F67" s="28">
        <f t="shared" si="32"/>
        <v>11200</v>
      </c>
      <c r="G67" s="29" t="str">
        <f t="shared" si="23"/>
        <v/>
      </c>
      <c r="H67" s="27">
        <v>11200</v>
      </c>
      <c r="I67" s="67">
        <f t="shared" si="33"/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2"/>
        <v>8800</v>
      </c>
      <c r="P67" s="29" t="str">
        <f t="shared" si="43"/>
        <v/>
      </c>
      <c r="Q67" s="30">
        <v>8800</v>
      </c>
      <c r="R67" s="90">
        <f t="shared" si="44"/>
        <v>8800</v>
      </c>
      <c r="S67" s="105"/>
      <c r="V67" s="106"/>
      <c r="X67" s="107"/>
      <c r="Y67" s="106"/>
      <c r="AA67" s="107"/>
      <c r="AC67" s="114">
        <f t="shared" si="41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2"/>
        <v>12100</v>
      </c>
      <c r="G68" s="29" t="str">
        <f t="shared" si="23"/>
        <v/>
      </c>
      <c r="H68" s="30">
        <v>12100</v>
      </c>
      <c r="I68" s="67">
        <f t="shared" si="33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2"/>
        <v>10700</v>
      </c>
      <c r="P68" s="29" t="str">
        <f t="shared" si="43"/>
        <v/>
      </c>
      <c r="Q68" s="30">
        <v>10700</v>
      </c>
      <c r="R68" s="90">
        <f t="shared" si="44"/>
        <v>10700</v>
      </c>
      <c r="S68" s="105"/>
      <c r="V68" s="106"/>
      <c r="X68" s="107"/>
      <c r="Y68" s="106"/>
      <c r="AA68" s="107"/>
      <c r="AC68" s="114">
        <f t="shared" si="41"/>
        <v>0</v>
      </c>
      <c r="AD68" s="114">
        <f t="shared" ref="AD68:AD127" si="45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2"/>
        <v>11800</v>
      </c>
      <c r="G69" s="29" t="str">
        <f t="shared" si="23"/>
        <v/>
      </c>
      <c r="H69" s="30">
        <v>11800</v>
      </c>
      <c r="I69" s="67">
        <f t="shared" si="33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1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170800</v>
      </c>
      <c r="F70" s="39">
        <f>E70/16</f>
        <v>10675</v>
      </c>
      <c r="G70" s="29" t="str">
        <f t="shared" si="23"/>
        <v/>
      </c>
      <c r="H70" s="51">
        <f>SUM(I54:I69)</f>
        <v>170800</v>
      </c>
      <c r="I70" s="39">
        <f>H70/16</f>
        <v>10675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1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9">E71+D71</f>
        <v>6700</v>
      </c>
      <c r="G71" s="29" t="str">
        <f t="shared" si="23"/>
        <v/>
      </c>
      <c r="H71" s="30">
        <v>6700</v>
      </c>
      <c r="I71" s="67">
        <f t="shared" ref="I71:I73" si="50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1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9"/>
        <v>7000</v>
      </c>
      <c r="G72" s="29" t="str">
        <f t="shared" si="23"/>
        <v/>
      </c>
      <c r="H72" s="30">
        <v>7000</v>
      </c>
      <c r="I72" s="67">
        <f t="shared" si="50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1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 t="s">
        <v>467</v>
      </c>
      <c r="E73" s="41">
        <v>6800</v>
      </c>
      <c r="F73" s="28">
        <f t="shared" si="49"/>
        <v>6600</v>
      </c>
      <c r="G73" s="29" t="str">
        <f t="shared" si="23"/>
        <v>-200</v>
      </c>
      <c r="H73" s="30">
        <v>6800</v>
      </c>
      <c r="I73" s="67">
        <f t="shared" si="50"/>
        <v>6600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1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20300</v>
      </c>
      <c r="F74" s="39">
        <f>E74/3</f>
        <v>6766.66666666667</v>
      </c>
      <c r="G74" s="73"/>
      <c r="H74" s="51">
        <f>SUM(I71:I73)</f>
        <v>20300</v>
      </c>
      <c r="I74" s="39">
        <f>H74/3</f>
        <v>6766.66666666667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ref="AC74:AC137" si="51">F78-I78</f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191100</v>
      </c>
      <c r="F75" s="39">
        <f>E75/15</f>
        <v>12740</v>
      </c>
      <c r="G75" s="73"/>
      <c r="H75" s="51">
        <f>H70+H74</f>
        <v>191100</v>
      </c>
      <c r="I75" s="39">
        <f>H75/15</f>
        <v>12740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51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2">E76+D76</f>
        <v>4600</v>
      </c>
      <c r="G76" s="29" t="str">
        <f t="shared" ref="G76:G78" si="53">IF(LEFT(D76,1)="+",LEFT(D76,1)&amp;TEXT(D76,"#"),TEXT(D76,"#"))</f>
        <v/>
      </c>
      <c r="H76" s="30">
        <v>4600</v>
      </c>
      <c r="I76" s="67">
        <f t="shared" ref="I76:I78" si="54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51"/>
        <v>0</v>
      </c>
      <c r="AD76" s="114">
        <f t="shared" si="45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2"/>
        <v>5000</v>
      </c>
      <c r="G77" s="29" t="str">
        <f t="shared" si="53"/>
        <v/>
      </c>
      <c r="H77" s="30">
        <v>5000</v>
      </c>
      <c r="I77" s="67">
        <f t="shared" si="54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51"/>
        <v>0</v>
      </c>
      <c r="AD77" s="114">
        <f t="shared" si="45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2"/>
        <v>4600</v>
      </c>
      <c r="G78" s="29" t="str">
        <f t="shared" si="53"/>
        <v/>
      </c>
      <c r="H78" s="30">
        <v>4600</v>
      </c>
      <c r="I78" s="67">
        <f t="shared" si="54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51"/>
        <v>0</v>
      </c>
      <c r="AD78" s="114">
        <f t="shared" si="45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51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5">E80+D80</f>
        <v>3600</v>
      </c>
      <c r="G80" s="29" t="str">
        <f t="shared" ref="G80:G93" si="56">IF(LEFT(D80,1)="+",LEFT(D80,1)&amp;TEXT(D80,"#"),TEXT(D80,"#"))</f>
        <v/>
      </c>
      <c r="H80" s="30">
        <v>3600</v>
      </c>
      <c r="I80" s="67">
        <f t="shared" ref="I80:I99" si="57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51"/>
        <v>0</v>
      </c>
      <c r="AD80" s="114">
        <f t="shared" si="45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8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51"/>
        <v>0</v>
      </c>
      <c r="AD81" s="114">
        <f t="shared" si="45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5"/>
        <v>9400</v>
      </c>
      <c r="G82" s="29" t="str">
        <f t="shared" si="56"/>
        <v/>
      </c>
      <c r="H82" s="30">
        <v>9400</v>
      </c>
      <c r="I82" s="67">
        <f t="shared" si="57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51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5"/>
        <v>9800</v>
      </c>
      <c r="G83" s="29" t="str">
        <f t="shared" si="56"/>
        <v/>
      </c>
      <c r="H83" s="30">
        <v>9800</v>
      </c>
      <c r="I83" s="67">
        <f t="shared" si="57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51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5"/>
        <v>9200</v>
      </c>
      <c r="G84" s="29" t="str">
        <f t="shared" si="56"/>
        <v/>
      </c>
      <c r="H84" s="30">
        <v>9200</v>
      </c>
      <c r="I84" s="67">
        <f t="shared" si="57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8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51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5"/>
        <v>9400</v>
      </c>
      <c r="G85" s="29" t="str">
        <f t="shared" si="56"/>
        <v/>
      </c>
      <c r="H85" s="30">
        <v>9400</v>
      </c>
      <c r="I85" s="67">
        <f t="shared" si="57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8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51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5"/>
        <v>9700</v>
      </c>
      <c r="G86" s="29" t="str">
        <f t="shared" si="56"/>
        <v/>
      </c>
      <c r="H86" s="30">
        <v>9700</v>
      </c>
      <c r="I86" s="67">
        <f t="shared" si="57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8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51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5"/>
        <v>8100</v>
      </c>
      <c r="G87" s="29" t="str">
        <f t="shared" si="56"/>
        <v/>
      </c>
      <c r="H87" s="30">
        <v>8100</v>
      </c>
      <c r="I87" s="67">
        <f t="shared" si="57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8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51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5"/>
        <v>9600</v>
      </c>
      <c r="G88" s="29" t="str">
        <f t="shared" si="56"/>
        <v/>
      </c>
      <c r="H88" s="30">
        <v>9600</v>
      </c>
      <c r="I88" s="67">
        <f t="shared" si="57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8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51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5"/>
        <v>8300</v>
      </c>
      <c r="G89" s="29" t="str">
        <f t="shared" si="56"/>
        <v/>
      </c>
      <c r="H89" s="30">
        <v>8300</v>
      </c>
      <c r="I89" s="67">
        <f t="shared" si="57"/>
        <v>8300</v>
      </c>
      <c r="J89" s="69"/>
      <c r="K89" s="33" t="s">
        <v>222</v>
      </c>
      <c r="L89" s="25" t="s">
        <v>26</v>
      </c>
      <c r="M89" s="52"/>
      <c r="N89" s="27">
        <v>1750</v>
      </c>
      <c r="O89" s="28">
        <f t="shared" si="46"/>
        <v>1750</v>
      </c>
      <c r="P89" s="29" t="str">
        <f t="shared" si="58"/>
        <v/>
      </c>
      <c r="Q89" s="30">
        <v>1750</v>
      </c>
      <c r="R89" s="90">
        <f t="shared" si="48"/>
        <v>1750</v>
      </c>
      <c r="S89" s="105"/>
      <c r="V89" s="106"/>
      <c r="W89" s="130"/>
      <c r="X89" s="131"/>
      <c r="Y89" s="106"/>
      <c r="Z89" s="130"/>
      <c r="AA89" s="131"/>
      <c r="AC89" s="114">
        <f t="shared" si="51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5"/>
        <v>6800</v>
      </c>
      <c r="G90" s="29" t="str">
        <f t="shared" si="56"/>
        <v/>
      </c>
      <c r="H90" s="30">
        <v>6800</v>
      </c>
      <c r="I90" s="67">
        <f t="shared" si="57"/>
        <v>6800</v>
      </c>
      <c r="J90" s="69"/>
      <c r="K90" s="33" t="s">
        <v>224</v>
      </c>
      <c r="L90" s="25" t="s">
        <v>26</v>
      </c>
      <c r="M90" s="52"/>
      <c r="N90" s="27">
        <v>2150</v>
      </c>
      <c r="O90" s="28">
        <f t="shared" si="46"/>
        <v>2150</v>
      </c>
      <c r="P90" s="29" t="str">
        <f t="shared" si="58"/>
        <v/>
      </c>
      <c r="Q90" s="30">
        <v>2150</v>
      </c>
      <c r="R90" s="90">
        <f t="shared" si="48"/>
        <v>2150</v>
      </c>
      <c r="S90" s="105"/>
      <c r="V90" s="106"/>
      <c r="W90" s="130"/>
      <c r="X90" s="131"/>
      <c r="Y90" s="106"/>
      <c r="Z90" s="130"/>
      <c r="AA90" s="131"/>
      <c r="AC90" s="114">
        <f t="shared" si="51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5"/>
        <v>6800</v>
      </c>
      <c r="G91" s="29" t="str">
        <f t="shared" si="56"/>
        <v/>
      </c>
      <c r="H91" s="30">
        <v>6800</v>
      </c>
      <c r="I91" s="67">
        <f t="shared" si="57"/>
        <v>6800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8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51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5"/>
        <v>6900</v>
      </c>
      <c r="G92" s="29" t="str">
        <f t="shared" si="56"/>
        <v/>
      </c>
      <c r="H92" s="30">
        <v>6900</v>
      </c>
      <c r="I92" s="67">
        <f t="shared" si="57"/>
        <v>6900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8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51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5"/>
        <v>7200</v>
      </c>
      <c r="G93" s="29" t="str">
        <f t="shared" si="56"/>
        <v/>
      </c>
      <c r="H93" s="30">
        <v>7200</v>
      </c>
      <c r="I93" s="67">
        <f t="shared" si="57"/>
        <v>7200</v>
      </c>
      <c r="J93" s="69"/>
      <c r="K93" s="125" t="s">
        <v>230</v>
      </c>
      <c r="L93" s="25" t="s">
        <v>231</v>
      </c>
      <c r="M93" s="52"/>
      <c r="N93" s="41">
        <v>2050</v>
      </c>
      <c r="O93" s="28">
        <f t="shared" si="46"/>
        <v>2050</v>
      </c>
      <c r="P93" s="29" t="str">
        <f t="shared" si="58"/>
        <v/>
      </c>
      <c r="Q93" s="30">
        <v>2050</v>
      </c>
      <c r="R93" s="90">
        <f t="shared" si="48"/>
        <v>2050</v>
      </c>
      <c r="S93" s="105"/>
      <c r="V93" s="106"/>
      <c r="W93" s="130"/>
      <c r="X93" s="131"/>
      <c r="Y93" s="106"/>
      <c r="Z93" s="130"/>
      <c r="AA93" s="131"/>
      <c r="AC93" s="114">
        <f t="shared" si="51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5"/>
        <v>8700</v>
      </c>
      <c r="G94" s="29"/>
      <c r="H94" s="30">
        <v>8700</v>
      </c>
      <c r="I94" s="67">
        <f t="shared" si="57"/>
        <v>8700</v>
      </c>
      <c r="J94" s="71"/>
      <c r="K94" s="25" t="s">
        <v>234</v>
      </c>
      <c r="L94" s="25" t="s">
        <v>26</v>
      </c>
      <c r="M94" s="52"/>
      <c r="N94" s="41">
        <v>2050</v>
      </c>
      <c r="O94" s="28">
        <f t="shared" si="46"/>
        <v>2050</v>
      </c>
      <c r="P94" s="29" t="str">
        <f t="shared" si="58"/>
        <v/>
      </c>
      <c r="Q94" s="30">
        <v>2050</v>
      </c>
      <c r="R94" s="90">
        <f t="shared" si="48"/>
        <v>2050</v>
      </c>
      <c r="S94" s="105"/>
      <c r="V94" s="106"/>
      <c r="W94" s="130"/>
      <c r="X94" s="131"/>
      <c r="Y94" s="106"/>
      <c r="Z94" s="130"/>
      <c r="AA94" s="131"/>
      <c r="AC94" s="114">
        <f t="shared" si="51"/>
        <v>0</v>
      </c>
      <c r="AD94" s="114">
        <f t="shared" si="45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5"/>
        <v>11200</v>
      </c>
      <c r="G95" s="29" t="str">
        <f t="shared" ref="G95:G106" si="59">IF(LEFT(D95,1)="+",LEFT(D95,1)&amp;TEXT(D95,"#"),TEXT(D95,"#"))</f>
        <v/>
      </c>
      <c r="H95" s="30">
        <v>11200</v>
      </c>
      <c r="I95" s="67">
        <f t="shared" si="57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6"/>
        <v>4300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51"/>
        <v>0</v>
      </c>
      <c r="AD95" s="114">
        <f t="shared" si="45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5"/>
        <v>8200</v>
      </c>
      <c r="G96" s="29" t="str">
        <f t="shared" si="59"/>
        <v/>
      </c>
      <c r="H96" s="30">
        <v>8200</v>
      </c>
      <c r="I96" s="67">
        <f t="shared" si="57"/>
        <v>8200</v>
      </c>
      <c r="J96" s="69"/>
      <c r="K96" s="25" t="s">
        <v>238</v>
      </c>
      <c r="L96" s="25" t="s">
        <v>22</v>
      </c>
      <c r="M96" s="52"/>
      <c r="N96" s="27">
        <v>4900</v>
      </c>
      <c r="O96" s="28">
        <f t="shared" si="46"/>
        <v>4900</v>
      </c>
      <c r="P96" s="29" t="str">
        <f t="shared" ref="P96:P122" si="60">IF(LEFT(M96,1)="+",LEFT(M96,1)&amp;TEXT(M96,"#"),TEXT(M96,"#"))</f>
        <v/>
      </c>
      <c r="Q96" s="27">
        <v>4900</v>
      </c>
      <c r="R96" s="90">
        <f t="shared" si="48"/>
        <v>4900</v>
      </c>
      <c r="S96" s="105"/>
      <c r="V96" s="106"/>
      <c r="W96" s="130"/>
      <c r="X96" s="131"/>
      <c r="Y96" s="106"/>
      <c r="Z96" s="130"/>
      <c r="AA96" s="131"/>
      <c r="AC96" s="114">
        <f t="shared" si="51"/>
        <v>0</v>
      </c>
      <c r="AD96" s="114">
        <f t="shared" si="45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5"/>
        <v>7600</v>
      </c>
      <c r="G97" s="29" t="str">
        <f t="shared" si="59"/>
        <v/>
      </c>
      <c r="H97" s="30">
        <v>7600</v>
      </c>
      <c r="I97" s="67">
        <f t="shared" si="57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60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51"/>
        <v>0</v>
      </c>
      <c r="AD97" s="114">
        <f t="shared" si="45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5"/>
        <v>8500</v>
      </c>
      <c r="G98" s="29" t="str">
        <f t="shared" si="59"/>
        <v/>
      </c>
      <c r="H98" s="30">
        <v>8500</v>
      </c>
      <c r="I98" s="67">
        <f t="shared" si="57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60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51"/>
        <v>0</v>
      </c>
      <c r="AD98" s="114">
        <f t="shared" si="45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5"/>
        <v>8900</v>
      </c>
      <c r="G99" s="29" t="str">
        <f t="shared" si="59"/>
        <v/>
      </c>
      <c r="H99" s="30">
        <v>8900</v>
      </c>
      <c r="I99" s="67">
        <f t="shared" si="57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60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51"/>
        <v>0</v>
      </c>
      <c r="AD99" s="114">
        <f t="shared" si="45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154300</v>
      </c>
      <c r="F100" s="39">
        <f>E100/18</f>
        <v>8572.22222222222</v>
      </c>
      <c r="G100" s="29" t="str">
        <f t="shared" si="59"/>
        <v/>
      </c>
      <c r="H100" s="38">
        <f>SUM(I82:I99)</f>
        <v>154300</v>
      </c>
      <c r="I100" s="39">
        <f>AVERAGE(I82:I99)</f>
        <v>8572.22222222222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60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1"/>
        <v>0</v>
      </c>
      <c r="AD100" s="114">
        <f t="shared" si="45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1">E101+D101</f>
        <v>10800</v>
      </c>
      <c r="G101" s="29" t="str">
        <f t="shared" si="59"/>
        <v/>
      </c>
      <c r="H101" s="30">
        <v>10800</v>
      </c>
      <c r="I101" s="67">
        <f t="shared" ref="I101:I119" si="62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60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1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1"/>
        <v>11900</v>
      </c>
      <c r="G102" s="29" t="str">
        <f t="shared" si="59"/>
        <v/>
      </c>
      <c r="H102" s="30">
        <v>11900</v>
      </c>
      <c r="I102" s="67">
        <f t="shared" si="62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60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1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1"/>
        <v>11600</v>
      </c>
      <c r="G103" s="29" t="str">
        <f t="shared" si="59"/>
        <v/>
      </c>
      <c r="H103" s="30">
        <v>11600</v>
      </c>
      <c r="I103" s="67">
        <f t="shared" si="62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60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1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1"/>
        <v>11800</v>
      </c>
      <c r="G104" s="29" t="str">
        <f t="shared" si="59"/>
        <v/>
      </c>
      <c r="H104" s="30">
        <v>11800</v>
      </c>
      <c r="I104" s="67">
        <f t="shared" si="62"/>
        <v>11800</v>
      </c>
      <c r="J104" s="69"/>
      <c r="K104" s="25" t="s">
        <v>259</v>
      </c>
      <c r="L104" s="25" t="s">
        <v>260</v>
      </c>
      <c r="M104" s="52" t="s">
        <v>468</v>
      </c>
      <c r="N104" s="27">
        <v>1900</v>
      </c>
      <c r="O104" s="28">
        <f t="shared" si="46"/>
        <v>1600</v>
      </c>
      <c r="P104" s="29" t="str">
        <f t="shared" si="60"/>
        <v>-300</v>
      </c>
      <c r="Q104" s="30">
        <v>1900</v>
      </c>
      <c r="R104" s="90">
        <f t="shared" si="48"/>
        <v>1600</v>
      </c>
      <c r="S104" s="105"/>
      <c r="V104" s="106"/>
      <c r="W104" s="130"/>
      <c r="X104" s="131"/>
      <c r="Y104" s="106"/>
      <c r="Z104" s="130"/>
      <c r="AA104" s="131"/>
      <c r="AC104" s="114">
        <f t="shared" si="51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1"/>
        <v>10900</v>
      </c>
      <c r="G105" s="29" t="str">
        <f t="shared" si="59"/>
        <v/>
      </c>
      <c r="H105" s="30">
        <v>10900</v>
      </c>
      <c r="I105" s="67">
        <f t="shared" si="62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60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1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1"/>
        <v>10500</v>
      </c>
      <c r="G106" s="29" t="str">
        <f t="shared" si="59"/>
        <v/>
      </c>
      <c r="H106" s="30">
        <v>10500</v>
      </c>
      <c r="I106" s="67">
        <f t="shared" si="62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60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1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9700</v>
      </c>
      <c r="F107" s="28">
        <f t="shared" si="61"/>
        <v>9700</v>
      </c>
      <c r="G107" s="29"/>
      <c r="H107" s="30">
        <v>9700</v>
      </c>
      <c r="I107" s="67">
        <f t="shared" si="62"/>
        <v>9700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60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1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9700</v>
      </c>
      <c r="F108" s="28">
        <f t="shared" si="61"/>
        <v>9700</v>
      </c>
      <c r="G108" s="29"/>
      <c r="H108" s="30">
        <v>9700</v>
      </c>
      <c r="I108" s="67">
        <f t="shared" si="62"/>
        <v>9700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60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1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1"/>
        <v>10500</v>
      </c>
      <c r="G109" s="29" t="str">
        <f t="shared" ref="G109:G117" si="63">IF(LEFT(D109,1)="+",LEFT(D109,1)&amp;TEXT(D109,"#"),TEXT(D109,"#"))</f>
        <v/>
      </c>
      <c r="H109" s="30">
        <v>10500</v>
      </c>
      <c r="I109" s="67">
        <f t="shared" si="62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60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1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1"/>
        <v>9400</v>
      </c>
      <c r="G110" s="29" t="str">
        <f t="shared" si="63"/>
        <v/>
      </c>
      <c r="H110" s="30">
        <v>9400</v>
      </c>
      <c r="I110" s="67">
        <f t="shared" si="62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60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1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1"/>
        <v>10000</v>
      </c>
      <c r="G111" s="29" t="str">
        <f t="shared" si="63"/>
        <v/>
      </c>
      <c r="H111" s="30">
        <v>10000</v>
      </c>
      <c r="I111" s="67">
        <f t="shared" si="62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60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1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1"/>
        <v>10600</v>
      </c>
      <c r="G112" s="29" t="str">
        <f t="shared" si="63"/>
        <v/>
      </c>
      <c r="H112" s="30">
        <v>10600</v>
      </c>
      <c r="I112" s="67">
        <f t="shared" si="62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60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1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1"/>
        <v>11900</v>
      </c>
      <c r="G113" s="29" t="str">
        <f t="shared" si="63"/>
        <v/>
      </c>
      <c r="H113" s="30">
        <v>11900</v>
      </c>
      <c r="I113" s="67">
        <f t="shared" si="62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60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1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1"/>
        <v>11800</v>
      </c>
      <c r="G114" s="29" t="str">
        <f t="shared" si="63"/>
        <v/>
      </c>
      <c r="H114" s="30">
        <v>11800</v>
      </c>
      <c r="I114" s="67">
        <f t="shared" si="62"/>
        <v>11800</v>
      </c>
      <c r="J114" s="69"/>
      <c r="K114" s="25" t="s">
        <v>280</v>
      </c>
      <c r="L114" s="25" t="s">
        <v>22</v>
      </c>
      <c r="M114" s="52" t="s">
        <v>469</v>
      </c>
      <c r="N114" s="27">
        <v>1500</v>
      </c>
      <c r="O114" s="28">
        <f t="shared" si="46"/>
        <v>1400</v>
      </c>
      <c r="P114" s="29" t="str">
        <f t="shared" si="60"/>
        <v>-100</v>
      </c>
      <c r="Q114" s="30">
        <v>1500</v>
      </c>
      <c r="R114" s="90">
        <f t="shared" si="48"/>
        <v>1400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1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1"/>
        <v>11800</v>
      </c>
      <c r="G115" s="29" t="str">
        <f t="shared" si="63"/>
        <v/>
      </c>
      <c r="H115" s="30">
        <v>11800</v>
      </c>
      <c r="I115" s="67">
        <f t="shared" si="62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60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1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1"/>
        <v>11000</v>
      </c>
      <c r="G116" s="29" t="str">
        <f t="shared" si="63"/>
        <v/>
      </c>
      <c r="H116" s="30">
        <v>11000</v>
      </c>
      <c r="I116" s="67">
        <f t="shared" si="62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60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1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1"/>
        <v>10500</v>
      </c>
      <c r="G117" s="29" t="str">
        <f t="shared" si="63"/>
        <v/>
      </c>
      <c r="H117" s="30">
        <v>10500</v>
      </c>
      <c r="I117" s="67">
        <f t="shared" si="62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60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1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9900</v>
      </c>
      <c r="F118" s="28">
        <f t="shared" si="61"/>
        <v>9900</v>
      </c>
      <c r="G118" s="29"/>
      <c r="H118" s="30">
        <v>9900</v>
      </c>
      <c r="I118" s="67">
        <f t="shared" si="62"/>
        <v>9900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60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1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1"/>
        <v>9400</v>
      </c>
      <c r="G119" s="29" t="str">
        <f t="shared" ref="G119:G143" si="64">IF(LEFT(D119,1)="+",LEFT(D119,1)&amp;TEXT(D119,"#"),TEXT(D119,"#"))</f>
        <v/>
      </c>
      <c r="H119" s="30">
        <v>9400</v>
      </c>
      <c r="I119" s="67">
        <f t="shared" si="62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60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1"/>
        <v>0</v>
      </c>
      <c r="AD119" s="114">
        <f t="shared" si="45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203700</v>
      </c>
      <c r="F120" s="39">
        <f>E120/19</f>
        <v>10721.0526315789</v>
      </c>
      <c r="G120" s="73"/>
      <c r="H120" s="38">
        <f>SUM(I101:I119)</f>
        <v>203700</v>
      </c>
      <c r="I120" s="39">
        <f>H120/19</f>
        <v>10721.0526315789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60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1"/>
        <v>0</v>
      </c>
      <c r="AD120" s="114">
        <f t="shared" si="45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5">E121+D121</f>
        <v>8700</v>
      </c>
      <c r="G121" s="29" t="str">
        <f t="shared" si="64"/>
        <v/>
      </c>
      <c r="H121" s="30">
        <v>8700</v>
      </c>
      <c r="I121" s="67">
        <f t="shared" ref="I121:I170" si="66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60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1"/>
        <v>0</v>
      </c>
      <c r="AD121" s="114">
        <f t="shared" si="45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5"/>
        <v>9000</v>
      </c>
      <c r="G122" s="29" t="str">
        <f t="shared" si="64"/>
        <v/>
      </c>
      <c r="H122" s="30">
        <v>9000</v>
      </c>
      <c r="I122" s="67">
        <f t="shared" si="66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60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1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4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1"/>
        <v>0</v>
      </c>
      <c r="AD123" s="114">
        <f t="shared" si="45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221400</v>
      </c>
      <c r="F124" s="39">
        <f>E124/21</f>
        <v>10542.8571428571</v>
      </c>
      <c r="G124" s="29" t="str">
        <f t="shared" si="64"/>
        <v/>
      </c>
      <c r="H124" s="38">
        <f>H120+H123</f>
        <v>221400</v>
      </c>
      <c r="I124" s="39">
        <f>H124/21</f>
        <v>10542.8571428571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1"/>
        <v>0</v>
      </c>
      <c r="AD124" s="114">
        <f t="shared" si="45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10000</v>
      </c>
      <c r="F125" s="28">
        <f t="shared" si="65"/>
        <v>10000</v>
      </c>
      <c r="G125" s="29" t="str">
        <f t="shared" si="64"/>
        <v/>
      </c>
      <c r="H125" s="30">
        <v>10000</v>
      </c>
      <c r="I125" s="67">
        <f t="shared" si="66"/>
        <v>10000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7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1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5"/>
        <v>11700</v>
      </c>
      <c r="G126" s="29" t="str">
        <f t="shared" si="64"/>
        <v/>
      </c>
      <c r="H126" s="30">
        <v>11700</v>
      </c>
      <c r="I126" s="67">
        <f t="shared" si="66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7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1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5"/>
        <v>14300</v>
      </c>
      <c r="G127" s="29" t="str">
        <f t="shared" si="64"/>
        <v/>
      </c>
      <c r="H127" s="30">
        <v>14300</v>
      </c>
      <c r="I127" s="99">
        <f t="shared" si="66"/>
        <v>14300</v>
      </c>
      <c r="J127" s="128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6"/>
        <v>4500</v>
      </c>
      <c r="P127" s="29" t="str">
        <f t="shared" si="67"/>
        <v/>
      </c>
      <c r="Q127" s="30">
        <v>4500</v>
      </c>
      <c r="R127" s="90">
        <f t="shared" si="48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1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5"/>
        <v>17100</v>
      </c>
      <c r="G128" s="29" t="str">
        <f t="shared" si="64"/>
        <v/>
      </c>
      <c r="H128" s="30">
        <v>17100</v>
      </c>
      <c r="I128" s="99">
        <f t="shared" si="66"/>
        <v>17100</v>
      </c>
      <c r="J128" s="105"/>
      <c r="K128" s="24" t="s">
        <v>308</v>
      </c>
      <c r="L128" s="25" t="s">
        <v>105</v>
      </c>
      <c r="M128" s="52"/>
      <c r="N128" s="27">
        <v>4300</v>
      </c>
      <c r="O128" s="28">
        <f t="shared" si="46"/>
        <v>4300</v>
      </c>
      <c r="P128" s="29" t="str">
        <f t="shared" si="67"/>
        <v/>
      </c>
      <c r="Q128" s="30">
        <v>4300</v>
      </c>
      <c r="R128" s="90">
        <f t="shared" si="48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1"/>
        <v>0</v>
      </c>
      <c r="AD128" s="114">
        <f t="shared" ref="AD128:AD191" si="68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5"/>
        <v>10600</v>
      </c>
      <c r="G129" s="29" t="str">
        <f t="shared" si="64"/>
        <v/>
      </c>
      <c r="H129" s="30">
        <v>10600</v>
      </c>
      <c r="I129" s="99">
        <f t="shared" si="66"/>
        <v>10600</v>
      </c>
      <c r="J129" s="105"/>
      <c r="K129" s="24" t="s">
        <v>311</v>
      </c>
      <c r="L129" s="25" t="s">
        <v>22</v>
      </c>
      <c r="M129" s="52"/>
      <c r="N129" s="34">
        <v>3900</v>
      </c>
      <c r="O129" s="28">
        <f t="shared" si="46"/>
        <v>3900</v>
      </c>
      <c r="P129" s="29" t="str">
        <f t="shared" si="67"/>
        <v/>
      </c>
      <c r="Q129" s="34">
        <v>3900</v>
      </c>
      <c r="R129" s="90">
        <f t="shared" si="48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1"/>
        <v>0</v>
      </c>
      <c r="AD129" s="114">
        <f t="shared" si="68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5"/>
        <v>9300</v>
      </c>
      <c r="G130" s="29" t="str">
        <f t="shared" si="64"/>
        <v/>
      </c>
      <c r="H130" s="30">
        <v>9300</v>
      </c>
      <c r="I130" s="99">
        <f t="shared" si="66"/>
        <v>9300</v>
      </c>
      <c r="J130" s="105"/>
      <c r="K130" s="24" t="s">
        <v>315</v>
      </c>
      <c r="L130" s="25" t="s">
        <v>316</v>
      </c>
      <c r="M130" s="52"/>
      <c r="N130" s="27">
        <v>11800</v>
      </c>
      <c r="O130" s="28">
        <f t="shared" si="46"/>
        <v>11800</v>
      </c>
      <c r="P130" s="29" t="str">
        <f t="shared" si="67"/>
        <v/>
      </c>
      <c r="Q130" s="30">
        <v>11800</v>
      </c>
      <c r="R130" s="90">
        <f t="shared" si="48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1"/>
        <v>0</v>
      </c>
      <c r="AD130" s="114">
        <f t="shared" si="68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5"/>
        <v>12600</v>
      </c>
      <c r="G131" s="29" t="str">
        <f t="shared" si="64"/>
        <v/>
      </c>
      <c r="H131" s="34">
        <v>12600</v>
      </c>
      <c r="I131" s="99">
        <f t="shared" si="66"/>
        <v>12600</v>
      </c>
      <c r="J131" s="105"/>
      <c r="K131" s="24" t="s">
        <v>315</v>
      </c>
      <c r="L131" s="25" t="s">
        <v>105</v>
      </c>
      <c r="M131" s="52"/>
      <c r="N131" s="27">
        <v>14200</v>
      </c>
      <c r="O131" s="28">
        <f t="shared" si="46"/>
        <v>14200</v>
      </c>
      <c r="P131" s="29" t="str">
        <f t="shared" si="67"/>
        <v/>
      </c>
      <c r="Q131" s="30">
        <v>14200</v>
      </c>
      <c r="R131" s="90">
        <f t="shared" si="48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1"/>
        <v>0</v>
      </c>
      <c r="AD131" s="114">
        <f t="shared" si="68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5"/>
        <v>10900</v>
      </c>
      <c r="G132" s="29" t="str">
        <f t="shared" si="64"/>
        <v/>
      </c>
      <c r="H132" s="34">
        <v>10900</v>
      </c>
      <c r="I132" s="99">
        <f t="shared" si="66"/>
        <v>10900</v>
      </c>
      <c r="J132" s="105"/>
      <c r="K132" s="24" t="s">
        <v>319</v>
      </c>
      <c r="L132" s="25" t="s">
        <v>75</v>
      </c>
      <c r="M132" s="52"/>
      <c r="N132" s="27">
        <v>12600</v>
      </c>
      <c r="O132" s="28">
        <f t="shared" si="46"/>
        <v>12600</v>
      </c>
      <c r="P132" s="29" t="str">
        <f t="shared" si="67"/>
        <v/>
      </c>
      <c r="Q132" s="30">
        <v>12600</v>
      </c>
      <c r="R132" s="90">
        <f t="shared" si="48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1"/>
        <v>0</v>
      </c>
      <c r="AD132" s="114">
        <f t="shared" si="68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/>
      <c r="E133" s="27">
        <v>11700</v>
      </c>
      <c r="F133" s="28">
        <f t="shared" si="65"/>
        <v>11700</v>
      </c>
      <c r="G133" s="29" t="str">
        <f t="shared" si="64"/>
        <v/>
      </c>
      <c r="H133" s="30">
        <v>11700</v>
      </c>
      <c r="I133" s="99">
        <f t="shared" si="66"/>
        <v>11700</v>
      </c>
      <c r="J133" s="105"/>
      <c r="K133" s="24" t="s">
        <v>321</v>
      </c>
      <c r="L133" s="25" t="s">
        <v>322</v>
      </c>
      <c r="M133" s="52"/>
      <c r="N133" s="27">
        <v>17200</v>
      </c>
      <c r="O133" s="28">
        <f t="shared" si="46"/>
        <v>17200</v>
      </c>
      <c r="P133" s="29" t="str">
        <f t="shared" si="67"/>
        <v/>
      </c>
      <c r="Q133" s="30">
        <v>17200</v>
      </c>
      <c r="R133" s="90">
        <f t="shared" si="48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1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5"/>
        <v>12500</v>
      </c>
      <c r="G134" s="29" t="str">
        <f t="shared" si="64"/>
        <v/>
      </c>
      <c r="H134" s="34">
        <v>12500</v>
      </c>
      <c r="I134" s="99">
        <f t="shared" si="66"/>
        <v>12500</v>
      </c>
      <c r="J134" s="105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9">N134+M134</f>
        <v>16600</v>
      </c>
      <c r="P134" s="29" t="str">
        <f t="shared" si="67"/>
        <v/>
      </c>
      <c r="Q134" s="30">
        <v>16600</v>
      </c>
      <c r="R134" s="90">
        <f t="shared" ref="R134:R197" si="70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1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5"/>
        <v>12300</v>
      </c>
      <c r="G135" s="29" t="str">
        <f t="shared" si="64"/>
        <v/>
      </c>
      <c r="H135" s="34">
        <v>12300</v>
      </c>
      <c r="I135" s="99">
        <f t="shared" si="66"/>
        <v>12300</v>
      </c>
      <c r="J135" s="105"/>
      <c r="K135" s="134" t="s">
        <v>327</v>
      </c>
      <c r="L135" s="25" t="s">
        <v>20</v>
      </c>
      <c r="M135" s="52"/>
      <c r="N135" s="27">
        <v>4000</v>
      </c>
      <c r="O135" s="28">
        <f t="shared" si="69"/>
        <v>4000</v>
      </c>
      <c r="P135" s="29" t="str">
        <f t="shared" si="67"/>
        <v/>
      </c>
      <c r="Q135" s="30">
        <v>4000</v>
      </c>
      <c r="R135" s="90">
        <f t="shared" si="70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1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5"/>
        <v>13100</v>
      </c>
      <c r="G136" s="29" t="str">
        <f t="shared" si="64"/>
        <v/>
      </c>
      <c r="H136" s="34">
        <v>13100</v>
      </c>
      <c r="I136" s="99">
        <f t="shared" si="66"/>
        <v>13100</v>
      </c>
      <c r="J136" s="105"/>
      <c r="K136" s="134" t="s">
        <v>330</v>
      </c>
      <c r="L136" s="25" t="s">
        <v>20</v>
      </c>
      <c r="M136" s="52"/>
      <c r="N136" s="27">
        <v>9100</v>
      </c>
      <c r="O136" s="28">
        <f t="shared" si="69"/>
        <v>9100</v>
      </c>
      <c r="P136" s="29" t="str">
        <f t="shared" si="67"/>
        <v/>
      </c>
      <c r="Q136" s="30">
        <v>9100</v>
      </c>
      <c r="R136" s="90">
        <f t="shared" si="70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1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5"/>
        <v>13100</v>
      </c>
      <c r="G137" s="29" t="str">
        <f t="shared" si="64"/>
        <v/>
      </c>
      <c r="H137" s="34">
        <v>13100</v>
      </c>
      <c r="I137" s="99">
        <f t="shared" si="66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7"/>
        <v/>
      </c>
      <c r="Q137" s="34">
        <f t="shared" ref="Q137:Q148" si="71">O137</f>
        <v>11310</v>
      </c>
      <c r="R137" s="90">
        <f t="shared" si="70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1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5"/>
        <v>12800</v>
      </c>
      <c r="G138" s="29" t="str">
        <f t="shared" si="64"/>
        <v/>
      </c>
      <c r="H138" s="34">
        <v>12800</v>
      </c>
      <c r="I138" s="99">
        <f t="shared" si="66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7"/>
        <v/>
      </c>
      <c r="Q138" s="34">
        <f t="shared" si="71"/>
        <v>37150</v>
      </c>
      <c r="R138" s="90">
        <f t="shared" si="70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9" si="72">F142-I142</f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5"/>
        <v>13500</v>
      </c>
      <c r="G139" s="29" t="str">
        <f t="shared" si="64"/>
        <v/>
      </c>
      <c r="H139" s="34">
        <v>13500</v>
      </c>
      <c r="I139" s="99">
        <f t="shared" si="66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7"/>
        <v/>
      </c>
      <c r="Q139" s="34">
        <f t="shared" si="71"/>
        <v>36950</v>
      </c>
      <c r="R139" s="90">
        <f t="shared" si="70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2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5"/>
        <v>13500</v>
      </c>
      <c r="G140" s="29" t="str">
        <f t="shared" si="64"/>
        <v/>
      </c>
      <c r="H140" s="34">
        <v>13500</v>
      </c>
      <c r="I140" s="99">
        <f t="shared" si="66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11550</v>
      </c>
      <c r="O140" s="28">
        <f>F107+1150+300+400</f>
        <v>11550</v>
      </c>
      <c r="P140" s="29" t="str">
        <f t="shared" si="67"/>
        <v/>
      </c>
      <c r="Q140" s="34">
        <f t="shared" si="71"/>
        <v>11550</v>
      </c>
      <c r="R140" s="90">
        <f t="shared" si="70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2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5"/>
        <v>13500</v>
      </c>
      <c r="G141" s="29" t="str">
        <f t="shared" si="64"/>
        <v/>
      </c>
      <c r="H141" s="34">
        <v>13500</v>
      </c>
      <c r="I141" s="99">
        <f t="shared" si="66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7"/>
        <v/>
      </c>
      <c r="Q141" s="34">
        <f t="shared" si="71"/>
        <v>26950</v>
      </c>
      <c r="R141" s="90">
        <f t="shared" si="70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2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5"/>
        <v>10500</v>
      </c>
      <c r="G142" s="29" t="str">
        <f t="shared" si="64"/>
        <v/>
      </c>
      <c r="H142" s="30">
        <v>10500</v>
      </c>
      <c r="I142" s="99">
        <f t="shared" si="66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7"/>
        <v/>
      </c>
      <c r="Q142" s="34">
        <f t="shared" si="71"/>
        <v>11790</v>
      </c>
      <c r="R142" s="90">
        <f t="shared" si="70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2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5"/>
        <v>10300</v>
      </c>
      <c r="G143" s="29" t="str">
        <f t="shared" si="64"/>
        <v/>
      </c>
      <c r="H143" s="30">
        <v>10300</v>
      </c>
      <c r="I143" s="99">
        <f t="shared" si="66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7"/>
        <v/>
      </c>
      <c r="Q143" s="34">
        <f t="shared" si="71"/>
        <v>6420</v>
      </c>
      <c r="R143" s="90">
        <f t="shared" si="70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2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5"/>
        <v>10300</v>
      </c>
      <c r="G144" s="29"/>
      <c r="H144" s="30">
        <v>10300</v>
      </c>
      <c r="I144" s="99">
        <f t="shared" si="66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7"/>
        <v/>
      </c>
      <c r="Q144" s="34">
        <f t="shared" si="71"/>
        <v>26860</v>
      </c>
      <c r="R144" s="90">
        <f t="shared" si="70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2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5"/>
        <v>10300</v>
      </c>
      <c r="G145" s="29"/>
      <c r="H145" s="30">
        <v>10300</v>
      </c>
      <c r="I145" s="99">
        <f t="shared" si="66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7"/>
        <v/>
      </c>
      <c r="Q145" s="34">
        <f t="shared" si="71"/>
        <v>10540</v>
      </c>
      <c r="R145" s="90">
        <f t="shared" si="70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2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5"/>
        <v>20600</v>
      </c>
      <c r="G146" s="29" t="str">
        <f t="shared" ref="G146:G151" si="73">IF(LEFT(D146,1)="+",LEFT(D146,1)&amp;TEXT(D146,"#"),TEXT(D146,"#"))</f>
        <v/>
      </c>
      <c r="H146" s="34">
        <v>20600</v>
      </c>
      <c r="I146" s="99">
        <f t="shared" si="66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7"/>
        <v/>
      </c>
      <c r="Q146" s="34">
        <f t="shared" si="71"/>
        <v>4590</v>
      </c>
      <c r="R146" s="90">
        <f t="shared" si="70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2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5"/>
        <v>19500</v>
      </c>
      <c r="G147" s="29" t="str">
        <f t="shared" si="73"/>
        <v/>
      </c>
      <c r="H147" s="34">
        <v>19500</v>
      </c>
      <c r="I147" s="99">
        <f t="shared" si="66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7"/>
        <v/>
      </c>
      <c r="Q147" s="34">
        <f t="shared" si="71"/>
        <v>16890</v>
      </c>
      <c r="R147" s="90">
        <f t="shared" si="70"/>
        <v>16890</v>
      </c>
      <c r="S147" s="3"/>
      <c r="V147" s="9"/>
      <c r="W147" s="6"/>
      <c r="X147" s="8"/>
      <c r="Y147" s="9"/>
      <c r="Z147" s="6"/>
      <c r="AA147" s="8"/>
      <c r="AC147" s="114">
        <f t="shared" si="72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5"/>
        <v>19500</v>
      </c>
      <c r="G148" s="29" t="str">
        <f t="shared" si="73"/>
        <v/>
      </c>
      <c r="H148" s="34">
        <v>19500</v>
      </c>
      <c r="I148" s="99">
        <f t="shared" si="66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9470</v>
      </c>
      <c r="O148" s="28">
        <f>F93+1570+400+300</f>
        <v>9470</v>
      </c>
      <c r="P148" s="29" t="str">
        <f t="shared" si="67"/>
        <v/>
      </c>
      <c r="Q148" s="34">
        <f t="shared" si="71"/>
        <v>9470</v>
      </c>
      <c r="R148" s="90">
        <f t="shared" si="70"/>
        <v>9470</v>
      </c>
      <c r="S148" s="3"/>
      <c r="V148" s="9"/>
      <c r="W148" s="6"/>
      <c r="X148" s="8"/>
      <c r="Y148" s="9"/>
      <c r="Z148" s="6"/>
      <c r="AA148" s="8"/>
      <c r="AC148" s="114">
        <f t="shared" si="72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5"/>
        <v>11400</v>
      </c>
      <c r="G149" s="29" t="str">
        <f t="shared" si="73"/>
        <v/>
      </c>
      <c r="H149" s="30">
        <v>11400</v>
      </c>
      <c r="I149" s="99">
        <f t="shared" si="66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4">N149+M149</f>
        <v>7000</v>
      </c>
      <c r="P149" s="29" t="str">
        <f t="shared" si="67"/>
        <v/>
      </c>
      <c r="Q149" s="30">
        <v>7000</v>
      </c>
      <c r="R149" s="90">
        <f t="shared" si="70"/>
        <v>7000</v>
      </c>
      <c r="S149" s="3"/>
      <c r="V149" s="9"/>
      <c r="W149" s="6"/>
      <c r="X149" s="8"/>
      <c r="Y149" s="9"/>
      <c r="Z149" s="6"/>
      <c r="AA149" s="8"/>
      <c r="AC149" s="114">
        <f t="shared" si="72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5"/>
        <v>9500</v>
      </c>
      <c r="G150" s="29" t="str">
        <f t="shared" si="73"/>
        <v/>
      </c>
      <c r="H150" s="30">
        <v>9500</v>
      </c>
      <c r="I150" s="99">
        <f t="shared" si="66"/>
        <v>9500</v>
      </c>
      <c r="J150" s="105"/>
      <c r="K150" s="122" t="s">
        <v>360</v>
      </c>
      <c r="L150" s="25" t="s">
        <v>22</v>
      </c>
      <c r="M150" s="26"/>
      <c r="N150" s="27">
        <v>6700</v>
      </c>
      <c r="O150" s="28">
        <f t="shared" si="74"/>
        <v>6700</v>
      </c>
      <c r="P150" s="29" t="str">
        <f t="shared" si="67"/>
        <v/>
      </c>
      <c r="Q150" s="30">
        <v>6700</v>
      </c>
      <c r="R150" s="90">
        <f t="shared" si="70"/>
        <v>6700</v>
      </c>
      <c r="S150" s="3"/>
      <c r="V150" s="9"/>
      <c r="W150" s="6"/>
      <c r="X150" s="8"/>
      <c r="Y150" s="9"/>
      <c r="Z150" s="6"/>
      <c r="AA150" s="8"/>
      <c r="AC150" s="114">
        <f t="shared" si="72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5"/>
        <v>10500</v>
      </c>
      <c r="G151" s="29" t="str">
        <f t="shared" si="73"/>
        <v/>
      </c>
      <c r="H151" s="30">
        <v>10500</v>
      </c>
      <c r="I151" s="99">
        <f t="shared" si="66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4"/>
        <v>9500</v>
      </c>
      <c r="P151" s="77" t="str">
        <f t="shared" si="67"/>
        <v/>
      </c>
      <c r="Q151" s="30">
        <v>9500</v>
      </c>
      <c r="R151" s="90">
        <f t="shared" si="70"/>
        <v>9500</v>
      </c>
      <c r="S151" s="3"/>
      <c r="V151" s="9"/>
      <c r="W151" s="6"/>
      <c r="X151" s="8"/>
      <c r="Y151" s="9"/>
      <c r="Z151" s="6"/>
      <c r="AA151" s="8"/>
      <c r="AC151" s="114">
        <f t="shared" si="72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5"/>
        <v>10400</v>
      </c>
      <c r="G152" s="29"/>
      <c r="H152" s="30">
        <v>10400</v>
      </c>
      <c r="I152" s="99">
        <f t="shared" si="66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4"/>
        <v>8400</v>
      </c>
      <c r="P152" s="77" t="str">
        <f t="shared" si="67"/>
        <v/>
      </c>
      <c r="Q152" s="30">
        <v>8400</v>
      </c>
      <c r="R152" s="90">
        <f t="shared" si="70"/>
        <v>8400</v>
      </c>
      <c r="S152" s="3"/>
      <c r="V152" s="9"/>
      <c r="W152" s="6"/>
      <c r="X152" s="8"/>
      <c r="Y152" s="9"/>
      <c r="Z152" s="6"/>
      <c r="AA152" s="8"/>
      <c r="AC152" s="114">
        <f t="shared" si="72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5"/>
        <v>10400</v>
      </c>
      <c r="G153" s="29"/>
      <c r="H153" s="30">
        <v>10400</v>
      </c>
      <c r="I153" s="99">
        <f t="shared" si="66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4"/>
        <v>7200</v>
      </c>
      <c r="P153" s="77" t="str">
        <f t="shared" si="67"/>
        <v/>
      </c>
      <c r="Q153" s="34">
        <v>7200</v>
      </c>
      <c r="R153" s="90">
        <f t="shared" si="70"/>
        <v>7200</v>
      </c>
      <c r="S153" s="3"/>
      <c r="V153" s="9"/>
      <c r="W153" s="6"/>
      <c r="X153" s="8"/>
      <c r="Y153" s="9"/>
      <c r="Z153" s="6"/>
      <c r="AA153" s="8"/>
      <c r="AC153" s="114">
        <f t="shared" si="72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5"/>
        <v>10400</v>
      </c>
      <c r="G154" s="29"/>
      <c r="H154" s="30">
        <v>10400</v>
      </c>
      <c r="I154" s="99">
        <f t="shared" si="66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4"/>
        <v>3200</v>
      </c>
      <c r="P154" s="77" t="str">
        <f t="shared" si="67"/>
        <v/>
      </c>
      <c r="Q154" s="30">
        <v>3200</v>
      </c>
      <c r="R154" s="90">
        <f t="shared" si="70"/>
        <v>3200</v>
      </c>
      <c r="S154" s="3"/>
      <c r="V154" s="9"/>
      <c r="W154" s="6"/>
      <c r="X154" s="8"/>
      <c r="Y154" s="9"/>
      <c r="Z154" s="6"/>
      <c r="AA154" s="8"/>
      <c r="AC154" s="114">
        <f t="shared" si="72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5"/>
        <v>10400</v>
      </c>
      <c r="G155" s="29"/>
      <c r="H155" s="30">
        <v>10400</v>
      </c>
      <c r="I155" s="99">
        <f t="shared" si="66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4"/>
        <v>5000</v>
      </c>
      <c r="P155" s="77" t="str">
        <f t="shared" si="67"/>
        <v/>
      </c>
      <c r="Q155" s="34">
        <v>5000</v>
      </c>
      <c r="R155" s="90">
        <f t="shared" si="70"/>
        <v>5000</v>
      </c>
      <c r="S155" s="3"/>
      <c r="V155" s="9"/>
      <c r="W155" s="6"/>
      <c r="X155" s="8"/>
      <c r="Y155" s="9"/>
      <c r="Z155" s="6"/>
      <c r="AA155" s="8"/>
      <c r="AC155" s="114">
        <f t="shared" si="72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5"/>
        <v>10600</v>
      </c>
      <c r="G156" s="29"/>
      <c r="H156" s="30">
        <v>10600</v>
      </c>
      <c r="I156" s="99">
        <f t="shared" si="66"/>
        <v>10600</v>
      </c>
      <c r="J156" s="105"/>
      <c r="K156" s="147" t="s">
        <v>373</v>
      </c>
      <c r="L156" s="75" t="s">
        <v>22</v>
      </c>
      <c r="M156" s="57" t="s">
        <v>467</v>
      </c>
      <c r="N156" s="27">
        <v>4400</v>
      </c>
      <c r="O156" s="28">
        <f t="shared" si="74"/>
        <v>4200</v>
      </c>
      <c r="P156" s="77" t="str">
        <f t="shared" si="67"/>
        <v>-200</v>
      </c>
      <c r="Q156" s="27">
        <v>4400</v>
      </c>
      <c r="R156" s="90">
        <f t="shared" si="70"/>
        <v>4200</v>
      </c>
      <c r="S156" s="3"/>
      <c r="V156" s="9"/>
      <c r="W156" s="6"/>
      <c r="X156" s="8"/>
      <c r="Y156" s="9"/>
      <c r="Z156" s="6"/>
      <c r="AA156" s="8"/>
      <c r="AC156" s="114">
        <f t="shared" si="72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5"/>
        <v>13500</v>
      </c>
      <c r="G157" s="29" t="str">
        <f t="shared" ref="G157:G159" si="75">IF(LEFT(D157,1)="+",LEFT(D157,1)&amp;TEXT(D157,"#"),TEXT(D157,"#"))</f>
        <v/>
      </c>
      <c r="H157" s="30">
        <v>13500</v>
      </c>
      <c r="I157" s="99">
        <f t="shared" si="66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4"/>
        <v>5000</v>
      </c>
      <c r="P157" s="77" t="str">
        <f t="shared" si="67"/>
        <v/>
      </c>
      <c r="Q157" s="30">
        <v>5000</v>
      </c>
      <c r="R157" s="90">
        <f t="shared" si="70"/>
        <v>5000</v>
      </c>
      <c r="S157" s="3"/>
      <c r="V157" s="9"/>
      <c r="W157" s="6"/>
      <c r="X157" s="8"/>
      <c r="Y157" s="9"/>
      <c r="Z157" s="6"/>
      <c r="AA157" s="8"/>
      <c r="AC157" s="114">
        <f t="shared" si="72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5"/>
        <v>13100</v>
      </c>
      <c r="G158" s="29" t="str">
        <f t="shared" si="75"/>
        <v/>
      </c>
      <c r="H158" s="30">
        <v>13100</v>
      </c>
      <c r="I158" s="99">
        <f t="shared" si="66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4"/>
        <v>6400</v>
      </c>
      <c r="P158" s="77" t="str">
        <f t="shared" si="67"/>
        <v/>
      </c>
      <c r="Q158" s="30">
        <v>6400</v>
      </c>
      <c r="R158" s="90">
        <f t="shared" si="70"/>
        <v>6400</v>
      </c>
      <c r="S158" s="3"/>
      <c r="V158" s="9"/>
      <c r="W158" s="6"/>
      <c r="X158" s="8"/>
      <c r="Y158" s="9"/>
      <c r="Z158" s="6"/>
      <c r="AA158" s="8"/>
      <c r="AC158" s="114">
        <f t="shared" si="72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 t="s">
        <v>468</v>
      </c>
      <c r="E159" s="27">
        <v>12500</v>
      </c>
      <c r="F159" s="28">
        <f t="shared" si="65"/>
        <v>12200</v>
      </c>
      <c r="G159" s="29" t="str">
        <f t="shared" si="75"/>
        <v>-300</v>
      </c>
      <c r="H159" s="30">
        <v>12500</v>
      </c>
      <c r="I159" s="99">
        <f t="shared" si="66"/>
        <v>12200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4"/>
        <v>3600</v>
      </c>
      <c r="P159" s="77" t="str">
        <f t="shared" si="67"/>
        <v/>
      </c>
      <c r="Q159" s="30">
        <v>3600</v>
      </c>
      <c r="R159" s="90">
        <f t="shared" si="70"/>
        <v>3600</v>
      </c>
      <c r="S159" s="3"/>
      <c r="V159" s="9"/>
      <c r="W159" s="6"/>
      <c r="X159" s="8"/>
      <c r="Y159" s="9"/>
      <c r="Z159" s="6"/>
      <c r="AA159" s="8"/>
      <c r="AC159" s="114">
        <f t="shared" si="72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5"/>
        <v>10300</v>
      </c>
      <c r="G160" s="29"/>
      <c r="H160" s="30">
        <v>10300</v>
      </c>
      <c r="I160" s="99">
        <f t="shared" si="66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4"/>
        <v>4700</v>
      </c>
      <c r="P160" s="77" t="str">
        <f t="shared" si="67"/>
        <v/>
      </c>
      <c r="Q160" s="30">
        <v>4700</v>
      </c>
      <c r="R160" s="90">
        <f t="shared" si="70"/>
        <v>4700</v>
      </c>
      <c r="S160" s="3"/>
      <c r="V160" s="9"/>
      <c r="W160" s="6"/>
      <c r="X160" s="8"/>
      <c r="Y160" s="9"/>
      <c r="Z160" s="6"/>
      <c r="AA160" s="8"/>
      <c r="AC160" s="114">
        <f t="shared" si="72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5"/>
        <v>13000</v>
      </c>
      <c r="G161" s="29" t="str">
        <f t="shared" ref="G161:G170" si="76">IF(LEFT(D161,1)="+",LEFT(D161,1)&amp;TEXT(D161,"#"),TEXT(D161,"#"))</f>
        <v/>
      </c>
      <c r="H161" s="30">
        <v>13000</v>
      </c>
      <c r="I161" s="99">
        <f t="shared" si="66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4"/>
        <v>6000</v>
      </c>
      <c r="P161" s="77" t="str">
        <f t="shared" si="67"/>
        <v/>
      </c>
      <c r="Q161" s="30">
        <v>6000</v>
      </c>
      <c r="R161" s="90">
        <f t="shared" si="70"/>
        <v>6000</v>
      </c>
      <c r="S161" s="3"/>
      <c r="V161" s="9"/>
      <c r="W161" s="6"/>
      <c r="X161" s="8"/>
      <c r="Y161" s="9"/>
      <c r="Z161" s="6"/>
      <c r="AA161" s="8"/>
      <c r="AC161" s="114">
        <f t="shared" si="72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5"/>
        <v>13500</v>
      </c>
      <c r="G162" s="29"/>
      <c r="H162" s="34">
        <v>13500</v>
      </c>
      <c r="I162" s="99">
        <f t="shared" si="66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4"/>
        <v>2700</v>
      </c>
      <c r="P162" s="77" t="str">
        <f t="shared" si="67"/>
        <v/>
      </c>
      <c r="Q162" s="30">
        <v>2700</v>
      </c>
      <c r="R162" s="90">
        <f t="shared" si="70"/>
        <v>2700</v>
      </c>
      <c r="S162" s="3"/>
      <c r="V162" s="9"/>
      <c r="W162" s="6"/>
      <c r="X162" s="8"/>
      <c r="Y162" s="9"/>
      <c r="Z162" s="6"/>
      <c r="AA162" s="8"/>
      <c r="AC162" s="114">
        <f t="shared" si="72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5"/>
        <v>13200</v>
      </c>
      <c r="G163" s="29" t="str">
        <f t="shared" si="76"/>
        <v/>
      </c>
      <c r="H163" s="34">
        <v>13200</v>
      </c>
      <c r="I163" s="99">
        <f t="shared" si="66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4"/>
        <v>2200</v>
      </c>
      <c r="P163" s="77" t="str">
        <f t="shared" si="67"/>
        <v/>
      </c>
      <c r="Q163" s="30">
        <v>2200</v>
      </c>
      <c r="R163" s="90">
        <f t="shared" si="70"/>
        <v>2200</v>
      </c>
      <c r="S163" s="3"/>
      <c r="V163" s="9"/>
      <c r="W163" s="6"/>
      <c r="X163" s="8"/>
      <c r="Y163" s="9"/>
      <c r="Z163" s="6"/>
      <c r="AA163" s="8"/>
      <c r="AC163" s="114">
        <f t="shared" si="72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5"/>
        <v>13200</v>
      </c>
      <c r="G164" s="29" t="str">
        <f t="shared" si="76"/>
        <v/>
      </c>
      <c r="H164" s="34">
        <v>13200</v>
      </c>
      <c r="I164" s="99">
        <f t="shared" si="66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4"/>
        <v>2200</v>
      </c>
      <c r="P164" s="77" t="str">
        <f t="shared" si="67"/>
        <v/>
      </c>
      <c r="Q164" s="30">
        <v>2200</v>
      </c>
      <c r="R164" s="90">
        <f t="shared" si="70"/>
        <v>2200</v>
      </c>
      <c r="S164" s="3"/>
      <c r="V164" s="9"/>
      <c r="W164" s="6"/>
      <c r="X164" s="8"/>
      <c r="Y164" s="9"/>
      <c r="Z164" s="6"/>
      <c r="AA164" s="8"/>
      <c r="AC164" s="114">
        <f t="shared" si="72"/>
        <v>0</v>
      </c>
      <c r="AD164" s="114">
        <f t="shared" si="68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5"/>
        <v>10600</v>
      </c>
      <c r="G165" s="29" t="str">
        <f t="shared" si="76"/>
        <v/>
      </c>
      <c r="H165" s="30">
        <v>10600</v>
      </c>
      <c r="I165" s="99">
        <f t="shared" si="66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4"/>
        <v>9800</v>
      </c>
      <c r="P165" s="77" t="str">
        <f t="shared" si="67"/>
        <v/>
      </c>
      <c r="Q165" s="30">
        <v>9800</v>
      </c>
      <c r="R165" s="90">
        <f t="shared" si="70"/>
        <v>9800</v>
      </c>
      <c r="S165" s="3"/>
      <c r="V165" s="9"/>
      <c r="W165" s="6"/>
      <c r="X165" s="8"/>
      <c r="Y165" s="9"/>
      <c r="Z165" s="6"/>
      <c r="AA165" s="8"/>
      <c r="AC165" s="114">
        <f t="shared" si="72"/>
        <v>0</v>
      </c>
      <c r="AD165" s="114">
        <f t="shared" si="68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5"/>
        <v>10600</v>
      </c>
      <c r="G166" s="29" t="str">
        <f t="shared" si="76"/>
        <v/>
      </c>
      <c r="H166" s="30">
        <v>10600</v>
      </c>
      <c r="I166" s="67">
        <f t="shared" si="66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4"/>
        <v>10700</v>
      </c>
      <c r="P166" s="77" t="str">
        <f t="shared" si="67"/>
        <v/>
      </c>
      <c r="Q166" s="30">
        <v>10700</v>
      </c>
      <c r="R166" s="90">
        <f t="shared" si="70"/>
        <v>10700</v>
      </c>
      <c r="S166" s="3"/>
      <c r="V166" s="9"/>
      <c r="W166" s="6"/>
      <c r="X166" s="8"/>
      <c r="Y166" s="9"/>
      <c r="Z166" s="6"/>
      <c r="AA166" s="8"/>
      <c r="AC166" s="114">
        <f t="shared" si="72"/>
        <v>0</v>
      </c>
      <c r="AD166" s="114">
        <f t="shared" si="68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5"/>
        <v>10600</v>
      </c>
      <c r="G167" s="29" t="str">
        <f t="shared" si="76"/>
        <v/>
      </c>
      <c r="H167" s="30">
        <v>10600</v>
      </c>
      <c r="I167" s="67">
        <f t="shared" si="66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4"/>
        <v>11800</v>
      </c>
      <c r="P167" s="77" t="str">
        <f t="shared" si="67"/>
        <v/>
      </c>
      <c r="Q167" s="30">
        <v>11800</v>
      </c>
      <c r="R167" s="90">
        <f t="shared" si="70"/>
        <v>11800</v>
      </c>
      <c r="S167" s="3"/>
      <c r="V167" s="9"/>
      <c r="W167" s="6"/>
      <c r="X167" s="8"/>
      <c r="Y167" s="9"/>
      <c r="Z167" s="6"/>
      <c r="AA167" s="8"/>
      <c r="AC167" s="114">
        <f t="shared" si="72"/>
        <v>0</v>
      </c>
      <c r="AD167" s="114">
        <f t="shared" si="68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5"/>
        <v>10700</v>
      </c>
      <c r="G168" s="29" t="str">
        <f t="shared" si="76"/>
        <v/>
      </c>
      <c r="H168" s="30">
        <v>10700</v>
      </c>
      <c r="I168" s="99">
        <f t="shared" si="66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4"/>
        <v>11700</v>
      </c>
      <c r="P168" s="29" t="str">
        <f t="shared" si="67"/>
        <v/>
      </c>
      <c r="Q168" s="30">
        <v>11700</v>
      </c>
      <c r="R168" s="90">
        <f t="shared" si="70"/>
        <v>11700</v>
      </c>
      <c r="S168" s="3"/>
      <c r="V168" s="9"/>
      <c r="W168" s="6"/>
      <c r="X168" s="8"/>
      <c r="Y168" s="9"/>
      <c r="Z168" s="6"/>
      <c r="AA168" s="8"/>
      <c r="AC168" s="114">
        <f t="shared" si="72"/>
        <v>0</v>
      </c>
      <c r="AD168" s="114">
        <f t="shared" si="68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5"/>
        <v>11200</v>
      </c>
      <c r="G169" s="29" t="str">
        <f t="shared" si="76"/>
        <v/>
      </c>
      <c r="H169" s="30">
        <v>11200</v>
      </c>
      <c r="I169" s="99">
        <f t="shared" si="66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4"/>
        <v>4050</v>
      </c>
      <c r="P169" s="77" t="str">
        <f t="shared" si="67"/>
        <v/>
      </c>
      <c r="Q169" s="30">
        <v>4050</v>
      </c>
      <c r="R169" s="90">
        <f t="shared" si="70"/>
        <v>4050</v>
      </c>
      <c r="S169" s="3"/>
      <c r="V169" s="9"/>
      <c r="W169" s="6"/>
      <c r="X169" s="8"/>
      <c r="Y169" s="9"/>
      <c r="Z169" s="6"/>
      <c r="AA169" s="8"/>
      <c r="AC169" s="114">
        <f t="shared" si="72"/>
        <v>0</v>
      </c>
      <c r="AD169" s="114">
        <f t="shared" si="68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5"/>
        <v>10600</v>
      </c>
      <c r="G170" s="29" t="str">
        <f t="shared" si="76"/>
        <v/>
      </c>
      <c r="H170" s="30">
        <v>10600</v>
      </c>
      <c r="I170" s="99">
        <f t="shared" si="66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4"/>
        <v>10360</v>
      </c>
      <c r="P170" s="77" t="str">
        <f t="shared" si="67"/>
        <v/>
      </c>
      <c r="Q170" s="30">
        <v>10360</v>
      </c>
      <c r="R170" s="90">
        <f t="shared" si="70"/>
        <v>10360</v>
      </c>
      <c r="S170" s="3"/>
      <c r="V170" s="9"/>
      <c r="W170" s="6"/>
      <c r="X170" s="8"/>
      <c r="Y170" s="9"/>
      <c r="Z170" s="6"/>
      <c r="AA170" s="8"/>
      <c r="AC170" s="114">
        <f t="shared" si="72"/>
        <v>0</v>
      </c>
      <c r="AD170" s="114">
        <f t="shared" si="68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563400</v>
      </c>
      <c r="F171" s="39">
        <f>E171/46</f>
        <v>12247.8260869565</v>
      </c>
      <c r="G171" s="73"/>
      <c r="H171" s="38">
        <f>SUM(I125:I170)</f>
        <v>563400</v>
      </c>
      <c r="I171" s="149">
        <f>H171/46</f>
        <v>12247.8260869565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4"/>
        <v>3600</v>
      </c>
      <c r="P171" s="153" t="str">
        <f t="shared" si="67"/>
        <v/>
      </c>
      <c r="Q171" s="156">
        <v>3600</v>
      </c>
      <c r="R171" s="90">
        <f t="shared" si="70"/>
        <v>3600</v>
      </c>
      <c r="S171" s="3"/>
      <c r="V171" s="9"/>
      <c r="W171" s="6"/>
      <c r="X171" s="8"/>
      <c r="Y171" s="9"/>
      <c r="Z171" s="6"/>
      <c r="AA171" s="8"/>
      <c r="AC171" s="114">
        <f t="shared" si="72"/>
        <v>0</v>
      </c>
      <c r="AD171" s="114">
        <f t="shared" si="68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7">E172+D172</f>
        <v>4100</v>
      </c>
      <c r="G172" s="29" t="str">
        <f t="shared" ref="G172:G190" si="78">IF(LEFT(D172,1)="+",LEFT(D172,1)&amp;TEXT(D172,"#"),TEXT(D172,"#"))</f>
        <v/>
      </c>
      <c r="H172" s="34">
        <v>4100</v>
      </c>
      <c r="I172" s="99">
        <f t="shared" ref="I172:I186" si="79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4"/>
        <v>2500</v>
      </c>
      <c r="P172" s="153" t="str">
        <f t="shared" si="67"/>
        <v/>
      </c>
      <c r="Q172" s="156">
        <v>2500</v>
      </c>
      <c r="R172" s="90">
        <f t="shared" si="70"/>
        <v>2500</v>
      </c>
      <c r="S172" s="3"/>
      <c r="V172" s="9"/>
      <c r="W172" s="6"/>
      <c r="X172" s="8"/>
      <c r="Y172" s="9"/>
      <c r="Z172" s="6"/>
      <c r="AA172" s="8"/>
      <c r="AC172" s="114">
        <f t="shared" si="72"/>
        <v>0</v>
      </c>
      <c r="AD172" s="114">
        <f t="shared" si="68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7"/>
        <v>2350</v>
      </c>
      <c r="G173" s="29" t="str">
        <f t="shared" si="78"/>
        <v/>
      </c>
      <c r="H173" s="30">
        <v>2350</v>
      </c>
      <c r="I173" s="99">
        <f t="shared" si="79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4"/>
        <v>1500</v>
      </c>
      <c r="P173" s="153" t="str">
        <f t="shared" si="67"/>
        <v/>
      </c>
      <c r="Q173" s="156">
        <v>1500</v>
      </c>
      <c r="R173" s="90">
        <f t="shared" si="70"/>
        <v>1500</v>
      </c>
      <c r="S173" s="3"/>
      <c r="V173" s="9"/>
      <c r="W173" s="6"/>
      <c r="X173" s="8"/>
      <c r="Y173" s="9"/>
      <c r="Z173" s="6"/>
      <c r="AA173" s="8"/>
      <c r="AC173" s="114">
        <f t="shared" si="72"/>
        <v>0</v>
      </c>
      <c r="AD173" s="114">
        <f t="shared" si="68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7"/>
        <v>3400</v>
      </c>
      <c r="G174" s="29" t="str">
        <f t="shared" si="78"/>
        <v/>
      </c>
      <c r="H174" s="34">
        <v>3400</v>
      </c>
      <c r="I174" s="99">
        <f t="shared" si="79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4"/>
        <v>47200</v>
      </c>
      <c r="P174" s="153" t="str">
        <f t="shared" si="67"/>
        <v/>
      </c>
      <c r="Q174" s="27">
        <v>47200</v>
      </c>
      <c r="R174" s="90">
        <f t="shared" si="70"/>
        <v>47200</v>
      </c>
      <c r="S174" s="3"/>
      <c r="V174" s="9"/>
      <c r="W174" s="6"/>
      <c r="X174" s="8"/>
      <c r="Y174" s="9"/>
      <c r="Z174" s="6"/>
      <c r="AA174" s="8"/>
      <c r="AC174" s="114">
        <f t="shared" si="72"/>
        <v>0</v>
      </c>
      <c r="AD174" s="114">
        <f t="shared" si="68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7"/>
        <v>2400</v>
      </c>
      <c r="G175" s="29" t="str">
        <f t="shared" si="78"/>
        <v/>
      </c>
      <c r="H175" s="30">
        <v>2400</v>
      </c>
      <c r="I175" s="99">
        <f t="shared" si="79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4"/>
        <v>16200</v>
      </c>
      <c r="P175" s="77" t="str">
        <f t="shared" si="67"/>
        <v/>
      </c>
      <c r="Q175" s="27">
        <v>16200</v>
      </c>
      <c r="R175" s="90">
        <f t="shared" si="70"/>
        <v>16200</v>
      </c>
      <c r="S175" s="3"/>
      <c r="V175" s="9"/>
      <c r="W175" s="6"/>
      <c r="X175" s="8"/>
      <c r="Y175" s="9"/>
      <c r="Z175" s="6"/>
      <c r="AA175" s="8"/>
      <c r="AC175" s="114">
        <f t="shared" si="72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7"/>
        <v>2700</v>
      </c>
      <c r="G176" s="29" t="str">
        <f t="shared" si="78"/>
        <v/>
      </c>
      <c r="H176" s="30">
        <v>2700</v>
      </c>
      <c r="I176" s="99">
        <f t="shared" si="79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4"/>
        <v>14400</v>
      </c>
      <c r="P176" s="77" t="str">
        <f t="shared" si="67"/>
        <v/>
      </c>
      <c r="Q176" s="27">
        <v>14400</v>
      </c>
      <c r="R176" s="90">
        <f t="shared" si="70"/>
        <v>14400</v>
      </c>
      <c r="S176" s="3"/>
      <c r="V176" s="9"/>
      <c r="W176" s="6"/>
      <c r="X176" s="8"/>
      <c r="Y176" s="9"/>
      <c r="Z176" s="6"/>
      <c r="AA176" s="8"/>
      <c r="AC176" s="114">
        <f t="shared" si="72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7"/>
        <v>3100</v>
      </c>
      <c r="G177" s="29" t="str">
        <f t="shared" si="78"/>
        <v/>
      </c>
      <c r="H177" s="30">
        <v>3100</v>
      </c>
      <c r="I177" s="99">
        <f t="shared" si="79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4"/>
        <v>15300</v>
      </c>
      <c r="P177" s="77" t="str">
        <f t="shared" si="67"/>
        <v/>
      </c>
      <c r="Q177" s="27">
        <v>15300</v>
      </c>
      <c r="R177" s="90">
        <f t="shared" si="70"/>
        <v>15300</v>
      </c>
      <c r="S177" s="3"/>
      <c r="V177" s="9"/>
      <c r="W177" s="6"/>
      <c r="X177" s="8"/>
      <c r="Y177" s="9"/>
      <c r="Z177" s="6"/>
      <c r="AA177" s="8"/>
      <c r="AC177" s="114">
        <f t="shared" si="72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7"/>
        <v>5500</v>
      </c>
      <c r="G178" s="29" t="str">
        <f t="shared" si="78"/>
        <v/>
      </c>
      <c r="H178" s="30">
        <v>5500</v>
      </c>
      <c r="I178" s="99">
        <f t="shared" si="79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4"/>
        <v>17200</v>
      </c>
      <c r="P178" s="77" t="str">
        <f t="shared" si="67"/>
        <v/>
      </c>
      <c r="Q178" s="27">
        <v>17200</v>
      </c>
      <c r="R178" s="90">
        <f t="shared" si="70"/>
        <v>17200</v>
      </c>
      <c r="S178" s="3"/>
      <c r="V178" s="9"/>
      <c r="W178" s="6"/>
      <c r="X178" s="8"/>
      <c r="Y178" s="9"/>
      <c r="Z178" s="6"/>
      <c r="AA178" s="8"/>
      <c r="AC178" s="114">
        <f t="shared" si="72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7"/>
        <v>2900</v>
      </c>
      <c r="G179" s="29" t="str">
        <f t="shared" si="78"/>
        <v/>
      </c>
      <c r="H179" s="30">
        <v>2900</v>
      </c>
      <c r="I179" s="99">
        <f t="shared" si="79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4"/>
        <v>43800</v>
      </c>
      <c r="P179" s="77" t="str">
        <f t="shared" si="67"/>
        <v/>
      </c>
      <c r="Q179" s="27">
        <v>43800</v>
      </c>
      <c r="R179" s="90">
        <f t="shared" si="70"/>
        <v>43800</v>
      </c>
      <c r="S179" s="3"/>
      <c r="V179" s="9"/>
      <c r="W179" s="6"/>
      <c r="X179" s="8"/>
      <c r="Y179" s="9"/>
      <c r="Z179" s="6"/>
      <c r="AA179" s="8"/>
      <c r="AC179" s="114">
        <f t="shared" si="72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7"/>
        <v>4430</v>
      </c>
      <c r="G180" s="29" t="str">
        <f t="shared" si="78"/>
        <v/>
      </c>
      <c r="H180" s="30">
        <v>4430</v>
      </c>
      <c r="I180" s="99">
        <f t="shared" si="79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4"/>
        <v>13100</v>
      </c>
      <c r="P180" s="77" t="str">
        <f t="shared" si="67"/>
        <v/>
      </c>
      <c r="Q180" s="27">
        <v>13100</v>
      </c>
      <c r="R180" s="90">
        <f t="shared" si="70"/>
        <v>13100</v>
      </c>
      <c r="S180" s="3"/>
      <c r="V180" s="9"/>
      <c r="W180" s="6"/>
      <c r="X180" s="8"/>
      <c r="Y180" s="9"/>
      <c r="Z180" s="6"/>
      <c r="AA180" s="8"/>
      <c r="AC180" s="114">
        <f t="shared" si="72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7"/>
        <v>3100</v>
      </c>
      <c r="G181" s="29" t="str">
        <f t="shared" si="78"/>
        <v/>
      </c>
      <c r="H181" s="30">
        <v>3100</v>
      </c>
      <c r="I181" s="99">
        <f t="shared" si="79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4"/>
        <v>35500</v>
      </c>
      <c r="P181" s="77" t="str">
        <f t="shared" si="67"/>
        <v/>
      </c>
      <c r="Q181" s="27">
        <v>35500</v>
      </c>
      <c r="R181" s="90">
        <f t="shared" si="70"/>
        <v>35500</v>
      </c>
      <c r="S181" s="3"/>
      <c r="V181" s="9"/>
      <c r="W181" s="6"/>
      <c r="X181" s="8"/>
      <c r="Y181" s="9"/>
      <c r="Z181" s="6"/>
      <c r="AA181" s="8"/>
      <c r="AC181" s="114">
        <f t="shared" si="72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7"/>
        <v>3500</v>
      </c>
      <c r="G182" s="29" t="str">
        <f t="shared" si="78"/>
        <v/>
      </c>
      <c r="H182" s="30">
        <v>3500</v>
      </c>
      <c r="I182" s="99">
        <f t="shared" si="79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4"/>
        <v>36500</v>
      </c>
      <c r="P182" s="77" t="str">
        <f t="shared" si="67"/>
        <v/>
      </c>
      <c r="Q182" s="27">
        <v>36500</v>
      </c>
      <c r="R182" s="90">
        <f t="shared" si="70"/>
        <v>36500</v>
      </c>
      <c r="S182" s="3"/>
      <c r="V182" s="9"/>
      <c r="W182" s="6"/>
      <c r="X182" s="8"/>
      <c r="Y182" s="9"/>
      <c r="Z182" s="6"/>
      <c r="AA182" s="8"/>
      <c r="AC182" s="114">
        <f t="shared" si="72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7"/>
        <v>2800</v>
      </c>
      <c r="G183" s="29" t="str">
        <f t="shared" si="78"/>
        <v/>
      </c>
      <c r="H183" s="30">
        <v>2800</v>
      </c>
      <c r="I183" s="99">
        <f t="shared" si="79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4"/>
        <v>8900</v>
      </c>
      <c r="P183" s="77" t="str">
        <f t="shared" si="67"/>
        <v/>
      </c>
      <c r="Q183" s="27">
        <v>8900</v>
      </c>
      <c r="R183" s="90">
        <f t="shared" si="70"/>
        <v>8900</v>
      </c>
      <c r="S183" s="3"/>
      <c r="V183" s="9"/>
      <c r="W183" s="6"/>
      <c r="X183" s="8"/>
      <c r="Y183" s="9"/>
      <c r="Z183" s="6"/>
      <c r="AA183" s="8"/>
      <c r="AC183" s="114">
        <f t="shared" si="72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7"/>
        <v>4280</v>
      </c>
      <c r="G184" s="29" t="str">
        <f t="shared" si="78"/>
        <v/>
      </c>
      <c r="H184" s="30">
        <v>4280</v>
      </c>
      <c r="I184" s="99">
        <f t="shared" si="79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4"/>
        <v>15500</v>
      </c>
      <c r="P184" s="77" t="str">
        <f t="shared" si="67"/>
        <v/>
      </c>
      <c r="Q184" s="27">
        <v>15500</v>
      </c>
      <c r="R184" s="90">
        <f t="shared" si="70"/>
        <v>15500</v>
      </c>
      <c r="S184" s="3"/>
      <c r="V184" s="9"/>
      <c r="W184" s="6"/>
      <c r="X184" s="8"/>
      <c r="Y184" s="9"/>
      <c r="Z184" s="6"/>
      <c r="AA184" s="8"/>
      <c r="AC184" s="114">
        <f t="shared" si="72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7"/>
        <v>3200</v>
      </c>
      <c r="G185" s="29" t="str">
        <f t="shared" si="78"/>
        <v/>
      </c>
      <c r="H185" s="30">
        <v>3200</v>
      </c>
      <c r="I185" s="99">
        <f t="shared" si="79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4"/>
        <v>17300</v>
      </c>
      <c r="P185" s="77" t="str">
        <f t="shared" si="67"/>
        <v/>
      </c>
      <c r="Q185" s="27">
        <v>17300</v>
      </c>
      <c r="R185" s="90">
        <f t="shared" si="70"/>
        <v>17300</v>
      </c>
      <c r="S185" s="3"/>
      <c r="V185" s="9"/>
      <c r="W185" s="6"/>
      <c r="X185" s="8"/>
      <c r="Y185" s="9"/>
      <c r="Z185" s="6"/>
      <c r="AA185" s="8"/>
      <c r="AC185" s="114">
        <f t="shared" si="72"/>
        <v>0</v>
      </c>
      <c r="AD185" s="114">
        <f t="shared" si="68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7"/>
        <v>3200</v>
      </c>
      <c r="G186" s="29" t="str">
        <f t="shared" si="78"/>
        <v/>
      </c>
      <c r="H186" s="30">
        <v>3200</v>
      </c>
      <c r="I186" s="99">
        <f t="shared" si="79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4"/>
        <v>45500</v>
      </c>
      <c r="P186" s="77" t="str">
        <f t="shared" si="67"/>
        <v/>
      </c>
      <c r="Q186" s="27">
        <v>45500</v>
      </c>
      <c r="R186" s="90">
        <f t="shared" si="70"/>
        <v>45500</v>
      </c>
      <c r="S186" s="3"/>
      <c r="V186" s="9"/>
      <c r="W186" s="6"/>
      <c r="X186" s="8"/>
      <c r="Y186" s="9"/>
      <c r="Z186" s="6"/>
      <c r="AA186" s="8"/>
      <c r="AC186" s="114">
        <f t="shared" si="72"/>
        <v>0</v>
      </c>
      <c r="AD186" s="114">
        <f t="shared" si="68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8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4"/>
        <v>14500</v>
      </c>
      <c r="P187" s="77" t="str">
        <f t="shared" si="67"/>
        <v/>
      </c>
      <c r="Q187" s="27">
        <v>14500</v>
      </c>
      <c r="R187" s="90">
        <f t="shared" si="70"/>
        <v>14500</v>
      </c>
      <c r="S187" s="3"/>
      <c r="V187" s="9"/>
      <c r="W187" s="6"/>
      <c r="X187" s="8"/>
      <c r="Y187" s="9"/>
      <c r="Z187" s="6"/>
      <c r="AA187" s="8"/>
      <c r="AC187" s="114">
        <f t="shared" si="72"/>
        <v>0</v>
      </c>
      <c r="AD187" s="114">
        <f t="shared" si="68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80">E188+D188</f>
        <v>2480</v>
      </c>
      <c r="G188" s="29" t="str">
        <f t="shared" si="78"/>
        <v/>
      </c>
      <c r="H188" s="30">
        <v>2480</v>
      </c>
      <c r="I188" s="67">
        <f t="shared" ref="I188:I190" si="81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4"/>
        <v>12700</v>
      </c>
      <c r="P188" s="77" t="str">
        <f t="shared" si="67"/>
        <v/>
      </c>
      <c r="Q188" s="27">
        <v>12700</v>
      </c>
      <c r="R188" s="90">
        <f t="shared" si="70"/>
        <v>12700</v>
      </c>
      <c r="S188" s="3"/>
      <c r="V188" s="9"/>
      <c r="W188" s="6"/>
      <c r="X188" s="8"/>
      <c r="Y188" s="9"/>
      <c r="Z188" s="6"/>
      <c r="AA188" s="8"/>
      <c r="AC188" s="114">
        <f t="shared" si="72"/>
        <v>0</v>
      </c>
      <c r="AD188" s="114">
        <f t="shared" si="68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80"/>
        <v>2700</v>
      </c>
      <c r="G189" s="29" t="str">
        <f t="shared" si="78"/>
        <v/>
      </c>
      <c r="H189" s="30">
        <v>2700</v>
      </c>
      <c r="I189" s="67">
        <f t="shared" si="81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4"/>
        <v>11400</v>
      </c>
      <c r="P189" s="77" t="str">
        <f t="shared" ref="P189:P199" si="82">IF(LEFT(M189,1)="+",LEFT(M189,1)&amp;TEXT(M189,"#"),TEXT(M189,"#"))</f>
        <v/>
      </c>
      <c r="Q189" s="27">
        <v>11400</v>
      </c>
      <c r="R189" s="90">
        <f t="shared" si="70"/>
        <v>11400</v>
      </c>
      <c r="S189" s="3"/>
      <c r="V189" s="9"/>
      <c r="W189" s="6"/>
      <c r="X189" s="8"/>
      <c r="Y189" s="9"/>
      <c r="Z189" s="6"/>
      <c r="AA189" s="8"/>
      <c r="AC189" s="114">
        <f t="shared" si="72"/>
        <v>0</v>
      </c>
      <c r="AD189" s="114">
        <f t="shared" si="68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80"/>
        <v>3200</v>
      </c>
      <c r="G190" s="29" t="str">
        <f t="shared" si="78"/>
        <v/>
      </c>
      <c r="H190" s="30">
        <v>3200</v>
      </c>
      <c r="I190" s="67">
        <f t="shared" si="81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4"/>
        <v>13600</v>
      </c>
      <c r="P190" s="77" t="str">
        <f t="shared" si="82"/>
        <v/>
      </c>
      <c r="Q190" s="27">
        <v>13600</v>
      </c>
      <c r="R190" s="90">
        <f t="shared" si="70"/>
        <v>13600</v>
      </c>
      <c r="S190" s="3"/>
      <c r="V190" s="9"/>
      <c r="W190" s="6"/>
      <c r="X190" s="8"/>
      <c r="Y190" s="9"/>
      <c r="Z190" s="6"/>
      <c r="AA190" s="8"/>
      <c r="AC190" s="114">
        <f t="shared" si="72"/>
        <v>0</v>
      </c>
      <c r="AD190" s="114">
        <f t="shared" si="68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4"/>
        <v>15500</v>
      </c>
      <c r="P191" s="77" t="str">
        <f t="shared" si="82"/>
        <v/>
      </c>
      <c r="Q191" s="27">
        <v>15500</v>
      </c>
      <c r="R191" s="90">
        <f t="shared" si="70"/>
        <v>15500</v>
      </c>
      <c r="S191" s="3"/>
      <c r="V191" s="9"/>
      <c r="W191" s="6"/>
      <c r="X191" s="8"/>
      <c r="Y191" s="9"/>
      <c r="Z191" s="6"/>
      <c r="AA191" s="8"/>
      <c r="AC191" s="114">
        <f t="shared" si="72"/>
        <v>0</v>
      </c>
      <c r="AD191" s="114">
        <f t="shared" si="68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4"/>
        <v>15600</v>
      </c>
      <c r="P192" s="77" t="str">
        <f t="shared" si="82"/>
        <v/>
      </c>
      <c r="Q192" s="30">
        <v>15600</v>
      </c>
      <c r="R192" s="90">
        <f t="shared" si="70"/>
        <v>15600</v>
      </c>
      <c r="S192" s="3"/>
      <c r="V192" s="9"/>
      <c r="W192" s="6"/>
      <c r="X192" s="8"/>
      <c r="Y192" s="9"/>
      <c r="Z192" s="6"/>
      <c r="AA192" s="8"/>
      <c r="AC192" s="114">
        <f t="shared" si="72"/>
        <v>0</v>
      </c>
      <c r="AD192" s="114">
        <f t="shared" ref="AD192:AD200" si="83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4"/>
        <v>14500</v>
      </c>
      <c r="P193" s="29" t="str">
        <f t="shared" si="82"/>
        <v/>
      </c>
      <c r="Q193" s="30">
        <v>14500</v>
      </c>
      <c r="R193" s="90">
        <f t="shared" si="70"/>
        <v>14500</v>
      </c>
      <c r="S193" s="3"/>
      <c r="V193" s="9"/>
      <c r="W193" s="6"/>
      <c r="X193" s="8"/>
      <c r="Y193" s="9"/>
      <c r="Z193" s="6"/>
      <c r="AA193" s="8"/>
      <c r="AC193" s="114">
        <f t="shared" si="72"/>
        <v>0</v>
      </c>
      <c r="AD193" s="114">
        <f t="shared" si="8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4"/>
        <v>12700</v>
      </c>
      <c r="P194" s="29" t="str">
        <f t="shared" si="82"/>
        <v/>
      </c>
      <c r="Q194" s="30">
        <v>12700</v>
      </c>
      <c r="R194" s="90">
        <f t="shared" si="70"/>
        <v>12700</v>
      </c>
      <c r="S194" s="3"/>
      <c r="V194" s="9"/>
      <c r="W194" s="6"/>
      <c r="X194" s="8"/>
      <c r="Y194" s="9"/>
      <c r="Z194" s="6"/>
      <c r="AA194" s="8"/>
      <c r="AC194" s="114">
        <f t="shared" si="72"/>
        <v>0</v>
      </c>
      <c r="AD194" s="114">
        <f t="shared" si="8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4"/>
        <v>11000</v>
      </c>
      <c r="P195" s="29" t="str">
        <f t="shared" si="82"/>
        <v/>
      </c>
      <c r="Q195" s="30">
        <v>11000</v>
      </c>
      <c r="R195" s="90">
        <f t="shared" si="70"/>
        <v>11000</v>
      </c>
      <c r="S195" s="3"/>
      <c r="V195" s="9"/>
      <c r="W195" s="6"/>
      <c r="X195" s="8"/>
      <c r="Y195" s="9"/>
      <c r="Z195" s="6"/>
      <c r="AA195" s="8"/>
      <c r="AC195" s="114">
        <f t="shared" si="72"/>
        <v>0</v>
      </c>
      <c r="AD195" s="114">
        <f t="shared" si="8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4"/>
        <v>44000</v>
      </c>
      <c r="P196" s="29" t="str">
        <f t="shared" si="82"/>
        <v/>
      </c>
      <c r="Q196" s="30">
        <v>44000</v>
      </c>
      <c r="R196" s="90">
        <f t="shared" si="70"/>
        <v>44000</v>
      </c>
      <c r="S196" s="3"/>
      <c r="V196" s="9"/>
      <c r="W196" s="6"/>
      <c r="X196" s="8"/>
      <c r="Y196" s="9"/>
      <c r="Z196" s="6"/>
      <c r="AA196" s="8"/>
      <c r="AC196" s="114">
        <f t="shared" si="72"/>
        <v>0</v>
      </c>
      <c r="AD196" s="114">
        <f t="shared" si="83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4"/>
        <v>14700</v>
      </c>
      <c r="P197" s="29" t="str">
        <f t="shared" si="82"/>
        <v/>
      </c>
      <c r="Q197" s="34">
        <v>14700</v>
      </c>
      <c r="R197" s="90">
        <f t="shared" si="70"/>
        <v>14700</v>
      </c>
      <c r="S197" s="3"/>
      <c r="V197" s="9"/>
      <c r="W197" s="6"/>
      <c r="X197" s="8"/>
      <c r="Y197" s="9"/>
      <c r="Z197" s="6"/>
      <c r="AA197" s="8"/>
      <c r="AC197" s="114">
        <f t="shared" si="72"/>
        <v>0</v>
      </c>
      <c r="AD197" s="114">
        <f t="shared" si="83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4"/>
        <v>20700</v>
      </c>
      <c r="P198" s="29" t="str">
        <f t="shared" si="82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4">
        <f t="shared" si="72"/>
        <v>0</v>
      </c>
      <c r="AD198" s="114">
        <f t="shared" si="83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4"/>
        <v>34200</v>
      </c>
      <c r="P199" s="115" t="str">
        <f t="shared" si="82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4">
        <f t="shared" si="72"/>
        <v>0</v>
      </c>
      <c r="AD199" s="114">
        <f t="shared" si="83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3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55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508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508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38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1950</v>
      </c>
      <c r="F17" s="28">
        <f t="shared" si="12"/>
        <v>1950</v>
      </c>
      <c r="G17" s="29" t="str">
        <f t="shared" si="1"/>
        <v/>
      </c>
      <c r="H17" s="30">
        <v>1950</v>
      </c>
      <c r="I17" s="67">
        <f t="shared" si="13"/>
        <v>1950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3200</v>
      </c>
      <c r="O19" s="28">
        <f t="shared" si="3"/>
        <v>3200</v>
      </c>
      <c r="P19" s="29" t="str">
        <f t="shared" si="14"/>
        <v/>
      </c>
      <c r="Q19" s="30">
        <v>3200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3800</v>
      </c>
      <c r="O20" s="28">
        <f t="shared" si="3"/>
        <v>3800</v>
      </c>
      <c r="P20" s="29" t="str">
        <f t="shared" si="14"/>
        <v/>
      </c>
      <c r="Q20" s="30">
        <v>3800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77</v>
      </c>
      <c r="L21" s="33" t="s">
        <v>78</v>
      </c>
      <c r="M21" s="52" t="s">
        <v>475</v>
      </c>
      <c r="N21" s="27">
        <v>1790</v>
      </c>
      <c r="O21" s="28">
        <f t="shared" si="3"/>
        <v>1770</v>
      </c>
      <c r="P21" s="29">
        <v>-20</v>
      </c>
      <c r="Q21" s="30">
        <v>1790</v>
      </c>
      <c r="R21" s="90">
        <f t="shared" si="5"/>
        <v>1770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1710</v>
      </c>
      <c r="O22" s="28">
        <f t="shared" si="3"/>
        <v>1710</v>
      </c>
      <c r="P22" s="29" t="str">
        <f t="shared" si="14"/>
        <v/>
      </c>
      <c r="Q22" s="30">
        <v>1710</v>
      </c>
      <c r="R22" s="90">
        <f t="shared" si="5"/>
        <v>1710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1790</v>
      </c>
      <c r="O23" s="28">
        <f t="shared" si="3"/>
        <v>1790</v>
      </c>
      <c r="P23" s="29" t="str">
        <f t="shared" si="14"/>
        <v/>
      </c>
      <c r="Q23" s="30">
        <v>1790</v>
      </c>
      <c r="R23" s="90">
        <f t="shared" si="5"/>
        <v>1790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88</v>
      </c>
      <c r="L25" s="60" t="s">
        <v>20</v>
      </c>
      <c r="M25" s="52"/>
      <c r="N25" s="27">
        <v>3300</v>
      </c>
      <c r="O25" s="28">
        <f t="shared" si="3"/>
        <v>3300</v>
      </c>
      <c r="P25" s="29" t="str">
        <f t="shared" si="14"/>
        <v/>
      </c>
      <c r="Q25" s="30">
        <v>3300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3200</v>
      </c>
      <c r="O26" s="28">
        <f t="shared" si="3"/>
        <v>3200</v>
      </c>
      <c r="P26" s="29" t="str">
        <f t="shared" si="14"/>
        <v/>
      </c>
      <c r="Q26" s="30">
        <v>3200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96870</v>
      </c>
      <c r="O27" s="39">
        <f>N27/22</f>
        <v>4403.18181818182</v>
      </c>
      <c r="P27" s="73"/>
      <c r="Q27" s="38">
        <f>SUM(R6:R26)</f>
        <v>96870</v>
      </c>
      <c r="R27" s="108">
        <f>Q27/22</f>
        <v>4403.18181818182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25700</v>
      </c>
      <c r="O28" s="28">
        <f t="shared" ref="O28:O45" si="17">N28+M28</f>
        <v>25700</v>
      </c>
      <c r="P28" s="29" t="str">
        <f t="shared" ref="P28:P45" si="18">IF(LEFT(M28,1)="+",LEFT(M28,1)&amp;TEXT(M28,"#"),TEXT(M28,"#"))</f>
        <v/>
      </c>
      <c r="Q28" s="30">
        <v>25700</v>
      </c>
      <c r="R28" s="90">
        <f t="shared" ref="R28:R45" si="19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25500</v>
      </c>
      <c r="O29" s="28">
        <f t="shared" si="17"/>
        <v>25500</v>
      </c>
      <c r="P29" s="29" t="str">
        <f t="shared" si="18"/>
        <v/>
      </c>
      <c r="Q29" s="30">
        <v>25500</v>
      </c>
      <c r="R29" s="90">
        <f t="shared" si="19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25700</v>
      </c>
      <c r="O30" s="28">
        <f t="shared" si="17"/>
        <v>25700</v>
      </c>
      <c r="P30" s="29" t="str">
        <f t="shared" si="18"/>
        <v/>
      </c>
      <c r="Q30" s="30">
        <v>25700</v>
      </c>
      <c r="R30" s="90">
        <f t="shared" si="19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25500</v>
      </c>
      <c r="O31" s="28">
        <f t="shared" si="17"/>
        <v>25500</v>
      </c>
      <c r="P31" s="29" t="str">
        <f t="shared" si="18"/>
        <v/>
      </c>
      <c r="Q31" s="30">
        <v>25500</v>
      </c>
      <c r="R31" s="90">
        <f t="shared" si="19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7"/>
        <v>22000</v>
      </c>
      <c r="P36" s="29" t="str">
        <f t="shared" si="18"/>
        <v/>
      </c>
      <c r="Q36" s="30">
        <v>22000</v>
      </c>
      <c r="R36" s="90">
        <f t="shared" si="19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7"/>
        <v>32800</v>
      </c>
      <c r="P38" s="77" t="str">
        <f t="shared" si="18"/>
        <v/>
      </c>
      <c r="Q38" s="30">
        <v>32800</v>
      </c>
      <c r="R38" s="90">
        <f t="shared" si="19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33000</v>
      </c>
      <c r="F39" s="28">
        <f t="shared" si="20"/>
        <v>33000</v>
      </c>
      <c r="G39" s="29"/>
      <c r="H39" s="30">
        <v>33000</v>
      </c>
      <c r="I39" s="67">
        <f t="shared" si="21"/>
        <v>33000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7"/>
        <v>32800</v>
      </c>
      <c r="P39" s="77" t="str">
        <f t="shared" si="18"/>
        <v/>
      </c>
      <c r="Q39" s="30">
        <v>32800</v>
      </c>
      <c r="R39" s="90">
        <f t="shared" si="19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ref="G40:G73" si="22">IF(LEFT(D40,1)="+",LEFT(D40,1)&amp;TEXT(D40,"#"),TEXT(D40,"#"))</f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22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22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26100</v>
      </c>
      <c r="O42" s="28">
        <f t="shared" si="17"/>
        <v>26100</v>
      </c>
      <c r="P42" s="77" t="str">
        <f t="shared" si="18"/>
        <v/>
      </c>
      <c r="Q42" s="30">
        <v>26100</v>
      </c>
      <c r="R42" s="90">
        <f t="shared" si="19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22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22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22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26000</v>
      </c>
      <c r="O45" s="28">
        <f t="shared" si="17"/>
        <v>26000</v>
      </c>
      <c r="P45" s="29" t="str">
        <f t="shared" si="18"/>
        <v/>
      </c>
      <c r="Q45" s="30">
        <v>26000</v>
      </c>
      <c r="R45" s="90">
        <f t="shared" si="19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22"/>
        <v/>
      </c>
      <c r="H46" s="51">
        <f>SUM(I35:I45)</f>
        <v>378500</v>
      </c>
      <c r="I46" s="39">
        <f>H46/11</f>
        <v>34409.0909090909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3">E47+D47</f>
        <v>21000</v>
      </c>
      <c r="G47" s="29" t="str">
        <f t="shared" si="22"/>
        <v/>
      </c>
      <c r="H47" s="30">
        <v>21000</v>
      </c>
      <c r="I47" s="67">
        <f t="shared" ref="I47:I51" si="24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5">N47+M47</f>
        <v>21900</v>
      </c>
      <c r="P47" s="29" t="str">
        <f t="shared" ref="P47:P49" si="26">IF(LEFT(M47,1)="+",LEFT(M47,1)&amp;TEXT(M47,"#"),TEXT(M47,"#"))</f>
        <v/>
      </c>
      <c r="Q47" s="30">
        <v>21900</v>
      </c>
      <c r="R47" s="90">
        <f t="shared" ref="R47:R49" si="27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3"/>
        <v>24600</v>
      </c>
      <c r="G48" s="29" t="str">
        <f t="shared" si="22"/>
        <v/>
      </c>
      <c r="H48" s="30">
        <v>24600</v>
      </c>
      <c r="I48" s="67">
        <f t="shared" si="24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5"/>
        <v>21300</v>
      </c>
      <c r="P48" s="29" t="str">
        <f t="shared" si="26"/>
        <v/>
      </c>
      <c r="Q48" s="34">
        <v>21300</v>
      </c>
      <c r="R48" s="90">
        <f t="shared" si="27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3"/>
        <v>24700</v>
      </c>
      <c r="G49" s="29" t="str">
        <f t="shared" si="22"/>
        <v/>
      </c>
      <c r="H49" s="30">
        <v>24700</v>
      </c>
      <c r="I49" s="67">
        <f t="shared" si="24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5"/>
        <v>24200</v>
      </c>
      <c r="P49" s="29" t="str">
        <f t="shared" si="26"/>
        <v/>
      </c>
      <c r="Q49" s="30">
        <v>24200</v>
      </c>
      <c r="R49" s="90">
        <f t="shared" si="27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3"/>
        <v>11500</v>
      </c>
      <c r="G50" s="29" t="str">
        <f t="shared" si="22"/>
        <v/>
      </c>
      <c r="H50" s="30">
        <v>11500</v>
      </c>
      <c r="I50" s="67">
        <f t="shared" si="24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3"/>
        <v>26100</v>
      </c>
      <c r="G51" s="29" t="str">
        <f t="shared" si="22"/>
        <v/>
      </c>
      <c r="H51" s="30">
        <v>26100</v>
      </c>
      <c r="I51" s="67">
        <f t="shared" si="24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8">N51+M51</f>
        <v>4400</v>
      </c>
      <c r="P51" s="29" t="str">
        <f t="shared" ref="P51:P54" si="29">IF(LEFT(M51,1)="+",LEFT(M51,1)&amp;TEXT(M51,"#"),TEXT(M51,"#"))</f>
        <v/>
      </c>
      <c r="Q51" s="30">
        <v>4400</v>
      </c>
      <c r="R51" s="90">
        <f t="shared" ref="R51:R54" si="30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22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8"/>
        <v>4200</v>
      </c>
      <c r="P52" s="29" t="str">
        <f t="shared" si="29"/>
        <v/>
      </c>
      <c r="Q52" s="30">
        <v>4200</v>
      </c>
      <c r="R52" s="90">
        <f t="shared" si="30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486400</v>
      </c>
      <c r="F53" s="39">
        <f>E53/16</f>
        <v>30400</v>
      </c>
      <c r="G53" s="29" t="str">
        <f t="shared" si="22"/>
        <v/>
      </c>
      <c r="H53" s="51">
        <f>H46+H52</f>
        <v>486400</v>
      </c>
      <c r="I53" s="39">
        <f>H53/16</f>
        <v>30400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8"/>
        <v>4500</v>
      </c>
      <c r="P53" s="29" t="str">
        <f t="shared" si="29"/>
        <v/>
      </c>
      <c r="Q53" s="30">
        <v>4500</v>
      </c>
      <c r="R53" s="90">
        <f t="shared" si="30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1">E54+D54</f>
        <v>9400</v>
      </c>
      <c r="G54" s="29" t="str">
        <f t="shared" si="22"/>
        <v/>
      </c>
      <c r="H54" s="30">
        <v>9400</v>
      </c>
      <c r="I54" s="67">
        <f t="shared" ref="I54:I69" si="32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8"/>
        <v>4300</v>
      </c>
      <c r="P54" s="29" t="str">
        <f t="shared" si="29"/>
        <v/>
      </c>
      <c r="Q54" s="30">
        <v>4300</v>
      </c>
      <c r="R54" s="90">
        <f t="shared" si="30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1"/>
        <v>9600</v>
      </c>
      <c r="G55" s="29" t="str">
        <f t="shared" si="22"/>
        <v/>
      </c>
      <c r="H55" s="30">
        <v>9600</v>
      </c>
      <c r="I55" s="67">
        <f t="shared" si="32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1"/>
        <v>10000</v>
      </c>
      <c r="G56" s="29" t="str">
        <f t="shared" si="22"/>
        <v/>
      </c>
      <c r="H56" s="30">
        <v>10000</v>
      </c>
      <c r="I56" s="67">
        <f t="shared" si="32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3">N56+M56</f>
        <v>2400</v>
      </c>
      <c r="P56" s="29" t="str">
        <f t="shared" ref="P56:P59" si="34">IF(LEFT(M56,1)="+",LEFT(M56,1)&amp;TEXT(M56,"#"),TEXT(M56,"#"))</f>
        <v/>
      </c>
      <c r="Q56" s="30">
        <v>2400</v>
      </c>
      <c r="R56" s="90">
        <f t="shared" ref="R56:R59" si="35">IF(P56="",0+Q56,P56+Q56)</f>
        <v>2400</v>
      </c>
      <c r="S56" s="105"/>
      <c r="V56" s="106"/>
      <c r="X56" s="107"/>
      <c r="Y56" s="106"/>
      <c r="AA56" s="107"/>
      <c r="AC56" s="114">
        <f t="shared" ref="AC56:AC62" si="36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1"/>
        <v>9800</v>
      </c>
      <c r="G57" s="29" t="str">
        <f t="shared" si="22"/>
        <v/>
      </c>
      <c r="H57" s="30">
        <v>9800</v>
      </c>
      <c r="I57" s="67">
        <f t="shared" si="32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3"/>
        <v>2800</v>
      </c>
      <c r="P57" s="29" t="str">
        <f t="shared" si="34"/>
        <v/>
      </c>
      <c r="Q57" s="30">
        <v>2800</v>
      </c>
      <c r="R57" s="90">
        <f t="shared" si="35"/>
        <v>2800</v>
      </c>
      <c r="S57" s="105"/>
      <c r="V57" s="106"/>
      <c r="X57" s="107"/>
      <c r="Y57" s="106"/>
      <c r="AA57" s="107"/>
      <c r="AC57" s="114">
        <f t="shared" si="36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 t="s">
        <v>468</v>
      </c>
      <c r="E58" s="41">
        <v>10400</v>
      </c>
      <c r="F58" s="28">
        <f t="shared" si="31"/>
        <v>10100</v>
      </c>
      <c r="G58" s="29" t="str">
        <f t="shared" si="22"/>
        <v>-300</v>
      </c>
      <c r="H58" s="30">
        <v>10400</v>
      </c>
      <c r="I58" s="67">
        <f t="shared" si="32"/>
        <v>10100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3"/>
        <v>2600</v>
      </c>
      <c r="P58" s="29" t="str">
        <f t="shared" si="34"/>
        <v/>
      </c>
      <c r="Q58" s="30">
        <v>2600</v>
      </c>
      <c r="R58" s="90">
        <f t="shared" si="35"/>
        <v>2600</v>
      </c>
      <c r="S58" s="105"/>
      <c r="V58" s="106"/>
      <c r="X58" s="107"/>
      <c r="Y58" s="106"/>
      <c r="AA58" s="107"/>
      <c r="AC58" s="114">
        <f t="shared" si="36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 t="s">
        <v>468</v>
      </c>
      <c r="E59" s="41">
        <v>10600</v>
      </c>
      <c r="F59" s="28">
        <f t="shared" si="31"/>
        <v>10300</v>
      </c>
      <c r="G59" s="29" t="str">
        <f t="shared" si="22"/>
        <v>-300</v>
      </c>
      <c r="H59" s="30">
        <v>10600</v>
      </c>
      <c r="I59" s="67">
        <f t="shared" si="32"/>
        <v>10300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3"/>
        <v>2500</v>
      </c>
      <c r="P59" s="29" t="str">
        <f t="shared" si="34"/>
        <v/>
      </c>
      <c r="Q59" s="30">
        <v>2500</v>
      </c>
      <c r="R59" s="90">
        <f t="shared" si="35"/>
        <v>2500</v>
      </c>
      <c r="S59" s="105"/>
      <c r="V59" s="106"/>
      <c r="X59" s="107"/>
      <c r="Y59" s="106"/>
      <c r="AA59" s="107"/>
      <c r="AC59" s="114">
        <f t="shared" si="36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1"/>
        <v>11200</v>
      </c>
      <c r="G60" s="29" t="str">
        <f t="shared" si="22"/>
        <v/>
      </c>
      <c r="H60" s="30">
        <v>11200</v>
      </c>
      <c r="I60" s="67">
        <f t="shared" si="32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6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1"/>
        <v>11000</v>
      </c>
      <c r="G61" s="29" t="str">
        <f t="shared" si="22"/>
        <v/>
      </c>
      <c r="H61" s="30">
        <v>11000</v>
      </c>
      <c r="I61" s="67">
        <f t="shared" si="32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7">N61+M61</f>
        <v>1800</v>
      </c>
      <c r="P61" s="29" t="str">
        <f t="shared" ref="P61:P63" si="38">IF(LEFT(M61,1)="+",LEFT(M61,1)&amp;TEXT(M61,"#"),TEXT(M61,"#"))</f>
        <v/>
      </c>
      <c r="Q61" s="30">
        <v>1800</v>
      </c>
      <c r="R61" s="90">
        <f t="shared" ref="R61:R63" si="39">IF(P61="",0+Q61,P61+Q61)</f>
        <v>1800</v>
      </c>
      <c r="S61" s="105"/>
      <c r="V61" s="106"/>
      <c r="X61" s="107"/>
      <c r="Y61" s="106"/>
      <c r="AA61" s="107"/>
      <c r="AC61" s="114">
        <f t="shared" si="36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1"/>
        <v>10700</v>
      </c>
      <c r="G62" s="29" t="str">
        <f t="shared" si="22"/>
        <v/>
      </c>
      <c r="H62" s="30">
        <v>10700</v>
      </c>
      <c r="I62" s="67">
        <f t="shared" si="32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36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1"/>
        <v>10900</v>
      </c>
      <c r="G63" s="29" t="str">
        <f t="shared" si="22"/>
        <v/>
      </c>
      <c r="H63" s="30">
        <v>10900</v>
      </c>
      <c r="I63" s="67">
        <f t="shared" si="32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ref="AC63:AC73" si="40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1"/>
        <v>13900</v>
      </c>
      <c r="G64" s="29" t="str">
        <f t="shared" si="22"/>
        <v/>
      </c>
      <c r="H64" s="30">
        <v>13900</v>
      </c>
      <c r="I64" s="67">
        <f t="shared" si="32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40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1"/>
        <v>9400</v>
      </c>
      <c r="G65" s="29" t="str">
        <f t="shared" si="22"/>
        <v/>
      </c>
      <c r="H65" s="30">
        <v>9400</v>
      </c>
      <c r="I65" s="67">
        <f t="shared" si="32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1">N65+M65</f>
        <v>10500</v>
      </c>
      <c r="P65" s="29" t="str">
        <f t="shared" ref="P65:P68" si="42">IF(LEFT(M65,1)="+",LEFT(M65,1)&amp;TEXT(M65,"#"),TEXT(M65,"#"))</f>
        <v/>
      </c>
      <c r="Q65" s="30">
        <v>10500</v>
      </c>
      <c r="R65" s="90">
        <f t="shared" ref="R65:R68" si="43">IF(P65="",0+Q65,P65+Q65)</f>
        <v>10500</v>
      </c>
      <c r="S65" s="105"/>
      <c r="V65" s="106"/>
      <c r="X65" s="107"/>
      <c r="Y65" s="106"/>
      <c r="AA65" s="107"/>
      <c r="AC65" s="114">
        <f t="shared" si="40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1"/>
        <v>9400</v>
      </c>
      <c r="G66" s="29" t="str">
        <f t="shared" si="22"/>
        <v/>
      </c>
      <c r="H66" s="30">
        <v>9400</v>
      </c>
      <c r="I66" s="67">
        <f t="shared" si="32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1"/>
        <v>10200</v>
      </c>
      <c r="P66" s="29" t="str">
        <f t="shared" si="42"/>
        <v/>
      </c>
      <c r="Q66" s="30">
        <v>10200</v>
      </c>
      <c r="R66" s="90">
        <f t="shared" si="43"/>
        <v>10200</v>
      </c>
      <c r="S66" s="105"/>
      <c r="V66" s="106"/>
      <c r="X66" s="107"/>
      <c r="Y66" s="106"/>
      <c r="AA66" s="107"/>
      <c r="AC66" s="114">
        <f t="shared" si="40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 t="s">
        <v>468</v>
      </c>
      <c r="E67" s="41">
        <v>11500</v>
      </c>
      <c r="F67" s="28">
        <f t="shared" si="31"/>
        <v>11200</v>
      </c>
      <c r="G67" s="29" t="str">
        <f t="shared" si="22"/>
        <v>-300</v>
      </c>
      <c r="H67" s="30">
        <v>11500</v>
      </c>
      <c r="I67" s="67">
        <f t="shared" si="32"/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1"/>
        <v>8800</v>
      </c>
      <c r="P67" s="29" t="str">
        <f t="shared" si="42"/>
        <v/>
      </c>
      <c r="Q67" s="30">
        <v>8800</v>
      </c>
      <c r="R67" s="90">
        <f t="shared" si="43"/>
        <v>8800</v>
      </c>
      <c r="S67" s="105"/>
      <c r="V67" s="106"/>
      <c r="X67" s="107"/>
      <c r="Y67" s="106"/>
      <c r="AA67" s="107"/>
      <c r="AC67" s="114">
        <f t="shared" si="40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1"/>
        <v>12100</v>
      </c>
      <c r="G68" s="29" t="str">
        <f t="shared" si="22"/>
        <v/>
      </c>
      <c r="H68" s="30">
        <v>12100</v>
      </c>
      <c r="I68" s="67">
        <f t="shared" si="32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1"/>
        <v>10700</v>
      </c>
      <c r="P68" s="29" t="str">
        <f t="shared" si="42"/>
        <v/>
      </c>
      <c r="Q68" s="30">
        <v>10700</v>
      </c>
      <c r="R68" s="90">
        <f t="shared" si="43"/>
        <v>10700</v>
      </c>
      <c r="S68" s="105"/>
      <c r="V68" s="106"/>
      <c r="X68" s="107"/>
      <c r="Y68" s="106"/>
      <c r="AA68" s="107"/>
      <c r="AC68" s="114">
        <f t="shared" si="40"/>
        <v>0</v>
      </c>
      <c r="AD68" s="114">
        <f t="shared" ref="AD68:AD127" si="44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1"/>
        <v>11800</v>
      </c>
      <c r="G69" s="29" t="str">
        <f t="shared" si="22"/>
        <v/>
      </c>
      <c r="H69" s="30">
        <v>11800</v>
      </c>
      <c r="I69" s="67">
        <f t="shared" si="32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0"/>
        <v>0</v>
      </c>
      <c r="AD69" s="114">
        <f t="shared" si="4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170800</v>
      </c>
      <c r="F70" s="39">
        <f>E70/16</f>
        <v>10675</v>
      </c>
      <c r="G70" s="29" t="str">
        <f t="shared" si="22"/>
        <v/>
      </c>
      <c r="H70" s="51">
        <f>SUM(I54:I69)</f>
        <v>170800</v>
      </c>
      <c r="I70" s="39">
        <f>H70/16</f>
        <v>10675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5">N70+M70</f>
        <v>3000</v>
      </c>
      <c r="P70" s="29" t="str">
        <f t="shared" ref="P70:P79" si="46">IF(LEFT(M70,1)="+",LEFT(M70,1)&amp;TEXT(M70,"#"),TEXT(M70,"#"))</f>
        <v/>
      </c>
      <c r="Q70" s="30">
        <v>3000</v>
      </c>
      <c r="R70" s="90">
        <f t="shared" ref="R70:R133" si="47">IF(P70="",0+Q70,P70+Q70)</f>
        <v>3000</v>
      </c>
      <c r="S70" s="105"/>
      <c r="V70" s="106"/>
      <c r="X70" s="107"/>
      <c r="Y70" s="106"/>
      <c r="AA70" s="107"/>
      <c r="AC70" s="114">
        <f t="shared" si="40"/>
        <v>0</v>
      </c>
      <c r="AD70" s="114">
        <f t="shared" si="4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8">E71+D71</f>
        <v>6700</v>
      </c>
      <c r="G71" s="29" t="str">
        <f t="shared" si="22"/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5"/>
        <v>3600</v>
      </c>
      <c r="P71" s="29" t="str">
        <f t="shared" si="46"/>
        <v/>
      </c>
      <c r="Q71" s="30">
        <v>3600</v>
      </c>
      <c r="R71" s="90">
        <f t="shared" si="47"/>
        <v>3600</v>
      </c>
      <c r="S71" s="105"/>
      <c r="V71" s="106"/>
      <c r="X71" s="107"/>
      <c r="Y71" s="106"/>
      <c r="AA71" s="107"/>
      <c r="AC71" s="114">
        <f t="shared" si="40"/>
        <v>0</v>
      </c>
      <c r="AD71" s="114">
        <f t="shared" si="4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8"/>
        <v>7000</v>
      </c>
      <c r="G72" s="29" t="str">
        <f t="shared" si="22"/>
        <v/>
      </c>
      <c r="H72" s="30">
        <v>7000</v>
      </c>
      <c r="I72" s="67">
        <f t="shared" si="49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5"/>
        <v>3900</v>
      </c>
      <c r="P72" s="29" t="str">
        <f t="shared" si="46"/>
        <v/>
      </c>
      <c r="Q72" s="30">
        <v>3900</v>
      </c>
      <c r="R72" s="90">
        <f t="shared" si="47"/>
        <v>3900</v>
      </c>
      <c r="S72" s="105"/>
      <c r="V72" s="106"/>
      <c r="X72" s="107"/>
      <c r="Y72" s="106"/>
      <c r="AA72" s="107"/>
      <c r="AC72" s="114">
        <f t="shared" si="40"/>
        <v>0</v>
      </c>
      <c r="AD72" s="114">
        <f t="shared" si="4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6800</v>
      </c>
      <c r="F73" s="28">
        <f t="shared" si="48"/>
        <v>6800</v>
      </c>
      <c r="G73" s="29" t="str">
        <f t="shared" si="22"/>
        <v/>
      </c>
      <c r="H73" s="30">
        <v>6800</v>
      </c>
      <c r="I73" s="67">
        <f t="shared" si="49"/>
        <v>6800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5"/>
        <v>3200</v>
      </c>
      <c r="P73" s="29" t="str">
        <f t="shared" si="46"/>
        <v/>
      </c>
      <c r="Q73" s="30">
        <v>3200</v>
      </c>
      <c r="R73" s="90">
        <f t="shared" si="47"/>
        <v>3200</v>
      </c>
      <c r="S73" s="105"/>
      <c r="V73" s="106"/>
      <c r="X73" s="107"/>
      <c r="Y73" s="106"/>
      <c r="AA73" s="107"/>
      <c r="AC73" s="114">
        <f t="shared" si="40"/>
        <v>0</v>
      </c>
      <c r="AD73" s="114">
        <f t="shared" si="4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20500</v>
      </c>
      <c r="F74" s="39">
        <f>E74/3</f>
        <v>6833.33333333333</v>
      </c>
      <c r="G74" s="73"/>
      <c r="H74" s="51">
        <f>SUM(I71:I73)</f>
        <v>20500</v>
      </c>
      <c r="I74" s="39">
        <f>H74/3</f>
        <v>6833.33333333333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5"/>
        <v>3500</v>
      </c>
      <c r="P74" s="29" t="str">
        <f t="shared" si="46"/>
        <v/>
      </c>
      <c r="Q74" s="30">
        <v>3500</v>
      </c>
      <c r="R74" s="90">
        <f t="shared" si="47"/>
        <v>3500</v>
      </c>
      <c r="S74" s="105"/>
      <c r="V74" s="106"/>
      <c r="X74" s="107"/>
      <c r="Y74" s="106"/>
      <c r="AA74" s="107"/>
      <c r="AC74" s="114">
        <f t="shared" ref="AC74:AC137" si="50">F78-I78</f>
        <v>0</v>
      </c>
      <c r="AD74" s="114">
        <f t="shared" si="4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191300</v>
      </c>
      <c r="F75" s="39">
        <f>E75/15</f>
        <v>12753.3333333333</v>
      </c>
      <c r="G75" s="73"/>
      <c r="H75" s="51">
        <f>H70+H74</f>
        <v>191300</v>
      </c>
      <c r="I75" s="39">
        <f>H75/15</f>
        <v>12753.3333333333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5"/>
        <v>12800</v>
      </c>
      <c r="P75" s="29" t="str">
        <f t="shared" si="46"/>
        <v/>
      </c>
      <c r="Q75" s="30">
        <v>12800</v>
      </c>
      <c r="R75" s="90">
        <f t="shared" si="47"/>
        <v>12800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4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5"/>
        <v>8500</v>
      </c>
      <c r="P76" s="29" t="str">
        <f t="shared" si="46"/>
        <v/>
      </c>
      <c r="Q76" s="30">
        <v>8500</v>
      </c>
      <c r="R76" s="90">
        <f t="shared" si="47"/>
        <v>8500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4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5"/>
        <v>2100</v>
      </c>
      <c r="P77" s="29" t="str">
        <f t="shared" si="46"/>
        <v/>
      </c>
      <c r="Q77" s="30">
        <v>2100</v>
      </c>
      <c r="R77" s="90">
        <f t="shared" si="47"/>
        <v>2100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4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5"/>
        <v>9500</v>
      </c>
      <c r="P78" s="29" t="str">
        <f t="shared" si="46"/>
        <v/>
      </c>
      <c r="Q78" s="30">
        <v>9500</v>
      </c>
      <c r="R78" s="90">
        <f t="shared" si="47"/>
        <v>9500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si="44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5"/>
        <v>12500</v>
      </c>
      <c r="P79" s="29" t="str">
        <f t="shared" si="46"/>
        <v/>
      </c>
      <c r="Q79" s="30">
        <v>12500</v>
      </c>
      <c r="R79" s="90">
        <f t="shared" si="47"/>
        <v>12500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44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4">E80+D80</f>
        <v>3600</v>
      </c>
      <c r="G80" s="29" t="str">
        <f t="shared" ref="G80:G93" si="55">IF(LEFT(D80,1)="+",LEFT(D80,1)&amp;TEXT(D80,"#"),TEXT(D80,"#"))</f>
        <v/>
      </c>
      <c r="H80" s="30">
        <v>3600</v>
      </c>
      <c r="I80" s="67">
        <f t="shared" ref="I80:I99" si="56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5"/>
        <v>25000</v>
      </c>
      <c r="P80" s="29"/>
      <c r="Q80" s="30">
        <v>20000</v>
      </c>
      <c r="R80" s="90">
        <f t="shared" si="47"/>
        <v>20000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44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5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47"/>
        <v>28000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44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4"/>
        <v>9400</v>
      </c>
      <c r="G82" s="29" t="str">
        <f t="shared" si="55"/>
        <v/>
      </c>
      <c r="H82" s="30">
        <v>9400</v>
      </c>
      <c r="I82" s="67">
        <f t="shared" si="56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5"/>
        <v>28800</v>
      </c>
      <c r="P82" s="29"/>
      <c r="Q82" s="30">
        <v>25500</v>
      </c>
      <c r="R82" s="90">
        <f t="shared" si="47"/>
        <v>25500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44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4"/>
        <v>9800</v>
      </c>
      <c r="G83" s="29" t="str">
        <f t="shared" si="55"/>
        <v/>
      </c>
      <c r="H83" s="30">
        <v>9800</v>
      </c>
      <c r="I83" s="67">
        <f t="shared" si="56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5"/>
        <v>30000</v>
      </c>
      <c r="P83" s="29"/>
      <c r="Q83" s="30">
        <v>30000</v>
      </c>
      <c r="R83" s="90">
        <f t="shared" si="47"/>
        <v>30000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44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4"/>
        <v>9200</v>
      </c>
      <c r="G84" s="29" t="str">
        <f t="shared" si="55"/>
        <v/>
      </c>
      <c r="H84" s="30">
        <v>9200</v>
      </c>
      <c r="I84" s="67">
        <f t="shared" si="56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5"/>
        <v>26800</v>
      </c>
      <c r="P84" s="29" t="str">
        <f t="shared" si="57"/>
        <v/>
      </c>
      <c r="Q84" s="30">
        <v>25800</v>
      </c>
      <c r="R84" s="90">
        <f t="shared" si="47"/>
        <v>25800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44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5"/>
        <v>1700</v>
      </c>
      <c r="P85" s="29" t="str">
        <f t="shared" si="57"/>
        <v/>
      </c>
      <c r="Q85" s="34">
        <v>1700</v>
      </c>
      <c r="R85" s="90">
        <f t="shared" si="47"/>
        <v>1700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44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4"/>
        <v>9700</v>
      </c>
      <c r="G86" s="29" t="str">
        <f t="shared" si="55"/>
        <v/>
      </c>
      <c r="H86" s="30">
        <v>9700</v>
      </c>
      <c r="I86" s="67">
        <f t="shared" si="56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5"/>
        <v>4300</v>
      </c>
      <c r="P86" s="29" t="str">
        <f t="shared" si="57"/>
        <v/>
      </c>
      <c r="Q86" s="30">
        <v>4300</v>
      </c>
      <c r="R86" s="90">
        <f t="shared" si="47"/>
        <v>4300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44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4"/>
        <v>8100</v>
      </c>
      <c r="G87" s="29" t="str">
        <f t="shared" si="55"/>
        <v/>
      </c>
      <c r="H87" s="30">
        <v>8100</v>
      </c>
      <c r="I87" s="67">
        <f t="shared" si="56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5"/>
        <v>1950</v>
      </c>
      <c r="P87" s="29" t="str">
        <f t="shared" si="57"/>
        <v/>
      </c>
      <c r="Q87" s="30">
        <v>1950</v>
      </c>
      <c r="R87" s="90">
        <f t="shared" si="47"/>
        <v>1950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44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4"/>
        <v>9600</v>
      </c>
      <c r="G88" s="29" t="str">
        <f t="shared" si="55"/>
        <v/>
      </c>
      <c r="H88" s="30">
        <v>9600</v>
      </c>
      <c r="I88" s="67">
        <f t="shared" si="56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5"/>
        <v>2250</v>
      </c>
      <c r="P88" s="29" t="str">
        <f t="shared" si="57"/>
        <v/>
      </c>
      <c r="Q88" s="30">
        <v>2250</v>
      </c>
      <c r="R88" s="90">
        <f t="shared" si="47"/>
        <v>2250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44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4"/>
        <v>8300</v>
      </c>
      <c r="G89" s="29" t="str">
        <f t="shared" si="55"/>
        <v/>
      </c>
      <c r="H89" s="30">
        <v>8300</v>
      </c>
      <c r="I89" s="67">
        <f t="shared" si="56"/>
        <v>8300</v>
      </c>
      <c r="J89" s="69"/>
      <c r="K89" s="33" t="s">
        <v>222</v>
      </c>
      <c r="L89" s="25" t="s">
        <v>26</v>
      </c>
      <c r="M89" s="52"/>
      <c r="N89" s="27">
        <v>1750</v>
      </c>
      <c r="O89" s="28">
        <f t="shared" si="45"/>
        <v>1750</v>
      </c>
      <c r="P89" s="29" t="str">
        <f t="shared" si="57"/>
        <v/>
      </c>
      <c r="Q89" s="30">
        <v>1750</v>
      </c>
      <c r="R89" s="90">
        <f t="shared" si="47"/>
        <v>1750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44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4"/>
        <v>6800</v>
      </c>
      <c r="G90" s="29" t="str">
        <f t="shared" si="55"/>
        <v/>
      </c>
      <c r="H90" s="30">
        <v>6800</v>
      </c>
      <c r="I90" s="67">
        <f t="shared" si="56"/>
        <v>6800</v>
      </c>
      <c r="J90" s="69"/>
      <c r="K90" s="33" t="s">
        <v>224</v>
      </c>
      <c r="L90" s="25" t="s">
        <v>26</v>
      </c>
      <c r="M90" s="52"/>
      <c r="N90" s="27">
        <v>2150</v>
      </c>
      <c r="O90" s="28">
        <f t="shared" si="45"/>
        <v>2150</v>
      </c>
      <c r="P90" s="29" t="str">
        <f t="shared" si="57"/>
        <v/>
      </c>
      <c r="Q90" s="30">
        <v>2150</v>
      </c>
      <c r="R90" s="90">
        <f t="shared" si="47"/>
        <v>2150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44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4"/>
        <v>6800</v>
      </c>
      <c r="G91" s="29" t="str">
        <f t="shared" si="55"/>
        <v/>
      </c>
      <c r="H91" s="30">
        <v>6800</v>
      </c>
      <c r="I91" s="67">
        <f t="shared" si="56"/>
        <v>6800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5"/>
        <v>1100</v>
      </c>
      <c r="P91" s="29" t="str">
        <f t="shared" si="57"/>
        <v/>
      </c>
      <c r="Q91" s="34">
        <v>1100</v>
      </c>
      <c r="R91" s="90">
        <f t="shared" si="47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44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4"/>
        <v>6900</v>
      </c>
      <c r="G92" s="29" t="str">
        <f t="shared" si="55"/>
        <v/>
      </c>
      <c r="H92" s="30">
        <v>6900</v>
      </c>
      <c r="I92" s="67">
        <f t="shared" si="56"/>
        <v>6900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5"/>
        <v>1100</v>
      </c>
      <c r="P92" s="29" t="str">
        <f t="shared" si="57"/>
        <v/>
      </c>
      <c r="Q92" s="34">
        <v>1100</v>
      </c>
      <c r="R92" s="90">
        <f t="shared" si="47"/>
        <v>1100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44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4"/>
        <v>7200</v>
      </c>
      <c r="G93" s="29" t="str">
        <f t="shared" si="55"/>
        <v/>
      </c>
      <c r="H93" s="30">
        <v>7200</v>
      </c>
      <c r="I93" s="67">
        <f t="shared" si="56"/>
        <v>7200</v>
      </c>
      <c r="J93" s="69"/>
      <c r="K93" s="125" t="s">
        <v>230</v>
      </c>
      <c r="L93" s="25" t="s">
        <v>231</v>
      </c>
      <c r="M93" s="52"/>
      <c r="N93" s="41">
        <v>2050</v>
      </c>
      <c r="O93" s="28">
        <f t="shared" si="45"/>
        <v>2050</v>
      </c>
      <c r="P93" s="29" t="str">
        <f t="shared" si="57"/>
        <v/>
      </c>
      <c r="Q93" s="30">
        <v>2050</v>
      </c>
      <c r="R93" s="90">
        <f t="shared" si="47"/>
        <v>2050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44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4"/>
        <v>8700</v>
      </c>
      <c r="G94" s="29"/>
      <c r="H94" s="30">
        <v>8700</v>
      </c>
      <c r="I94" s="67">
        <f t="shared" si="56"/>
        <v>8700</v>
      </c>
      <c r="J94" s="71"/>
      <c r="K94" s="25" t="s">
        <v>234</v>
      </c>
      <c r="L94" s="25" t="s">
        <v>26</v>
      </c>
      <c r="M94" s="52"/>
      <c r="N94" s="41">
        <v>2050</v>
      </c>
      <c r="O94" s="28">
        <f t="shared" si="45"/>
        <v>2050</v>
      </c>
      <c r="P94" s="29" t="str">
        <f t="shared" si="57"/>
        <v/>
      </c>
      <c r="Q94" s="30">
        <v>2050</v>
      </c>
      <c r="R94" s="90">
        <f t="shared" si="47"/>
        <v>2050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44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4"/>
        <v>11200</v>
      </c>
      <c r="G95" s="29" t="str">
        <f t="shared" ref="G95:G106" si="58">IF(LEFT(D95,1)="+",LEFT(D95,1)&amp;TEXT(D95,"#"),TEXT(D95,"#"))</f>
        <v/>
      </c>
      <c r="H95" s="30">
        <v>11200</v>
      </c>
      <c r="I95" s="67">
        <f t="shared" si="56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5"/>
        <v>4300</v>
      </c>
      <c r="P95" s="29"/>
      <c r="Q95" s="30">
        <v>4800</v>
      </c>
      <c r="R95" s="90">
        <f t="shared" si="47"/>
        <v>4800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44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4"/>
        <v>8200</v>
      </c>
      <c r="G96" s="29" t="str">
        <f t="shared" si="58"/>
        <v/>
      </c>
      <c r="H96" s="30">
        <v>8200</v>
      </c>
      <c r="I96" s="67">
        <f t="shared" si="56"/>
        <v>8200</v>
      </c>
      <c r="J96" s="69"/>
      <c r="K96" s="25" t="s">
        <v>238</v>
      </c>
      <c r="L96" s="25" t="s">
        <v>22</v>
      </c>
      <c r="M96" s="52" t="s">
        <v>469</v>
      </c>
      <c r="N96" s="27">
        <v>5000</v>
      </c>
      <c r="O96" s="28">
        <f t="shared" si="45"/>
        <v>4900</v>
      </c>
      <c r="P96" s="29" t="str">
        <f t="shared" ref="P96:P122" si="59">IF(LEFT(M96,1)="+",LEFT(M96,1)&amp;TEXT(M96,"#"),TEXT(M96,"#"))</f>
        <v>-100</v>
      </c>
      <c r="Q96" s="30">
        <v>5000</v>
      </c>
      <c r="R96" s="90">
        <f t="shared" si="47"/>
        <v>4900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44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4"/>
        <v>7600</v>
      </c>
      <c r="G97" s="29" t="str">
        <f t="shared" si="58"/>
        <v/>
      </c>
      <c r="H97" s="30">
        <v>7600</v>
      </c>
      <c r="I97" s="67">
        <f t="shared" si="56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5"/>
        <v>2700</v>
      </c>
      <c r="P97" s="29" t="str">
        <f t="shared" si="59"/>
        <v/>
      </c>
      <c r="Q97" s="30">
        <v>2700</v>
      </c>
      <c r="R97" s="90">
        <f t="shared" si="47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44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4"/>
        <v>8500</v>
      </c>
      <c r="G98" s="29" t="str">
        <f t="shared" si="58"/>
        <v/>
      </c>
      <c r="H98" s="30">
        <v>8500</v>
      </c>
      <c r="I98" s="67">
        <f t="shared" si="56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5"/>
        <v>2700</v>
      </c>
      <c r="P98" s="29" t="str">
        <f t="shared" si="59"/>
        <v/>
      </c>
      <c r="Q98" s="30">
        <v>2700</v>
      </c>
      <c r="R98" s="90">
        <f t="shared" si="47"/>
        <v>2700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44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4"/>
        <v>8900</v>
      </c>
      <c r="G99" s="29" t="str">
        <f t="shared" si="58"/>
        <v/>
      </c>
      <c r="H99" s="30">
        <v>8900</v>
      </c>
      <c r="I99" s="67">
        <f t="shared" si="56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5"/>
        <v>5300</v>
      </c>
      <c r="P99" s="29" t="str">
        <f t="shared" si="59"/>
        <v/>
      </c>
      <c r="Q99" s="30">
        <v>5300</v>
      </c>
      <c r="R99" s="90">
        <f t="shared" si="47"/>
        <v>5300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44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154300</v>
      </c>
      <c r="F100" s="39">
        <f>E100/18</f>
        <v>8572.22222222222</v>
      </c>
      <c r="G100" s="29" t="str">
        <f t="shared" si="58"/>
        <v/>
      </c>
      <c r="H100" s="38">
        <f>SUM(I82:I99)</f>
        <v>154300</v>
      </c>
      <c r="I100" s="39">
        <f>AVERAGE(I82:I99)</f>
        <v>8572.22222222222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5"/>
        <v>1000</v>
      </c>
      <c r="P100" s="29" t="str">
        <f t="shared" si="59"/>
        <v/>
      </c>
      <c r="Q100" s="30">
        <v>1000</v>
      </c>
      <c r="R100" s="90">
        <f t="shared" si="47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0"/>
        <v>0</v>
      </c>
      <c r="AD100" s="114">
        <f t="shared" si="44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0">E101+D101</f>
        <v>10800</v>
      </c>
      <c r="G101" s="29" t="str">
        <f t="shared" si="58"/>
        <v/>
      </c>
      <c r="H101" s="30">
        <v>10800</v>
      </c>
      <c r="I101" s="67">
        <f t="shared" ref="I101:I119" si="61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5"/>
        <v>2700</v>
      </c>
      <c r="P101" s="29" t="str">
        <f t="shared" si="59"/>
        <v/>
      </c>
      <c r="Q101" s="30">
        <v>2700</v>
      </c>
      <c r="R101" s="90">
        <f t="shared" si="47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0"/>
        <v>0</v>
      </c>
      <c r="AD101" s="114">
        <f t="shared" si="44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0"/>
        <v>11900</v>
      </c>
      <c r="G102" s="29" t="str">
        <f t="shared" si="58"/>
        <v/>
      </c>
      <c r="H102" s="30">
        <v>11900</v>
      </c>
      <c r="I102" s="67">
        <f t="shared" si="61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5"/>
        <v>600</v>
      </c>
      <c r="P102" s="29" t="str">
        <f t="shared" si="59"/>
        <v/>
      </c>
      <c r="Q102" s="30">
        <v>600</v>
      </c>
      <c r="R102" s="90">
        <f t="shared" si="47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0"/>
        <v>0</v>
      </c>
      <c r="AD102" s="114">
        <f t="shared" si="44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0"/>
        <v>11600</v>
      </c>
      <c r="G103" s="29" t="str">
        <f t="shared" si="58"/>
        <v/>
      </c>
      <c r="H103" s="30">
        <v>11600</v>
      </c>
      <c r="I103" s="67">
        <f t="shared" si="61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5"/>
        <v>1600</v>
      </c>
      <c r="P103" s="29" t="str">
        <f t="shared" si="59"/>
        <v/>
      </c>
      <c r="Q103" s="34">
        <v>1600</v>
      </c>
      <c r="R103" s="90">
        <f t="shared" si="47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0"/>
        <v>0</v>
      </c>
      <c r="AD103" s="114">
        <f t="shared" si="44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0"/>
        <v>11800</v>
      </c>
      <c r="G104" s="29" t="str">
        <f t="shared" si="58"/>
        <v/>
      </c>
      <c r="H104" s="30">
        <v>11800</v>
      </c>
      <c r="I104" s="67">
        <f t="shared" si="61"/>
        <v>11800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5"/>
        <v>1900</v>
      </c>
      <c r="P104" s="29" t="str">
        <f t="shared" si="59"/>
        <v/>
      </c>
      <c r="Q104" s="30">
        <v>1900</v>
      </c>
      <c r="R104" s="90">
        <f t="shared" si="47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0"/>
        <v>0</v>
      </c>
      <c r="AD104" s="114">
        <f t="shared" si="44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0"/>
        <v>10900</v>
      </c>
      <c r="G105" s="29" t="str">
        <f t="shared" si="58"/>
        <v/>
      </c>
      <c r="H105" s="30">
        <v>10900</v>
      </c>
      <c r="I105" s="67">
        <f t="shared" si="61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5"/>
        <v>3000</v>
      </c>
      <c r="P105" s="29" t="str">
        <f t="shared" si="59"/>
        <v/>
      </c>
      <c r="Q105" s="34">
        <v>3000</v>
      </c>
      <c r="R105" s="90">
        <f t="shared" si="47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0"/>
        <v>0</v>
      </c>
      <c r="AD105" s="114">
        <f t="shared" si="44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0"/>
        <v>10500</v>
      </c>
      <c r="G106" s="29" t="str">
        <f t="shared" si="58"/>
        <v/>
      </c>
      <c r="H106" s="30">
        <v>10500</v>
      </c>
      <c r="I106" s="67">
        <f t="shared" si="61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5"/>
        <v>2500</v>
      </c>
      <c r="P106" s="29" t="str">
        <f t="shared" si="59"/>
        <v/>
      </c>
      <c r="Q106" s="34">
        <v>2500</v>
      </c>
      <c r="R106" s="90">
        <f t="shared" si="47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0"/>
        <v>0</v>
      </c>
      <c r="AD106" s="114">
        <f t="shared" si="44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9700</v>
      </c>
      <c r="F107" s="28">
        <f t="shared" si="60"/>
        <v>9700</v>
      </c>
      <c r="G107" s="29"/>
      <c r="H107" s="30">
        <v>9700</v>
      </c>
      <c r="I107" s="67">
        <f t="shared" si="61"/>
        <v>9700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5"/>
        <v>2500</v>
      </c>
      <c r="P107" s="29" t="str">
        <f t="shared" si="59"/>
        <v/>
      </c>
      <c r="Q107" s="30">
        <v>2500</v>
      </c>
      <c r="R107" s="90">
        <f t="shared" si="47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0"/>
        <v>0</v>
      </c>
      <c r="AD107" s="114">
        <f t="shared" si="44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9700</v>
      </c>
      <c r="F108" s="28">
        <f t="shared" si="60"/>
        <v>9700</v>
      </c>
      <c r="G108" s="29"/>
      <c r="H108" s="30">
        <v>9700</v>
      </c>
      <c r="I108" s="67">
        <f t="shared" si="61"/>
        <v>9700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5"/>
        <v>2400</v>
      </c>
      <c r="P108" s="29" t="str">
        <f t="shared" si="59"/>
        <v/>
      </c>
      <c r="Q108" s="30">
        <v>2400</v>
      </c>
      <c r="R108" s="90">
        <f t="shared" si="47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0"/>
        <v>0</v>
      </c>
      <c r="AD108" s="114">
        <f t="shared" si="44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0"/>
        <v>10500</v>
      </c>
      <c r="G109" s="29" t="str">
        <f t="shared" ref="G109:G117" si="62">IF(LEFT(D109,1)="+",LEFT(D109,1)&amp;TEXT(D109,"#"),TEXT(D109,"#"))</f>
        <v/>
      </c>
      <c r="H109" s="30">
        <v>10500</v>
      </c>
      <c r="I109" s="67">
        <f t="shared" si="61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5"/>
        <v>1800</v>
      </c>
      <c r="P109" s="29" t="str">
        <f t="shared" si="59"/>
        <v/>
      </c>
      <c r="Q109" s="30">
        <v>1800</v>
      </c>
      <c r="R109" s="90">
        <f t="shared" si="47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0"/>
        <v>0</v>
      </c>
      <c r="AD109" s="114">
        <f t="shared" si="44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0"/>
        <v>9400</v>
      </c>
      <c r="G110" s="29" t="str">
        <f t="shared" si="62"/>
        <v/>
      </c>
      <c r="H110" s="30">
        <v>9400</v>
      </c>
      <c r="I110" s="67">
        <f t="shared" si="61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5"/>
        <v>1600</v>
      </c>
      <c r="P110" s="29" t="str">
        <f t="shared" si="59"/>
        <v/>
      </c>
      <c r="Q110" s="34">
        <v>1600</v>
      </c>
      <c r="R110" s="90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0"/>
        <v>0</v>
      </c>
      <c r="AD110" s="114">
        <f t="shared" si="44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0"/>
        <v>10000</v>
      </c>
      <c r="G111" s="29" t="str">
        <f t="shared" si="62"/>
        <v/>
      </c>
      <c r="H111" s="30">
        <v>10000</v>
      </c>
      <c r="I111" s="67">
        <f t="shared" si="61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5"/>
        <v>1100</v>
      </c>
      <c r="P111" s="29" t="str">
        <f t="shared" si="59"/>
        <v/>
      </c>
      <c r="Q111" s="30">
        <v>1100</v>
      </c>
      <c r="R111" s="90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0"/>
        <v>0</v>
      </c>
      <c r="AD111" s="114">
        <f t="shared" si="44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0"/>
        <v>10600</v>
      </c>
      <c r="G112" s="29" t="str">
        <f t="shared" si="62"/>
        <v/>
      </c>
      <c r="H112" s="30">
        <v>10600</v>
      </c>
      <c r="I112" s="67">
        <f t="shared" si="61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5"/>
        <v>6200</v>
      </c>
      <c r="P112" s="29" t="str">
        <f t="shared" si="59"/>
        <v/>
      </c>
      <c r="Q112" s="34">
        <v>6200</v>
      </c>
      <c r="R112" s="90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0"/>
        <v>0</v>
      </c>
      <c r="AD112" s="114">
        <f t="shared" si="44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0"/>
        <v>11900</v>
      </c>
      <c r="G113" s="29" t="str">
        <f t="shared" si="62"/>
        <v/>
      </c>
      <c r="H113" s="30">
        <v>11900</v>
      </c>
      <c r="I113" s="67">
        <f t="shared" si="61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5"/>
        <v>1500</v>
      </c>
      <c r="P113" s="29" t="str">
        <f t="shared" si="59"/>
        <v/>
      </c>
      <c r="Q113" s="30">
        <v>1500</v>
      </c>
      <c r="R113" s="90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0"/>
        <v>0</v>
      </c>
      <c r="AD113" s="114">
        <f t="shared" si="44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0"/>
        <v>11800</v>
      </c>
      <c r="G114" s="29" t="str">
        <f t="shared" si="62"/>
        <v/>
      </c>
      <c r="H114" s="30">
        <v>11800</v>
      </c>
      <c r="I114" s="67">
        <f t="shared" si="61"/>
        <v>11800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5"/>
        <v>1500</v>
      </c>
      <c r="P114" s="29" t="str">
        <f t="shared" si="59"/>
        <v/>
      </c>
      <c r="Q114" s="30">
        <v>1500</v>
      </c>
      <c r="R114" s="90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0"/>
        <v>0</v>
      </c>
      <c r="AD114" s="114">
        <f t="shared" si="44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0"/>
        <v>11800</v>
      </c>
      <c r="G115" s="29" t="str">
        <f t="shared" si="62"/>
        <v/>
      </c>
      <c r="H115" s="30">
        <v>11800</v>
      </c>
      <c r="I115" s="67">
        <f t="shared" si="61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5"/>
        <v>500</v>
      </c>
      <c r="P115" s="29" t="str">
        <f t="shared" si="59"/>
        <v/>
      </c>
      <c r="Q115" s="30">
        <v>500</v>
      </c>
      <c r="R115" s="90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0"/>
        <v>0</v>
      </c>
      <c r="AD115" s="114">
        <f t="shared" si="44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0"/>
        <v>11000</v>
      </c>
      <c r="G116" s="29" t="str">
        <f t="shared" si="62"/>
        <v/>
      </c>
      <c r="H116" s="30">
        <v>11000</v>
      </c>
      <c r="I116" s="67">
        <f t="shared" si="61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5"/>
        <v>14000</v>
      </c>
      <c r="P116" s="29" t="str">
        <f t="shared" si="59"/>
        <v/>
      </c>
      <c r="Q116" s="34">
        <v>14000</v>
      </c>
      <c r="R116" s="90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0"/>
        <v>0</v>
      </c>
      <c r="AD116" s="114">
        <f t="shared" si="44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0"/>
        <v>10500</v>
      </c>
      <c r="G117" s="29" t="str">
        <f t="shared" si="62"/>
        <v/>
      </c>
      <c r="H117" s="30">
        <v>10500</v>
      </c>
      <c r="I117" s="67">
        <f t="shared" si="61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5"/>
        <v>10500</v>
      </c>
      <c r="P117" s="29" t="str">
        <f t="shared" si="59"/>
        <v/>
      </c>
      <c r="Q117" s="34">
        <v>10500</v>
      </c>
      <c r="R117" s="90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0"/>
        <v>0</v>
      </c>
      <c r="AD117" s="114">
        <f t="shared" si="44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9900</v>
      </c>
      <c r="F118" s="28">
        <f t="shared" si="60"/>
        <v>9900</v>
      </c>
      <c r="G118" s="29"/>
      <c r="H118" s="30">
        <v>9900</v>
      </c>
      <c r="I118" s="67">
        <f t="shared" si="61"/>
        <v>9900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5"/>
        <v>1400</v>
      </c>
      <c r="P118" s="29" t="str">
        <f t="shared" si="59"/>
        <v/>
      </c>
      <c r="Q118" s="30">
        <v>1700</v>
      </c>
      <c r="R118" s="90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0"/>
        <v>0</v>
      </c>
      <c r="AD118" s="114">
        <f t="shared" si="44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0"/>
        <v>9400</v>
      </c>
      <c r="G119" s="29" t="str">
        <f t="shared" ref="G119:G143" si="63">IF(LEFT(D119,1)="+",LEFT(D119,1)&amp;TEXT(D119,"#"),TEXT(D119,"#"))</f>
        <v/>
      </c>
      <c r="H119" s="30">
        <v>9400</v>
      </c>
      <c r="I119" s="67">
        <f t="shared" si="61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5"/>
        <v>1200</v>
      </c>
      <c r="P119" s="29" t="str">
        <f t="shared" si="59"/>
        <v/>
      </c>
      <c r="Q119" s="30">
        <v>1200</v>
      </c>
      <c r="R119" s="90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0"/>
        <v>0</v>
      </c>
      <c r="AD119" s="114">
        <f t="shared" si="44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203700</v>
      </c>
      <c r="F120" s="39">
        <f>E120/19</f>
        <v>10721.0526315789</v>
      </c>
      <c r="G120" s="73"/>
      <c r="H120" s="38">
        <f>SUM(I101:I119)</f>
        <v>203700</v>
      </c>
      <c r="I120" s="39">
        <f>H120/19</f>
        <v>10721.0526315789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5"/>
        <v>1200</v>
      </c>
      <c r="P120" s="29" t="str">
        <f t="shared" si="59"/>
        <v/>
      </c>
      <c r="Q120" s="30">
        <v>1600</v>
      </c>
      <c r="R120" s="90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0"/>
        <v>0</v>
      </c>
      <c r="AD120" s="114">
        <f t="shared" si="44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4">E121+D121</f>
        <v>8700</v>
      </c>
      <c r="G121" s="29" t="str">
        <f t="shared" si="63"/>
        <v/>
      </c>
      <c r="H121" s="30">
        <v>8700</v>
      </c>
      <c r="I121" s="67">
        <f t="shared" ref="I121:I170" si="65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5"/>
        <v>1400</v>
      </c>
      <c r="P121" s="29" t="str">
        <f t="shared" si="59"/>
        <v/>
      </c>
      <c r="Q121" s="30">
        <v>1400</v>
      </c>
      <c r="R121" s="90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0"/>
        <v>0</v>
      </c>
      <c r="AD121" s="114">
        <f t="shared" si="44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4"/>
        <v>9000</v>
      </c>
      <c r="G122" s="29" t="str">
        <f t="shared" si="63"/>
        <v/>
      </c>
      <c r="H122" s="30">
        <v>9000</v>
      </c>
      <c r="I122" s="67">
        <f t="shared" si="65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5"/>
        <v>0.115</v>
      </c>
      <c r="P122" s="29" t="str">
        <f t="shared" si="59"/>
        <v/>
      </c>
      <c r="Q122" s="34">
        <v>0.115</v>
      </c>
      <c r="R122" s="90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0"/>
        <v>0</v>
      </c>
      <c r="AD122" s="114">
        <f t="shared" si="44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3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5"/>
        <v>0.022</v>
      </c>
      <c r="P123" s="29"/>
      <c r="Q123" s="132">
        <v>0.022</v>
      </c>
      <c r="R123" s="133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0"/>
        <v>0</v>
      </c>
      <c r="AD123" s="114">
        <f t="shared" si="44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221400</v>
      </c>
      <c r="F124" s="39">
        <f>E124/21</f>
        <v>10542.8571428571</v>
      </c>
      <c r="G124" s="29" t="str">
        <f t="shared" si="63"/>
        <v/>
      </c>
      <c r="H124" s="38">
        <f>H120+H123</f>
        <v>221400</v>
      </c>
      <c r="I124" s="39">
        <f>H124/21</f>
        <v>10542.8571428571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5"/>
        <v>1020</v>
      </c>
      <c r="P124" s="29"/>
      <c r="Q124" s="30">
        <v>1020</v>
      </c>
      <c r="R124" s="90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0"/>
        <v>0</v>
      </c>
      <c r="AD124" s="114">
        <f t="shared" si="44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10000</v>
      </c>
      <c r="F125" s="28">
        <f t="shared" si="64"/>
        <v>10000</v>
      </c>
      <c r="G125" s="29" t="str">
        <f t="shared" si="63"/>
        <v/>
      </c>
      <c r="H125" s="30">
        <v>10000</v>
      </c>
      <c r="I125" s="67">
        <f t="shared" si="65"/>
        <v>10000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5"/>
        <v>2500</v>
      </c>
      <c r="P125" s="29" t="str">
        <f t="shared" ref="P125:P188" si="66">IF(LEFT(M125,1)="+",LEFT(M125,1)&amp;TEXT(M125,"#"),TEXT(M125,"#"))</f>
        <v/>
      </c>
      <c r="Q125" s="30">
        <v>2500</v>
      </c>
      <c r="R125" s="90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0"/>
        <v>0</v>
      </c>
      <c r="AD125" s="114">
        <f t="shared" si="44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4"/>
        <v>11700</v>
      </c>
      <c r="G126" s="29" t="str">
        <f t="shared" si="63"/>
        <v/>
      </c>
      <c r="H126" s="30">
        <v>11700</v>
      </c>
      <c r="I126" s="67">
        <f t="shared" si="65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5"/>
        <v>2250</v>
      </c>
      <c r="P126" s="29" t="str">
        <f t="shared" si="66"/>
        <v/>
      </c>
      <c r="Q126" s="30">
        <v>2250</v>
      </c>
      <c r="R126" s="90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0"/>
        <v>0</v>
      </c>
      <c r="AD126" s="114">
        <f t="shared" si="44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4"/>
        <v>14300</v>
      </c>
      <c r="G127" s="29" t="str">
        <f t="shared" si="63"/>
        <v/>
      </c>
      <c r="H127" s="30">
        <v>14300</v>
      </c>
      <c r="I127" s="99">
        <f t="shared" si="65"/>
        <v>14300</v>
      </c>
      <c r="J127" s="187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5"/>
        <v>4500</v>
      </c>
      <c r="P127" s="29" t="str">
        <f t="shared" si="66"/>
        <v/>
      </c>
      <c r="Q127" s="30">
        <v>4500</v>
      </c>
      <c r="R127" s="90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0"/>
        <v>0</v>
      </c>
      <c r="AD127" s="114">
        <f t="shared" si="44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4"/>
        <v>17100</v>
      </c>
      <c r="G128" s="29" t="str">
        <f t="shared" si="63"/>
        <v/>
      </c>
      <c r="H128" s="30">
        <v>17100</v>
      </c>
      <c r="I128" s="99">
        <f t="shared" si="65"/>
        <v>17100</v>
      </c>
      <c r="J128" s="188"/>
      <c r="K128" s="24" t="s">
        <v>308</v>
      </c>
      <c r="L128" s="25" t="s">
        <v>105</v>
      </c>
      <c r="M128" s="52"/>
      <c r="N128" s="27">
        <v>4300</v>
      </c>
      <c r="O128" s="28">
        <f t="shared" si="45"/>
        <v>4300</v>
      </c>
      <c r="P128" s="29" t="str">
        <f t="shared" si="66"/>
        <v/>
      </c>
      <c r="Q128" s="30">
        <v>4300</v>
      </c>
      <c r="R128" s="90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0"/>
        <v>0</v>
      </c>
      <c r="AD128" s="114">
        <f t="shared" ref="AD128:AD191" si="67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4"/>
        <v>10600</v>
      </c>
      <c r="G129" s="29" t="str">
        <f t="shared" si="63"/>
        <v/>
      </c>
      <c r="H129" s="30">
        <v>10600</v>
      </c>
      <c r="I129" s="99">
        <f t="shared" si="65"/>
        <v>10600</v>
      </c>
      <c r="J129" s="188"/>
      <c r="K129" s="24" t="s">
        <v>311</v>
      </c>
      <c r="L129" s="25" t="s">
        <v>22</v>
      </c>
      <c r="M129" s="52"/>
      <c r="N129" s="34">
        <v>3900</v>
      </c>
      <c r="O129" s="28">
        <f t="shared" si="45"/>
        <v>3900</v>
      </c>
      <c r="P129" s="29" t="str">
        <f t="shared" si="66"/>
        <v/>
      </c>
      <c r="Q129" s="34">
        <v>3900</v>
      </c>
      <c r="R129" s="90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0"/>
        <v>0</v>
      </c>
      <c r="AD129" s="114">
        <f t="shared" si="67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4"/>
        <v>9300</v>
      </c>
      <c r="G130" s="29" t="str">
        <f t="shared" si="63"/>
        <v/>
      </c>
      <c r="H130" s="30">
        <v>9300</v>
      </c>
      <c r="I130" s="99">
        <f t="shared" si="65"/>
        <v>9300</v>
      </c>
      <c r="J130" s="188"/>
      <c r="K130" s="24" t="s">
        <v>315</v>
      </c>
      <c r="L130" s="25" t="s">
        <v>316</v>
      </c>
      <c r="M130" s="52"/>
      <c r="N130" s="27">
        <v>11800</v>
      </c>
      <c r="O130" s="28">
        <f t="shared" si="45"/>
        <v>11800</v>
      </c>
      <c r="P130" s="29" t="str">
        <f t="shared" si="66"/>
        <v/>
      </c>
      <c r="Q130" s="30">
        <v>11800</v>
      </c>
      <c r="R130" s="90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0"/>
        <v>0</v>
      </c>
      <c r="AD130" s="114">
        <f t="shared" si="67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4"/>
        <v>12600</v>
      </c>
      <c r="G131" s="29" t="str">
        <f t="shared" si="63"/>
        <v/>
      </c>
      <c r="H131" s="34">
        <v>12600</v>
      </c>
      <c r="I131" s="99">
        <f t="shared" si="65"/>
        <v>12600</v>
      </c>
      <c r="J131" s="188"/>
      <c r="K131" s="24" t="s">
        <v>315</v>
      </c>
      <c r="L131" s="25" t="s">
        <v>105</v>
      </c>
      <c r="M131" s="52"/>
      <c r="N131" s="27">
        <v>14200</v>
      </c>
      <c r="O131" s="28">
        <f t="shared" si="45"/>
        <v>14200</v>
      </c>
      <c r="P131" s="29" t="str">
        <f t="shared" si="66"/>
        <v/>
      </c>
      <c r="Q131" s="30">
        <v>14200</v>
      </c>
      <c r="R131" s="90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0"/>
        <v>0</v>
      </c>
      <c r="AD131" s="114">
        <f t="shared" si="67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4"/>
        <v>10900</v>
      </c>
      <c r="G132" s="29" t="str">
        <f t="shared" si="63"/>
        <v/>
      </c>
      <c r="H132" s="34">
        <v>10900</v>
      </c>
      <c r="I132" s="99">
        <f t="shared" si="65"/>
        <v>10900</v>
      </c>
      <c r="J132" s="188"/>
      <c r="K132" s="24" t="s">
        <v>319</v>
      </c>
      <c r="L132" s="25" t="s">
        <v>75</v>
      </c>
      <c r="M132" s="52"/>
      <c r="N132" s="27">
        <v>12600</v>
      </c>
      <c r="O132" s="28">
        <f t="shared" si="45"/>
        <v>12600</v>
      </c>
      <c r="P132" s="29" t="str">
        <f t="shared" si="66"/>
        <v/>
      </c>
      <c r="Q132" s="30">
        <v>12600</v>
      </c>
      <c r="R132" s="90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0"/>
        <v>0</v>
      </c>
      <c r="AD132" s="114">
        <f t="shared" si="67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/>
      <c r="E133" s="27">
        <v>11700</v>
      </c>
      <c r="F133" s="28">
        <f t="shared" si="64"/>
        <v>11700</v>
      </c>
      <c r="G133" s="29" t="str">
        <f t="shared" si="63"/>
        <v/>
      </c>
      <c r="H133" s="30">
        <v>11700</v>
      </c>
      <c r="I133" s="99">
        <f t="shared" si="65"/>
        <v>11700</v>
      </c>
      <c r="J133" s="188"/>
      <c r="K133" s="24" t="s">
        <v>321</v>
      </c>
      <c r="L133" s="25" t="s">
        <v>322</v>
      </c>
      <c r="M133" s="52"/>
      <c r="N133" s="27">
        <v>17200</v>
      </c>
      <c r="O133" s="28">
        <f t="shared" si="45"/>
        <v>17200</v>
      </c>
      <c r="P133" s="29" t="str">
        <f t="shared" si="66"/>
        <v/>
      </c>
      <c r="Q133" s="30">
        <v>17200</v>
      </c>
      <c r="R133" s="90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0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4"/>
        <v>12500</v>
      </c>
      <c r="G134" s="29" t="str">
        <f t="shared" si="63"/>
        <v/>
      </c>
      <c r="H134" s="34">
        <v>12500</v>
      </c>
      <c r="I134" s="99">
        <f t="shared" si="65"/>
        <v>12500</v>
      </c>
      <c r="J134" s="188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8">N134+M134</f>
        <v>16600</v>
      </c>
      <c r="P134" s="29" t="str">
        <f t="shared" si="66"/>
        <v/>
      </c>
      <c r="Q134" s="30">
        <v>16600</v>
      </c>
      <c r="R134" s="90">
        <f t="shared" ref="R134:R197" si="69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0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4"/>
        <v>12300</v>
      </c>
      <c r="G135" s="29" t="str">
        <f t="shared" si="63"/>
        <v/>
      </c>
      <c r="H135" s="34">
        <v>12300</v>
      </c>
      <c r="I135" s="99">
        <f t="shared" si="65"/>
        <v>12300</v>
      </c>
      <c r="J135" s="188"/>
      <c r="K135" s="134" t="s">
        <v>327</v>
      </c>
      <c r="L135" s="25" t="s">
        <v>20</v>
      </c>
      <c r="M135" s="52"/>
      <c r="N135" s="27">
        <v>4000</v>
      </c>
      <c r="O135" s="28">
        <f t="shared" si="68"/>
        <v>4000</v>
      </c>
      <c r="P135" s="29" t="str">
        <f t="shared" si="66"/>
        <v/>
      </c>
      <c r="Q135" s="30">
        <v>4000</v>
      </c>
      <c r="R135" s="90">
        <f t="shared" si="69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0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4"/>
        <v>13100</v>
      </c>
      <c r="G136" s="29" t="str">
        <f t="shared" si="63"/>
        <v/>
      </c>
      <c r="H136" s="34">
        <v>13100</v>
      </c>
      <c r="I136" s="99">
        <f t="shared" si="65"/>
        <v>13100</v>
      </c>
      <c r="J136" s="188"/>
      <c r="K136" s="134" t="s">
        <v>330</v>
      </c>
      <c r="L136" s="25" t="s">
        <v>20</v>
      </c>
      <c r="M136" s="52"/>
      <c r="N136" s="27">
        <v>9100</v>
      </c>
      <c r="O136" s="28">
        <f t="shared" si="68"/>
        <v>9100</v>
      </c>
      <c r="P136" s="29" t="str">
        <f t="shared" si="66"/>
        <v/>
      </c>
      <c r="Q136" s="30">
        <v>9100</v>
      </c>
      <c r="R136" s="90">
        <f t="shared" si="69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0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4"/>
        <v>13100</v>
      </c>
      <c r="G137" s="29" t="str">
        <f t="shared" si="63"/>
        <v/>
      </c>
      <c r="H137" s="34">
        <v>13100</v>
      </c>
      <c r="I137" s="99">
        <f t="shared" si="65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6"/>
        <v/>
      </c>
      <c r="Q137" s="34">
        <f t="shared" ref="Q137:Q148" si="70">O137</f>
        <v>11310</v>
      </c>
      <c r="R137" s="90">
        <f t="shared" si="69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0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4"/>
        <v>12800</v>
      </c>
      <c r="G138" s="29" t="str">
        <f t="shared" si="63"/>
        <v/>
      </c>
      <c r="H138" s="34">
        <v>12800</v>
      </c>
      <c r="I138" s="99">
        <f t="shared" si="65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6"/>
        <v/>
      </c>
      <c r="Q138" s="34">
        <f t="shared" si="70"/>
        <v>37150</v>
      </c>
      <c r="R138" s="90">
        <f t="shared" si="69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9" si="71">F142-I142</f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4"/>
        <v>13500</v>
      </c>
      <c r="G139" s="29" t="str">
        <f t="shared" si="63"/>
        <v/>
      </c>
      <c r="H139" s="34">
        <v>13500</v>
      </c>
      <c r="I139" s="99">
        <f t="shared" si="65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6"/>
        <v/>
      </c>
      <c r="Q139" s="34">
        <f t="shared" si="70"/>
        <v>36950</v>
      </c>
      <c r="R139" s="90">
        <f t="shared" si="69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1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4"/>
        <v>13500</v>
      </c>
      <c r="G140" s="29" t="str">
        <f t="shared" si="63"/>
        <v/>
      </c>
      <c r="H140" s="34">
        <v>13500</v>
      </c>
      <c r="I140" s="99">
        <f t="shared" si="65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11550</v>
      </c>
      <c r="O140" s="28">
        <f>F107+1150+300+400</f>
        <v>11550</v>
      </c>
      <c r="P140" s="29" t="str">
        <f t="shared" si="66"/>
        <v/>
      </c>
      <c r="Q140" s="34">
        <f t="shared" si="70"/>
        <v>11550</v>
      </c>
      <c r="R140" s="90">
        <f t="shared" si="69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1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4"/>
        <v>13500</v>
      </c>
      <c r="G141" s="29" t="str">
        <f t="shared" si="63"/>
        <v/>
      </c>
      <c r="H141" s="34">
        <v>13500</v>
      </c>
      <c r="I141" s="99">
        <f t="shared" si="65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6"/>
        <v/>
      </c>
      <c r="Q141" s="34">
        <f t="shared" si="70"/>
        <v>26950</v>
      </c>
      <c r="R141" s="90">
        <f t="shared" si="69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1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4"/>
        <v>10500</v>
      </c>
      <c r="G142" s="29" t="str">
        <f t="shared" si="63"/>
        <v/>
      </c>
      <c r="H142" s="30">
        <v>10500</v>
      </c>
      <c r="I142" s="99">
        <f t="shared" si="65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6"/>
        <v/>
      </c>
      <c r="Q142" s="34">
        <f t="shared" si="70"/>
        <v>11790</v>
      </c>
      <c r="R142" s="90">
        <f t="shared" si="69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1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4"/>
        <v>10300</v>
      </c>
      <c r="G143" s="29" t="str">
        <f t="shared" si="63"/>
        <v/>
      </c>
      <c r="H143" s="30">
        <v>10300</v>
      </c>
      <c r="I143" s="99">
        <f t="shared" si="65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6"/>
        <v/>
      </c>
      <c r="Q143" s="34">
        <f t="shared" si="70"/>
        <v>6420</v>
      </c>
      <c r="R143" s="90">
        <f t="shared" si="69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1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4"/>
        <v>10300</v>
      </c>
      <c r="G144" s="29"/>
      <c r="H144" s="30">
        <v>10300</v>
      </c>
      <c r="I144" s="99">
        <f t="shared" si="65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6"/>
        <v/>
      </c>
      <c r="Q144" s="34">
        <f t="shared" si="70"/>
        <v>26860</v>
      </c>
      <c r="R144" s="90">
        <f t="shared" si="69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1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4"/>
        <v>10300</v>
      </c>
      <c r="G145" s="29"/>
      <c r="H145" s="30">
        <v>10300</v>
      </c>
      <c r="I145" s="99">
        <f t="shared" si="65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6"/>
        <v/>
      </c>
      <c r="Q145" s="34">
        <f t="shared" si="70"/>
        <v>10540</v>
      </c>
      <c r="R145" s="90">
        <f t="shared" si="69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1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4"/>
        <v>20600</v>
      </c>
      <c r="G146" s="29" t="str">
        <f t="shared" ref="G146:G151" si="72">IF(LEFT(D146,1)="+",LEFT(D146,1)&amp;TEXT(D146,"#"),TEXT(D146,"#"))</f>
        <v/>
      </c>
      <c r="H146" s="34">
        <v>20600</v>
      </c>
      <c r="I146" s="99">
        <f t="shared" si="65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6"/>
        <v/>
      </c>
      <c r="Q146" s="34">
        <f t="shared" si="70"/>
        <v>4590</v>
      </c>
      <c r="R146" s="90">
        <f t="shared" si="69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1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4"/>
        <v>19500</v>
      </c>
      <c r="G147" s="29" t="str">
        <f t="shared" si="72"/>
        <v/>
      </c>
      <c r="H147" s="34">
        <v>19500</v>
      </c>
      <c r="I147" s="99">
        <f t="shared" si="65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6"/>
        <v/>
      </c>
      <c r="Q147" s="34">
        <f t="shared" si="70"/>
        <v>16890</v>
      </c>
      <c r="R147" s="90">
        <f t="shared" si="69"/>
        <v>16890</v>
      </c>
      <c r="S147" s="3"/>
      <c r="V147" s="9"/>
      <c r="W147" s="6"/>
      <c r="X147" s="8"/>
      <c r="Y147" s="9"/>
      <c r="Z147" s="6"/>
      <c r="AA147" s="8"/>
      <c r="AC147" s="114">
        <f t="shared" si="71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4"/>
        <v>19500</v>
      </c>
      <c r="G148" s="29" t="str">
        <f t="shared" si="72"/>
        <v/>
      </c>
      <c r="H148" s="34">
        <v>19500</v>
      </c>
      <c r="I148" s="99">
        <f t="shared" si="65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9470</v>
      </c>
      <c r="O148" s="28">
        <f>F93+1570+400+300</f>
        <v>9470</v>
      </c>
      <c r="P148" s="29" t="str">
        <f t="shared" si="66"/>
        <v/>
      </c>
      <c r="Q148" s="34">
        <f t="shared" si="70"/>
        <v>9470</v>
      </c>
      <c r="R148" s="90">
        <f t="shared" si="69"/>
        <v>9470</v>
      </c>
      <c r="S148" s="3"/>
      <c r="V148" s="9"/>
      <c r="W148" s="6"/>
      <c r="X148" s="8"/>
      <c r="Y148" s="9"/>
      <c r="Z148" s="6"/>
      <c r="AA148" s="8"/>
      <c r="AC148" s="114">
        <f t="shared" si="71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4"/>
        <v>11400</v>
      </c>
      <c r="G149" s="29" t="str">
        <f t="shared" si="72"/>
        <v/>
      </c>
      <c r="H149" s="30">
        <v>11400</v>
      </c>
      <c r="I149" s="99">
        <f t="shared" si="65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3">N149+M149</f>
        <v>7000</v>
      </c>
      <c r="P149" s="29" t="str">
        <f t="shared" si="66"/>
        <v/>
      </c>
      <c r="Q149" s="30">
        <v>7000</v>
      </c>
      <c r="R149" s="90">
        <f t="shared" si="69"/>
        <v>7000</v>
      </c>
      <c r="S149" s="3"/>
      <c r="V149" s="9"/>
      <c r="W149" s="6"/>
      <c r="X149" s="8"/>
      <c r="Y149" s="9"/>
      <c r="Z149" s="6"/>
      <c r="AA149" s="8"/>
      <c r="AC149" s="114">
        <f t="shared" si="71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4"/>
        <v>9500</v>
      </c>
      <c r="G150" s="29" t="str">
        <f t="shared" si="72"/>
        <v/>
      </c>
      <c r="H150" s="30">
        <v>9500</v>
      </c>
      <c r="I150" s="99">
        <f t="shared" si="65"/>
        <v>9500</v>
      </c>
      <c r="J150" s="105"/>
      <c r="K150" s="122" t="s">
        <v>360</v>
      </c>
      <c r="L150" s="25" t="s">
        <v>22</v>
      </c>
      <c r="M150" s="26"/>
      <c r="N150" s="27">
        <v>6700</v>
      </c>
      <c r="O150" s="28">
        <f t="shared" si="73"/>
        <v>6700</v>
      </c>
      <c r="P150" s="29" t="str">
        <f t="shared" si="66"/>
        <v/>
      </c>
      <c r="Q150" s="30">
        <v>6700</v>
      </c>
      <c r="R150" s="90">
        <f t="shared" si="69"/>
        <v>6700</v>
      </c>
      <c r="S150" s="3"/>
      <c r="V150" s="9"/>
      <c r="W150" s="6"/>
      <c r="X150" s="8"/>
      <c r="Y150" s="9"/>
      <c r="Z150" s="6"/>
      <c r="AA150" s="8"/>
      <c r="AC150" s="114">
        <f t="shared" si="71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4"/>
        <v>10500</v>
      </c>
      <c r="G151" s="29" t="str">
        <f t="shared" si="72"/>
        <v/>
      </c>
      <c r="H151" s="30">
        <v>10500</v>
      </c>
      <c r="I151" s="99">
        <f t="shared" si="65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3"/>
        <v>9500</v>
      </c>
      <c r="P151" s="77" t="str">
        <f t="shared" si="66"/>
        <v/>
      </c>
      <c r="Q151" s="30">
        <v>9500</v>
      </c>
      <c r="R151" s="90">
        <f t="shared" si="69"/>
        <v>9500</v>
      </c>
      <c r="S151" s="3"/>
      <c r="V151" s="9"/>
      <c r="W151" s="6"/>
      <c r="X151" s="8"/>
      <c r="Y151" s="9"/>
      <c r="Z151" s="6"/>
      <c r="AA151" s="8"/>
      <c r="AC151" s="114">
        <f t="shared" si="71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4"/>
        <v>10400</v>
      </c>
      <c r="G152" s="29"/>
      <c r="H152" s="30">
        <v>10400</v>
      </c>
      <c r="I152" s="99">
        <f t="shared" si="65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3"/>
        <v>8400</v>
      </c>
      <c r="P152" s="77" t="str">
        <f t="shared" si="66"/>
        <v/>
      </c>
      <c r="Q152" s="30">
        <v>8400</v>
      </c>
      <c r="R152" s="90">
        <f t="shared" si="69"/>
        <v>8400</v>
      </c>
      <c r="S152" s="3"/>
      <c r="V152" s="9"/>
      <c r="W152" s="6"/>
      <c r="X152" s="8"/>
      <c r="Y152" s="9"/>
      <c r="Z152" s="6"/>
      <c r="AA152" s="8"/>
      <c r="AC152" s="114">
        <f t="shared" si="71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4"/>
        <v>10400</v>
      </c>
      <c r="G153" s="29"/>
      <c r="H153" s="30">
        <v>10400</v>
      </c>
      <c r="I153" s="99">
        <f t="shared" si="65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3"/>
        <v>7200</v>
      </c>
      <c r="P153" s="77" t="str">
        <f t="shared" si="66"/>
        <v/>
      </c>
      <c r="Q153" s="34">
        <v>7200</v>
      </c>
      <c r="R153" s="90">
        <f t="shared" si="69"/>
        <v>7200</v>
      </c>
      <c r="S153" s="3"/>
      <c r="V153" s="9"/>
      <c r="W153" s="6"/>
      <c r="X153" s="8"/>
      <c r="Y153" s="9"/>
      <c r="Z153" s="6"/>
      <c r="AA153" s="8"/>
      <c r="AC153" s="114">
        <f t="shared" si="71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4"/>
        <v>10400</v>
      </c>
      <c r="G154" s="29"/>
      <c r="H154" s="30">
        <v>10400</v>
      </c>
      <c r="I154" s="99">
        <f t="shared" si="65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3"/>
        <v>3200</v>
      </c>
      <c r="P154" s="77" t="str">
        <f t="shared" si="66"/>
        <v/>
      </c>
      <c r="Q154" s="30">
        <v>3200</v>
      </c>
      <c r="R154" s="90">
        <f t="shared" si="69"/>
        <v>3200</v>
      </c>
      <c r="S154" s="3"/>
      <c r="V154" s="9"/>
      <c r="W154" s="6"/>
      <c r="X154" s="8"/>
      <c r="Y154" s="9"/>
      <c r="Z154" s="6"/>
      <c r="AA154" s="8"/>
      <c r="AC154" s="114">
        <f t="shared" si="71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4"/>
        <v>10400</v>
      </c>
      <c r="G155" s="29"/>
      <c r="H155" s="30">
        <v>10400</v>
      </c>
      <c r="I155" s="99">
        <f t="shared" si="65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3"/>
        <v>5000</v>
      </c>
      <c r="P155" s="77" t="str">
        <f t="shared" si="66"/>
        <v/>
      </c>
      <c r="Q155" s="34">
        <v>5000</v>
      </c>
      <c r="R155" s="90">
        <f t="shared" si="69"/>
        <v>5000</v>
      </c>
      <c r="S155" s="3"/>
      <c r="V155" s="9"/>
      <c r="W155" s="6"/>
      <c r="X155" s="8"/>
      <c r="Y155" s="9"/>
      <c r="Z155" s="6"/>
      <c r="AA155" s="8"/>
      <c r="AC155" s="114">
        <f t="shared" si="71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4"/>
        <v>10600</v>
      </c>
      <c r="G156" s="29"/>
      <c r="H156" s="30">
        <v>10600</v>
      </c>
      <c r="I156" s="99">
        <f t="shared" si="65"/>
        <v>10600</v>
      </c>
      <c r="J156" s="105"/>
      <c r="K156" s="147" t="s">
        <v>373</v>
      </c>
      <c r="L156" s="75" t="s">
        <v>22</v>
      </c>
      <c r="M156" s="57" t="s">
        <v>467</v>
      </c>
      <c r="N156" s="27">
        <v>4600</v>
      </c>
      <c r="O156" s="28">
        <f t="shared" si="73"/>
        <v>4400</v>
      </c>
      <c r="P156" s="77" t="str">
        <f t="shared" si="66"/>
        <v>-200</v>
      </c>
      <c r="Q156" s="30">
        <v>4600</v>
      </c>
      <c r="R156" s="90">
        <f t="shared" si="69"/>
        <v>4400</v>
      </c>
      <c r="S156" s="3"/>
      <c r="V156" s="9"/>
      <c r="W156" s="6"/>
      <c r="X156" s="8"/>
      <c r="Y156" s="9"/>
      <c r="Z156" s="6"/>
      <c r="AA156" s="8"/>
      <c r="AC156" s="114">
        <f t="shared" si="71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4"/>
        <v>13500</v>
      </c>
      <c r="G157" s="29" t="str">
        <f t="shared" ref="G157:G159" si="74">IF(LEFT(D157,1)="+",LEFT(D157,1)&amp;TEXT(D157,"#"),TEXT(D157,"#"))</f>
        <v/>
      </c>
      <c r="H157" s="30">
        <v>13500</v>
      </c>
      <c r="I157" s="99">
        <f t="shared" si="65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3"/>
        <v>5000</v>
      </c>
      <c r="P157" s="77" t="str">
        <f t="shared" si="66"/>
        <v/>
      </c>
      <c r="Q157" s="30">
        <v>5000</v>
      </c>
      <c r="R157" s="90">
        <f t="shared" si="69"/>
        <v>5000</v>
      </c>
      <c r="S157" s="3"/>
      <c r="V157" s="9"/>
      <c r="W157" s="6"/>
      <c r="X157" s="8"/>
      <c r="Y157" s="9"/>
      <c r="Z157" s="6"/>
      <c r="AA157" s="8"/>
      <c r="AC157" s="114">
        <f t="shared" si="71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4"/>
        <v>13100</v>
      </c>
      <c r="G158" s="29" t="str">
        <f t="shared" si="74"/>
        <v/>
      </c>
      <c r="H158" s="30">
        <v>13100</v>
      </c>
      <c r="I158" s="99">
        <f t="shared" si="65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3"/>
        <v>6400</v>
      </c>
      <c r="P158" s="77" t="str">
        <f t="shared" si="66"/>
        <v/>
      </c>
      <c r="Q158" s="30">
        <v>6400</v>
      </c>
      <c r="R158" s="90">
        <f t="shared" si="69"/>
        <v>6400</v>
      </c>
      <c r="S158" s="3"/>
      <c r="V158" s="9"/>
      <c r="W158" s="6"/>
      <c r="X158" s="8"/>
      <c r="Y158" s="9"/>
      <c r="Z158" s="6"/>
      <c r="AA158" s="8"/>
      <c r="AC158" s="114">
        <f t="shared" si="71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12500</v>
      </c>
      <c r="F159" s="28">
        <f t="shared" si="64"/>
        <v>12500</v>
      </c>
      <c r="G159" s="29" t="str">
        <f t="shared" si="74"/>
        <v/>
      </c>
      <c r="H159" s="30">
        <v>12500</v>
      </c>
      <c r="I159" s="99">
        <f t="shared" si="65"/>
        <v>12500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3"/>
        <v>3600</v>
      </c>
      <c r="P159" s="77" t="str">
        <f t="shared" si="66"/>
        <v/>
      </c>
      <c r="Q159" s="30">
        <v>3600</v>
      </c>
      <c r="R159" s="90">
        <f t="shared" si="69"/>
        <v>3600</v>
      </c>
      <c r="S159" s="3"/>
      <c r="V159" s="9"/>
      <c r="W159" s="6"/>
      <c r="X159" s="8"/>
      <c r="Y159" s="9"/>
      <c r="Z159" s="6"/>
      <c r="AA159" s="8"/>
      <c r="AC159" s="114">
        <f t="shared" si="71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4"/>
        <v>10300</v>
      </c>
      <c r="G160" s="29"/>
      <c r="H160" s="30">
        <v>10300</v>
      </c>
      <c r="I160" s="99">
        <f t="shared" si="65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3"/>
        <v>4700</v>
      </c>
      <c r="P160" s="77" t="str">
        <f t="shared" si="66"/>
        <v/>
      </c>
      <c r="Q160" s="30">
        <v>4700</v>
      </c>
      <c r="R160" s="90">
        <f t="shared" si="69"/>
        <v>4700</v>
      </c>
      <c r="S160" s="3"/>
      <c r="V160" s="9"/>
      <c r="W160" s="6"/>
      <c r="X160" s="8"/>
      <c r="Y160" s="9"/>
      <c r="Z160" s="6"/>
      <c r="AA160" s="8"/>
      <c r="AC160" s="114">
        <f t="shared" si="71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4"/>
        <v>13000</v>
      </c>
      <c r="G161" s="29" t="str">
        <f t="shared" ref="G161:G170" si="75">IF(LEFT(D161,1)="+",LEFT(D161,1)&amp;TEXT(D161,"#"),TEXT(D161,"#"))</f>
        <v/>
      </c>
      <c r="H161" s="30">
        <v>13000</v>
      </c>
      <c r="I161" s="99">
        <f t="shared" si="65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3"/>
        <v>6000</v>
      </c>
      <c r="P161" s="77" t="str">
        <f t="shared" si="66"/>
        <v/>
      </c>
      <c r="Q161" s="30">
        <v>6000</v>
      </c>
      <c r="R161" s="90">
        <f t="shared" si="69"/>
        <v>6000</v>
      </c>
      <c r="S161" s="3"/>
      <c r="V161" s="9"/>
      <c r="W161" s="6"/>
      <c r="X161" s="8"/>
      <c r="Y161" s="9"/>
      <c r="Z161" s="6"/>
      <c r="AA161" s="8"/>
      <c r="AC161" s="114">
        <f t="shared" si="71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4"/>
        <v>13500</v>
      </c>
      <c r="G162" s="29"/>
      <c r="H162" s="34">
        <v>13500</v>
      </c>
      <c r="I162" s="99">
        <f t="shared" si="65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3"/>
        <v>2700</v>
      </c>
      <c r="P162" s="77" t="str">
        <f t="shared" si="66"/>
        <v/>
      </c>
      <c r="Q162" s="30">
        <v>2700</v>
      </c>
      <c r="R162" s="90">
        <f t="shared" si="69"/>
        <v>2700</v>
      </c>
      <c r="S162" s="3"/>
      <c r="V162" s="9"/>
      <c r="W162" s="6"/>
      <c r="X162" s="8"/>
      <c r="Y162" s="9"/>
      <c r="Z162" s="6"/>
      <c r="AA162" s="8"/>
      <c r="AC162" s="114">
        <f t="shared" si="71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4"/>
        <v>13200</v>
      </c>
      <c r="G163" s="29" t="str">
        <f t="shared" si="75"/>
        <v/>
      </c>
      <c r="H163" s="34">
        <v>13200</v>
      </c>
      <c r="I163" s="99">
        <f t="shared" si="65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3"/>
        <v>2200</v>
      </c>
      <c r="P163" s="77" t="str">
        <f t="shared" si="66"/>
        <v/>
      </c>
      <c r="Q163" s="30">
        <v>2200</v>
      </c>
      <c r="R163" s="90">
        <f t="shared" si="69"/>
        <v>2200</v>
      </c>
      <c r="S163" s="3"/>
      <c r="V163" s="9"/>
      <c r="W163" s="6"/>
      <c r="X163" s="8"/>
      <c r="Y163" s="9"/>
      <c r="Z163" s="6"/>
      <c r="AA163" s="8"/>
      <c r="AC163" s="114">
        <f t="shared" si="71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4"/>
        <v>13200</v>
      </c>
      <c r="G164" s="29" t="str">
        <f t="shared" si="75"/>
        <v/>
      </c>
      <c r="H164" s="34">
        <v>13200</v>
      </c>
      <c r="I164" s="99">
        <f t="shared" si="65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3"/>
        <v>2200</v>
      </c>
      <c r="P164" s="77" t="str">
        <f t="shared" si="66"/>
        <v/>
      </c>
      <c r="Q164" s="30">
        <v>2200</v>
      </c>
      <c r="R164" s="90">
        <f t="shared" si="69"/>
        <v>2200</v>
      </c>
      <c r="S164" s="3"/>
      <c r="V164" s="9"/>
      <c r="W164" s="6"/>
      <c r="X164" s="8"/>
      <c r="Y164" s="9"/>
      <c r="Z164" s="6"/>
      <c r="AA164" s="8"/>
      <c r="AC164" s="114">
        <f t="shared" si="71"/>
        <v>0</v>
      </c>
      <c r="AD164" s="114">
        <f t="shared" si="67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4"/>
        <v>10600</v>
      </c>
      <c r="G165" s="29" t="str">
        <f t="shared" si="75"/>
        <v/>
      </c>
      <c r="H165" s="30">
        <v>10600</v>
      </c>
      <c r="I165" s="99">
        <f t="shared" si="65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3"/>
        <v>9800</v>
      </c>
      <c r="P165" s="77" t="str">
        <f t="shared" si="66"/>
        <v/>
      </c>
      <c r="Q165" s="30">
        <v>9800</v>
      </c>
      <c r="R165" s="90">
        <f t="shared" si="69"/>
        <v>9800</v>
      </c>
      <c r="S165" s="3"/>
      <c r="V165" s="9"/>
      <c r="W165" s="6"/>
      <c r="X165" s="8"/>
      <c r="Y165" s="9"/>
      <c r="Z165" s="6"/>
      <c r="AA165" s="8"/>
      <c r="AC165" s="114">
        <f t="shared" si="71"/>
        <v>0</v>
      </c>
      <c r="AD165" s="114">
        <f t="shared" si="67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4"/>
        <v>10600</v>
      </c>
      <c r="G166" s="29" t="str">
        <f t="shared" si="75"/>
        <v/>
      </c>
      <c r="H166" s="30">
        <v>10600</v>
      </c>
      <c r="I166" s="67">
        <f t="shared" si="65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3"/>
        <v>10700</v>
      </c>
      <c r="P166" s="77" t="str">
        <f t="shared" si="66"/>
        <v/>
      </c>
      <c r="Q166" s="30">
        <v>10700</v>
      </c>
      <c r="R166" s="90">
        <f t="shared" si="69"/>
        <v>10700</v>
      </c>
      <c r="S166" s="3"/>
      <c r="V166" s="9"/>
      <c r="W166" s="6"/>
      <c r="X166" s="8"/>
      <c r="Y166" s="9"/>
      <c r="Z166" s="6"/>
      <c r="AA166" s="8"/>
      <c r="AC166" s="114">
        <f t="shared" si="71"/>
        <v>0</v>
      </c>
      <c r="AD166" s="114">
        <f t="shared" si="67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4"/>
        <v>10600</v>
      </c>
      <c r="G167" s="29" t="str">
        <f t="shared" si="75"/>
        <v/>
      </c>
      <c r="H167" s="30">
        <v>10600</v>
      </c>
      <c r="I167" s="67">
        <f t="shared" si="65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3"/>
        <v>11800</v>
      </c>
      <c r="P167" s="77" t="str">
        <f t="shared" si="66"/>
        <v/>
      </c>
      <c r="Q167" s="30">
        <v>11800</v>
      </c>
      <c r="R167" s="90">
        <f t="shared" si="69"/>
        <v>11800</v>
      </c>
      <c r="S167" s="3"/>
      <c r="V167" s="9"/>
      <c r="W167" s="6"/>
      <c r="X167" s="8"/>
      <c r="Y167" s="9"/>
      <c r="Z167" s="6"/>
      <c r="AA167" s="8"/>
      <c r="AC167" s="114">
        <f t="shared" si="71"/>
        <v>0</v>
      </c>
      <c r="AD167" s="114">
        <f t="shared" si="67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4"/>
        <v>10700</v>
      </c>
      <c r="G168" s="29" t="str">
        <f t="shared" si="75"/>
        <v/>
      </c>
      <c r="H168" s="30">
        <v>10700</v>
      </c>
      <c r="I168" s="99">
        <f t="shared" si="65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3"/>
        <v>11700</v>
      </c>
      <c r="P168" s="29" t="str">
        <f t="shared" si="66"/>
        <v/>
      </c>
      <c r="Q168" s="30">
        <v>11700</v>
      </c>
      <c r="R168" s="90">
        <f t="shared" si="69"/>
        <v>11700</v>
      </c>
      <c r="S168" s="3"/>
      <c r="V168" s="9"/>
      <c r="W168" s="6"/>
      <c r="X168" s="8"/>
      <c r="Y168" s="9"/>
      <c r="Z168" s="6"/>
      <c r="AA168" s="8"/>
      <c r="AC168" s="114">
        <f t="shared" si="71"/>
        <v>0</v>
      </c>
      <c r="AD168" s="114">
        <f t="shared" si="67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4"/>
        <v>11200</v>
      </c>
      <c r="G169" s="29" t="str">
        <f t="shared" si="75"/>
        <v/>
      </c>
      <c r="H169" s="30">
        <v>11200</v>
      </c>
      <c r="I169" s="99">
        <f t="shared" si="65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3"/>
        <v>4050</v>
      </c>
      <c r="P169" s="77" t="str">
        <f t="shared" si="66"/>
        <v/>
      </c>
      <c r="Q169" s="30">
        <v>4050</v>
      </c>
      <c r="R169" s="90">
        <f t="shared" si="69"/>
        <v>4050</v>
      </c>
      <c r="S169" s="3"/>
      <c r="V169" s="9"/>
      <c r="W169" s="6"/>
      <c r="X169" s="8"/>
      <c r="Y169" s="9"/>
      <c r="Z169" s="6"/>
      <c r="AA169" s="8"/>
      <c r="AC169" s="114">
        <f t="shared" si="71"/>
        <v>0</v>
      </c>
      <c r="AD169" s="114">
        <f t="shared" si="67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4"/>
        <v>10600</v>
      </c>
      <c r="G170" s="29" t="str">
        <f t="shared" si="75"/>
        <v/>
      </c>
      <c r="H170" s="30">
        <v>10600</v>
      </c>
      <c r="I170" s="99">
        <f t="shared" si="65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3"/>
        <v>10360</v>
      </c>
      <c r="P170" s="77" t="str">
        <f t="shared" si="66"/>
        <v/>
      </c>
      <c r="Q170" s="30">
        <v>10360</v>
      </c>
      <c r="R170" s="90">
        <f t="shared" si="69"/>
        <v>10360</v>
      </c>
      <c r="S170" s="3"/>
      <c r="V170" s="9"/>
      <c r="W170" s="6"/>
      <c r="X170" s="8"/>
      <c r="Y170" s="9"/>
      <c r="Z170" s="6"/>
      <c r="AA170" s="8"/>
      <c r="AC170" s="114">
        <f t="shared" si="71"/>
        <v>0</v>
      </c>
      <c r="AD170" s="114">
        <f t="shared" si="67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563700</v>
      </c>
      <c r="F171" s="39">
        <f>E171/46</f>
        <v>12254.347826087</v>
      </c>
      <c r="G171" s="73"/>
      <c r="H171" s="38">
        <f>SUM(I125:I170)</f>
        <v>563700</v>
      </c>
      <c r="I171" s="149">
        <f>H171/46</f>
        <v>12254.347826087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3"/>
        <v>3600</v>
      </c>
      <c r="P171" s="153" t="str">
        <f t="shared" si="66"/>
        <v/>
      </c>
      <c r="Q171" s="156">
        <v>3600</v>
      </c>
      <c r="R171" s="90">
        <f t="shared" si="69"/>
        <v>3600</v>
      </c>
      <c r="S171" s="3"/>
      <c r="V171" s="9"/>
      <c r="W171" s="6"/>
      <c r="X171" s="8"/>
      <c r="Y171" s="9"/>
      <c r="Z171" s="6"/>
      <c r="AA171" s="8"/>
      <c r="AC171" s="114">
        <f t="shared" si="71"/>
        <v>0</v>
      </c>
      <c r="AD171" s="114">
        <f t="shared" si="67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6">E172+D172</f>
        <v>4100</v>
      </c>
      <c r="G172" s="29" t="str">
        <f t="shared" ref="G172:G190" si="77">IF(LEFT(D172,1)="+",LEFT(D172,1)&amp;TEXT(D172,"#"),TEXT(D172,"#"))</f>
        <v/>
      </c>
      <c r="H172" s="34">
        <v>4100</v>
      </c>
      <c r="I172" s="99">
        <f t="shared" ref="I172:I186" si="78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3"/>
        <v>2500</v>
      </c>
      <c r="P172" s="153" t="str">
        <f t="shared" si="66"/>
        <v/>
      </c>
      <c r="Q172" s="156">
        <v>2500</v>
      </c>
      <c r="R172" s="90">
        <f t="shared" si="69"/>
        <v>2500</v>
      </c>
      <c r="S172" s="3"/>
      <c r="V172" s="9"/>
      <c r="W172" s="6"/>
      <c r="X172" s="8"/>
      <c r="Y172" s="9"/>
      <c r="Z172" s="6"/>
      <c r="AA172" s="8"/>
      <c r="AC172" s="114">
        <f t="shared" si="71"/>
        <v>0</v>
      </c>
      <c r="AD172" s="114">
        <f t="shared" si="67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6"/>
        <v>2350</v>
      </c>
      <c r="G173" s="29" t="str">
        <f t="shared" si="77"/>
        <v/>
      </c>
      <c r="H173" s="30">
        <v>2350</v>
      </c>
      <c r="I173" s="99">
        <f t="shared" si="78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3"/>
        <v>1500</v>
      </c>
      <c r="P173" s="153" t="str">
        <f t="shared" si="66"/>
        <v/>
      </c>
      <c r="Q173" s="156">
        <v>1500</v>
      </c>
      <c r="R173" s="90">
        <f t="shared" si="69"/>
        <v>1500</v>
      </c>
      <c r="S173" s="3"/>
      <c r="V173" s="9"/>
      <c r="W173" s="6"/>
      <c r="X173" s="8"/>
      <c r="Y173" s="9"/>
      <c r="Z173" s="6"/>
      <c r="AA173" s="8"/>
      <c r="AC173" s="114">
        <f t="shared" si="71"/>
        <v>0</v>
      </c>
      <c r="AD173" s="114">
        <f t="shared" si="67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6"/>
        <v>3400</v>
      </c>
      <c r="G174" s="29" t="str">
        <f t="shared" si="77"/>
        <v/>
      </c>
      <c r="H174" s="34">
        <v>3400</v>
      </c>
      <c r="I174" s="99">
        <f t="shared" si="78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3"/>
        <v>47200</v>
      </c>
      <c r="P174" s="153" t="str">
        <f t="shared" si="66"/>
        <v/>
      </c>
      <c r="Q174" s="27">
        <v>47200</v>
      </c>
      <c r="R174" s="90">
        <f t="shared" si="69"/>
        <v>47200</v>
      </c>
      <c r="S174" s="3"/>
      <c r="V174" s="9"/>
      <c r="W174" s="6"/>
      <c r="X174" s="8"/>
      <c r="Y174" s="9"/>
      <c r="Z174" s="6"/>
      <c r="AA174" s="8"/>
      <c r="AC174" s="114">
        <f t="shared" si="71"/>
        <v>0</v>
      </c>
      <c r="AD174" s="114">
        <f t="shared" si="67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6"/>
        <v>2400</v>
      </c>
      <c r="G175" s="29" t="str">
        <f t="shared" si="77"/>
        <v/>
      </c>
      <c r="H175" s="30">
        <v>2400</v>
      </c>
      <c r="I175" s="99">
        <f t="shared" si="78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3"/>
        <v>16200</v>
      </c>
      <c r="P175" s="77" t="str">
        <f t="shared" si="66"/>
        <v/>
      </c>
      <c r="Q175" s="27">
        <v>16200</v>
      </c>
      <c r="R175" s="90">
        <f t="shared" si="69"/>
        <v>16200</v>
      </c>
      <c r="S175" s="3"/>
      <c r="V175" s="9"/>
      <c r="W175" s="6"/>
      <c r="X175" s="8"/>
      <c r="Y175" s="9"/>
      <c r="Z175" s="6"/>
      <c r="AA175" s="8"/>
      <c r="AC175" s="114">
        <f t="shared" si="71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6"/>
        <v>2700</v>
      </c>
      <c r="G176" s="29" t="str">
        <f t="shared" si="77"/>
        <v/>
      </c>
      <c r="H176" s="30">
        <v>2700</v>
      </c>
      <c r="I176" s="99">
        <f t="shared" si="78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3"/>
        <v>14400</v>
      </c>
      <c r="P176" s="77" t="str">
        <f t="shared" si="66"/>
        <v/>
      </c>
      <c r="Q176" s="27">
        <v>14400</v>
      </c>
      <c r="R176" s="90">
        <f t="shared" si="69"/>
        <v>14400</v>
      </c>
      <c r="S176" s="3"/>
      <c r="V176" s="9"/>
      <c r="W176" s="6"/>
      <c r="X176" s="8"/>
      <c r="Y176" s="9"/>
      <c r="Z176" s="6"/>
      <c r="AA176" s="8"/>
      <c r="AC176" s="114">
        <f t="shared" si="71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6"/>
        <v>3100</v>
      </c>
      <c r="G177" s="29" t="str">
        <f t="shared" si="77"/>
        <v/>
      </c>
      <c r="H177" s="30">
        <v>3100</v>
      </c>
      <c r="I177" s="99">
        <f t="shared" si="78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3"/>
        <v>15300</v>
      </c>
      <c r="P177" s="77" t="str">
        <f t="shared" si="66"/>
        <v/>
      </c>
      <c r="Q177" s="27">
        <v>15300</v>
      </c>
      <c r="R177" s="90">
        <f t="shared" si="69"/>
        <v>15300</v>
      </c>
      <c r="S177" s="3"/>
      <c r="V177" s="9"/>
      <c r="W177" s="6"/>
      <c r="X177" s="8"/>
      <c r="Y177" s="9"/>
      <c r="Z177" s="6"/>
      <c r="AA177" s="8"/>
      <c r="AC177" s="114">
        <f t="shared" si="71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6"/>
        <v>5500</v>
      </c>
      <c r="G178" s="29" t="str">
        <f t="shared" si="77"/>
        <v/>
      </c>
      <c r="H178" s="30">
        <v>5500</v>
      </c>
      <c r="I178" s="99">
        <f t="shared" si="78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3"/>
        <v>17200</v>
      </c>
      <c r="P178" s="77" t="str">
        <f t="shared" si="66"/>
        <v/>
      </c>
      <c r="Q178" s="27">
        <v>17200</v>
      </c>
      <c r="R178" s="90">
        <f t="shared" si="69"/>
        <v>17200</v>
      </c>
      <c r="S178" s="3"/>
      <c r="V178" s="9"/>
      <c r="W178" s="6"/>
      <c r="X178" s="8"/>
      <c r="Y178" s="9"/>
      <c r="Z178" s="6"/>
      <c r="AA178" s="8"/>
      <c r="AC178" s="114">
        <f t="shared" si="71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6"/>
        <v>2900</v>
      </c>
      <c r="G179" s="29" t="str">
        <f t="shared" si="77"/>
        <v/>
      </c>
      <c r="H179" s="30">
        <v>2900</v>
      </c>
      <c r="I179" s="99">
        <f t="shared" si="78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3"/>
        <v>43800</v>
      </c>
      <c r="P179" s="77" t="str">
        <f t="shared" si="66"/>
        <v/>
      </c>
      <c r="Q179" s="27">
        <v>43800</v>
      </c>
      <c r="R179" s="90">
        <f t="shared" si="69"/>
        <v>43800</v>
      </c>
      <c r="S179" s="3"/>
      <c r="V179" s="9"/>
      <c r="W179" s="6"/>
      <c r="X179" s="8"/>
      <c r="Y179" s="9"/>
      <c r="Z179" s="6"/>
      <c r="AA179" s="8"/>
      <c r="AC179" s="114">
        <f t="shared" si="71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6"/>
        <v>4430</v>
      </c>
      <c r="G180" s="29" t="str">
        <f t="shared" si="77"/>
        <v/>
      </c>
      <c r="H180" s="30">
        <v>4430</v>
      </c>
      <c r="I180" s="99">
        <f t="shared" si="78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3"/>
        <v>13100</v>
      </c>
      <c r="P180" s="77" t="str">
        <f t="shared" si="66"/>
        <v/>
      </c>
      <c r="Q180" s="27">
        <v>13100</v>
      </c>
      <c r="R180" s="90">
        <f t="shared" si="69"/>
        <v>13100</v>
      </c>
      <c r="S180" s="3"/>
      <c r="V180" s="9"/>
      <c r="W180" s="6"/>
      <c r="X180" s="8"/>
      <c r="Y180" s="9"/>
      <c r="Z180" s="6"/>
      <c r="AA180" s="8"/>
      <c r="AC180" s="114">
        <f t="shared" si="71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6"/>
        <v>3100</v>
      </c>
      <c r="G181" s="29" t="str">
        <f t="shared" si="77"/>
        <v/>
      </c>
      <c r="H181" s="30">
        <v>3100</v>
      </c>
      <c r="I181" s="99">
        <f t="shared" si="78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3"/>
        <v>35500</v>
      </c>
      <c r="P181" s="77" t="str">
        <f t="shared" si="66"/>
        <v/>
      </c>
      <c r="Q181" s="27">
        <v>35500</v>
      </c>
      <c r="R181" s="90">
        <f t="shared" si="69"/>
        <v>35500</v>
      </c>
      <c r="S181" s="3"/>
      <c r="V181" s="9"/>
      <c r="W181" s="6"/>
      <c r="X181" s="8"/>
      <c r="Y181" s="9"/>
      <c r="Z181" s="6"/>
      <c r="AA181" s="8"/>
      <c r="AC181" s="114">
        <f t="shared" si="71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6"/>
        <v>3500</v>
      </c>
      <c r="G182" s="29" t="str">
        <f t="shared" si="77"/>
        <v/>
      </c>
      <c r="H182" s="30">
        <v>3500</v>
      </c>
      <c r="I182" s="99">
        <f t="shared" si="78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3"/>
        <v>36500</v>
      </c>
      <c r="P182" s="77" t="str">
        <f t="shared" si="66"/>
        <v/>
      </c>
      <c r="Q182" s="27">
        <v>36500</v>
      </c>
      <c r="R182" s="90">
        <f t="shared" si="69"/>
        <v>36500</v>
      </c>
      <c r="S182" s="3"/>
      <c r="V182" s="9"/>
      <c r="W182" s="6"/>
      <c r="X182" s="8"/>
      <c r="Y182" s="9"/>
      <c r="Z182" s="6"/>
      <c r="AA182" s="8"/>
      <c r="AC182" s="114">
        <f t="shared" si="71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6"/>
        <v>2800</v>
      </c>
      <c r="G183" s="29" t="str">
        <f t="shared" si="77"/>
        <v/>
      </c>
      <c r="H183" s="30">
        <v>2800</v>
      </c>
      <c r="I183" s="99">
        <f t="shared" si="78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3"/>
        <v>8900</v>
      </c>
      <c r="P183" s="77" t="str">
        <f t="shared" si="66"/>
        <v/>
      </c>
      <c r="Q183" s="27">
        <v>8900</v>
      </c>
      <c r="R183" s="90">
        <f t="shared" si="69"/>
        <v>8900</v>
      </c>
      <c r="S183" s="3"/>
      <c r="V183" s="9"/>
      <c r="W183" s="6"/>
      <c r="X183" s="8"/>
      <c r="Y183" s="9"/>
      <c r="Z183" s="6"/>
      <c r="AA183" s="8"/>
      <c r="AC183" s="114">
        <f t="shared" si="71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6"/>
        <v>4280</v>
      </c>
      <c r="G184" s="29" t="str">
        <f t="shared" si="77"/>
        <v/>
      </c>
      <c r="H184" s="30">
        <v>4280</v>
      </c>
      <c r="I184" s="99">
        <f t="shared" si="78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3"/>
        <v>15500</v>
      </c>
      <c r="P184" s="77" t="str">
        <f t="shared" si="66"/>
        <v/>
      </c>
      <c r="Q184" s="27">
        <v>15500</v>
      </c>
      <c r="R184" s="90">
        <f t="shared" si="69"/>
        <v>15500</v>
      </c>
      <c r="S184" s="3"/>
      <c r="V184" s="9"/>
      <c r="W184" s="6"/>
      <c r="X184" s="8"/>
      <c r="Y184" s="9"/>
      <c r="Z184" s="6"/>
      <c r="AA184" s="8"/>
      <c r="AC184" s="114">
        <f t="shared" si="71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6"/>
        <v>3200</v>
      </c>
      <c r="G185" s="29" t="str">
        <f t="shared" si="77"/>
        <v/>
      </c>
      <c r="H185" s="30">
        <v>3200</v>
      </c>
      <c r="I185" s="99">
        <f t="shared" si="78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3"/>
        <v>17300</v>
      </c>
      <c r="P185" s="77" t="str">
        <f t="shared" si="66"/>
        <v/>
      </c>
      <c r="Q185" s="27">
        <v>17300</v>
      </c>
      <c r="R185" s="90">
        <f t="shared" si="69"/>
        <v>17300</v>
      </c>
      <c r="S185" s="3"/>
      <c r="V185" s="9"/>
      <c r="W185" s="6"/>
      <c r="X185" s="8"/>
      <c r="Y185" s="9"/>
      <c r="Z185" s="6"/>
      <c r="AA185" s="8"/>
      <c r="AC185" s="114">
        <f t="shared" si="71"/>
        <v>0</v>
      </c>
      <c r="AD185" s="114">
        <f t="shared" si="67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6"/>
        <v>3200</v>
      </c>
      <c r="G186" s="29" t="str">
        <f t="shared" si="77"/>
        <v/>
      </c>
      <c r="H186" s="30">
        <v>3200</v>
      </c>
      <c r="I186" s="99">
        <f t="shared" si="78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3"/>
        <v>45500</v>
      </c>
      <c r="P186" s="77" t="str">
        <f t="shared" si="66"/>
        <v/>
      </c>
      <c r="Q186" s="27">
        <v>45500</v>
      </c>
      <c r="R186" s="90">
        <f t="shared" si="69"/>
        <v>45500</v>
      </c>
      <c r="S186" s="3"/>
      <c r="V186" s="9"/>
      <c r="W186" s="6"/>
      <c r="X186" s="8"/>
      <c r="Y186" s="9"/>
      <c r="Z186" s="6"/>
      <c r="AA186" s="8"/>
      <c r="AC186" s="114">
        <f t="shared" si="71"/>
        <v>0</v>
      </c>
      <c r="AD186" s="114">
        <f t="shared" si="67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7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3"/>
        <v>14500</v>
      </c>
      <c r="P187" s="77" t="str">
        <f t="shared" si="66"/>
        <v/>
      </c>
      <c r="Q187" s="27">
        <v>14500</v>
      </c>
      <c r="R187" s="90">
        <f t="shared" si="69"/>
        <v>14500</v>
      </c>
      <c r="S187" s="3"/>
      <c r="V187" s="9"/>
      <c r="W187" s="6"/>
      <c r="X187" s="8"/>
      <c r="Y187" s="9"/>
      <c r="Z187" s="6"/>
      <c r="AA187" s="8"/>
      <c r="AC187" s="114">
        <f t="shared" si="71"/>
        <v>0</v>
      </c>
      <c r="AD187" s="114">
        <f t="shared" si="67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79">E188+D188</f>
        <v>2480</v>
      </c>
      <c r="G188" s="29" t="str">
        <f t="shared" si="77"/>
        <v/>
      </c>
      <c r="H188" s="30">
        <v>2480</v>
      </c>
      <c r="I188" s="67">
        <f t="shared" ref="I188:I190" si="80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3"/>
        <v>12700</v>
      </c>
      <c r="P188" s="77" t="str">
        <f t="shared" si="66"/>
        <v/>
      </c>
      <c r="Q188" s="27">
        <v>12700</v>
      </c>
      <c r="R188" s="90">
        <f t="shared" si="69"/>
        <v>12700</v>
      </c>
      <c r="S188" s="3"/>
      <c r="V188" s="9"/>
      <c r="W188" s="6"/>
      <c r="X188" s="8"/>
      <c r="Y188" s="9"/>
      <c r="Z188" s="6"/>
      <c r="AA188" s="8"/>
      <c r="AC188" s="114">
        <f t="shared" si="71"/>
        <v>0</v>
      </c>
      <c r="AD188" s="114">
        <f t="shared" si="67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79"/>
        <v>2700</v>
      </c>
      <c r="G189" s="29" t="str">
        <f t="shared" si="77"/>
        <v/>
      </c>
      <c r="H189" s="30">
        <v>2700</v>
      </c>
      <c r="I189" s="67">
        <f t="shared" si="80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3"/>
        <v>11400</v>
      </c>
      <c r="P189" s="77" t="str">
        <f t="shared" ref="P189:P199" si="81">IF(LEFT(M189,1)="+",LEFT(M189,1)&amp;TEXT(M189,"#"),TEXT(M189,"#"))</f>
        <v/>
      </c>
      <c r="Q189" s="27">
        <v>11400</v>
      </c>
      <c r="R189" s="90">
        <f t="shared" si="69"/>
        <v>11400</v>
      </c>
      <c r="S189" s="3"/>
      <c r="V189" s="9"/>
      <c r="W189" s="6"/>
      <c r="X189" s="8"/>
      <c r="Y189" s="9"/>
      <c r="Z189" s="6"/>
      <c r="AA189" s="8"/>
      <c r="AC189" s="114">
        <f t="shared" si="71"/>
        <v>0</v>
      </c>
      <c r="AD189" s="114">
        <f t="shared" si="67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79"/>
        <v>3200</v>
      </c>
      <c r="G190" s="29" t="str">
        <f t="shared" si="77"/>
        <v/>
      </c>
      <c r="H190" s="30">
        <v>3200</v>
      </c>
      <c r="I190" s="67">
        <f t="shared" si="80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3"/>
        <v>13600</v>
      </c>
      <c r="P190" s="77" t="str">
        <f t="shared" si="81"/>
        <v/>
      </c>
      <c r="Q190" s="27">
        <v>13600</v>
      </c>
      <c r="R190" s="90">
        <f t="shared" si="69"/>
        <v>13600</v>
      </c>
      <c r="S190" s="3"/>
      <c r="V190" s="9"/>
      <c r="W190" s="6"/>
      <c r="X190" s="8"/>
      <c r="Y190" s="9"/>
      <c r="Z190" s="6"/>
      <c r="AA190" s="8"/>
      <c r="AC190" s="114">
        <f t="shared" si="71"/>
        <v>0</v>
      </c>
      <c r="AD190" s="114">
        <f t="shared" si="67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3"/>
        <v>15500</v>
      </c>
      <c r="P191" s="77" t="str">
        <f t="shared" si="81"/>
        <v/>
      </c>
      <c r="Q191" s="27">
        <v>15500</v>
      </c>
      <c r="R191" s="90">
        <f t="shared" si="69"/>
        <v>15500</v>
      </c>
      <c r="S191" s="3"/>
      <c r="V191" s="9"/>
      <c r="W191" s="6"/>
      <c r="X191" s="8"/>
      <c r="Y191" s="9"/>
      <c r="Z191" s="6"/>
      <c r="AA191" s="8"/>
      <c r="AC191" s="114">
        <f t="shared" si="71"/>
        <v>0</v>
      </c>
      <c r="AD191" s="114">
        <f t="shared" si="67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3"/>
        <v>15600</v>
      </c>
      <c r="P192" s="77" t="str">
        <f t="shared" si="81"/>
        <v/>
      </c>
      <c r="Q192" s="30">
        <v>15600</v>
      </c>
      <c r="R192" s="90">
        <f t="shared" si="69"/>
        <v>15600</v>
      </c>
      <c r="S192" s="3"/>
      <c r="V192" s="9"/>
      <c r="W192" s="6"/>
      <c r="X192" s="8"/>
      <c r="Y192" s="9"/>
      <c r="Z192" s="6"/>
      <c r="AA192" s="8"/>
      <c r="AC192" s="114">
        <f t="shared" si="71"/>
        <v>0</v>
      </c>
      <c r="AD192" s="114">
        <f t="shared" ref="AD192:AD200" si="82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3"/>
        <v>14500</v>
      </c>
      <c r="P193" s="29" t="str">
        <f t="shared" si="81"/>
        <v/>
      </c>
      <c r="Q193" s="30">
        <v>14500</v>
      </c>
      <c r="R193" s="90">
        <f t="shared" si="69"/>
        <v>14500</v>
      </c>
      <c r="S193" s="3"/>
      <c r="V193" s="9"/>
      <c r="W193" s="6"/>
      <c r="X193" s="8"/>
      <c r="Y193" s="9"/>
      <c r="Z193" s="6"/>
      <c r="AA193" s="8"/>
      <c r="AC193" s="114">
        <f t="shared" si="71"/>
        <v>0</v>
      </c>
      <c r="AD193" s="114">
        <f t="shared" si="8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3"/>
        <v>12700</v>
      </c>
      <c r="P194" s="29" t="str">
        <f t="shared" si="81"/>
        <v/>
      </c>
      <c r="Q194" s="30">
        <v>12700</v>
      </c>
      <c r="R194" s="90">
        <f t="shared" si="69"/>
        <v>12700</v>
      </c>
      <c r="S194" s="3"/>
      <c r="V194" s="9"/>
      <c r="W194" s="6"/>
      <c r="X194" s="8"/>
      <c r="Y194" s="9"/>
      <c r="Z194" s="6"/>
      <c r="AA194" s="8"/>
      <c r="AC194" s="114">
        <f t="shared" si="71"/>
        <v>0</v>
      </c>
      <c r="AD194" s="114">
        <f t="shared" si="8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3"/>
        <v>11000</v>
      </c>
      <c r="P195" s="29" t="str">
        <f t="shared" si="81"/>
        <v/>
      </c>
      <c r="Q195" s="30">
        <v>11000</v>
      </c>
      <c r="R195" s="90">
        <f t="shared" si="69"/>
        <v>11000</v>
      </c>
      <c r="S195" s="3"/>
      <c r="V195" s="9"/>
      <c r="W195" s="6"/>
      <c r="X195" s="8"/>
      <c r="Y195" s="9"/>
      <c r="Z195" s="6"/>
      <c r="AA195" s="8"/>
      <c r="AC195" s="114">
        <f t="shared" si="71"/>
        <v>0</v>
      </c>
      <c r="AD195" s="114">
        <f t="shared" si="8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3"/>
        <v>44000</v>
      </c>
      <c r="P196" s="29" t="str">
        <f t="shared" si="81"/>
        <v/>
      </c>
      <c r="Q196" s="30">
        <v>44000</v>
      </c>
      <c r="R196" s="90">
        <f t="shared" si="69"/>
        <v>44000</v>
      </c>
      <c r="S196" s="3"/>
      <c r="V196" s="9"/>
      <c r="W196" s="6"/>
      <c r="X196" s="8"/>
      <c r="Y196" s="9"/>
      <c r="Z196" s="6"/>
      <c r="AA196" s="8"/>
      <c r="AC196" s="114">
        <f t="shared" si="71"/>
        <v>0</v>
      </c>
      <c r="AD196" s="114">
        <f t="shared" si="8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3"/>
        <v>14700</v>
      </c>
      <c r="P197" s="29" t="str">
        <f t="shared" si="81"/>
        <v/>
      </c>
      <c r="Q197" s="34">
        <v>14700</v>
      </c>
      <c r="R197" s="90">
        <f t="shared" si="69"/>
        <v>14700</v>
      </c>
      <c r="S197" s="3"/>
      <c r="V197" s="9"/>
      <c r="W197" s="6"/>
      <c r="X197" s="8"/>
      <c r="Y197" s="9"/>
      <c r="Z197" s="6"/>
      <c r="AA197" s="8"/>
      <c r="AC197" s="114">
        <f t="shared" si="71"/>
        <v>0</v>
      </c>
      <c r="AD197" s="114">
        <f t="shared" si="82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3"/>
        <v>20700</v>
      </c>
      <c r="P198" s="29" t="str">
        <f t="shared" si="81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4">
        <f t="shared" si="71"/>
        <v>0</v>
      </c>
      <c r="AD198" s="114">
        <f t="shared" si="82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3"/>
        <v>34200</v>
      </c>
      <c r="P199" s="115" t="str">
        <f t="shared" si="81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4">
        <f t="shared" si="71"/>
        <v>0</v>
      </c>
      <c r="AD199" s="114">
        <f t="shared" si="82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2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509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509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 t="s">
        <v>60</v>
      </c>
      <c r="E17" s="43">
        <v>2000</v>
      </c>
      <c r="F17" s="28">
        <f t="shared" si="12"/>
        <v>1950</v>
      </c>
      <c r="G17" s="29" t="str">
        <f t="shared" si="1"/>
        <v>-50</v>
      </c>
      <c r="H17" s="30">
        <v>2000</v>
      </c>
      <c r="I17" s="67">
        <f t="shared" si="13"/>
        <v>1950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3200</v>
      </c>
      <c r="O19" s="28">
        <f t="shared" si="3"/>
        <v>3200</v>
      </c>
      <c r="P19" s="29" t="str">
        <f t="shared" si="14"/>
        <v/>
      </c>
      <c r="Q19" s="30">
        <v>3200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3800</v>
      </c>
      <c r="O20" s="28">
        <f t="shared" si="3"/>
        <v>3800</v>
      </c>
      <c r="P20" s="29" t="str">
        <f t="shared" si="14"/>
        <v/>
      </c>
      <c r="Q20" s="30">
        <v>3800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29430</v>
      </c>
      <c r="F21" s="39">
        <f>E21/11</f>
        <v>2675.45454545455</v>
      </c>
      <c r="G21" s="29" t="str">
        <f t="shared" si="1"/>
        <v/>
      </c>
      <c r="H21" s="47">
        <f>SUM(I10:I20)</f>
        <v>29430</v>
      </c>
      <c r="I21" s="39">
        <f>H21/11</f>
        <v>2675.45454545455</v>
      </c>
      <c r="J21" s="69"/>
      <c r="K21" s="33" t="s">
        <v>77</v>
      </c>
      <c r="L21" s="33" t="s">
        <v>78</v>
      </c>
      <c r="M21" s="52" t="s">
        <v>475</v>
      </c>
      <c r="N21" s="27">
        <v>1810</v>
      </c>
      <c r="O21" s="28">
        <f t="shared" si="3"/>
        <v>1790</v>
      </c>
      <c r="P21" s="29" t="str">
        <f t="shared" si="14"/>
        <v>-20</v>
      </c>
      <c r="Q21" s="30">
        <v>1810</v>
      </c>
      <c r="R21" s="90">
        <f t="shared" si="5"/>
        <v>1790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 t="s">
        <v>475</v>
      </c>
      <c r="N22" s="27">
        <v>1730</v>
      </c>
      <c r="O22" s="28">
        <f t="shared" si="3"/>
        <v>1710</v>
      </c>
      <c r="P22" s="29" t="str">
        <f t="shared" si="14"/>
        <v>-20</v>
      </c>
      <c r="Q22" s="30">
        <v>1730</v>
      </c>
      <c r="R22" s="90">
        <f t="shared" si="5"/>
        <v>1710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 t="s">
        <v>475</v>
      </c>
      <c r="N23" s="27">
        <v>1810</v>
      </c>
      <c r="O23" s="28">
        <f t="shared" si="3"/>
        <v>1790</v>
      </c>
      <c r="P23" s="29" t="str">
        <f t="shared" si="14"/>
        <v>-20</v>
      </c>
      <c r="Q23" s="30">
        <v>1810</v>
      </c>
      <c r="R23" s="90">
        <f t="shared" si="5"/>
        <v>1790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33150</v>
      </c>
      <c r="F25" s="39">
        <f>E25/13</f>
        <v>2550</v>
      </c>
      <c r="G25" s="29" t="str">
        <f t="shared" si="1"/>
        <v/>
      </c>
      <c r="H25" s="51">
        <f>H21+H24</f>
        <v>33150</v>
      </c>
      <c r="I25" s="39">
        <f>H25/13</f>
        <v>2550</v>
      </c>
      <c r="J25" s="69"/>
      <c r="K25" s="60" t="s">
        <v>88</v>
      </c>
      <c r="L25" s="60" t="s">
        <v>20</v>
      </c>
      <c r="M25" s="52"/>
      <c r="N25" s="27">
        <v>3300</v>
      </c>
      <c r="O25" s="28">
        <f t="shared" si="3"/>
        <v>3300</v>
      </c>
      <c r="P25" s="29" t="str">
        <f t="shared" si="14"/>
        <v/>
      </c>
      <c r="Q25" s="30">
        <v>3300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3200</v>
      </c>
      <c r="O26" s="28">
        <f t="shared" si="3"/>
        <v>3200</v>
      </c>
      <c r="P26" s="29" t="str">
        <f t="shared" si="14"/>
        <v/>
      </c>
      <c r="Q26" s="30">
        <v>3200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96890</v>
      </c>
      <c r="O27" s="39">
        <f>N27/22</f>
        <v>4404.09090909091</v>
      </c>
      <c r="P27" s="73"/>
      <c r="Q27" s="38">
        <f>SUM(R6:R26)</f>
        <v>96890</v>
      </c>
      <c r="R27" s="108">
        <f>Q27/22</f>
        <v>4404.09090909091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25700</v>
      </c>
      <c r="O28" s="28">
        <f t="shared" ref="O28:O45" si="17">N28+M28</f>
        <v>25700</v>
      </c>
      <c r="P28" s="29" t="str">
        <f t="shared" ref="P28:P45" si="18">IF(LEFT(M28,1)="+",LEFT(M28,1)&amp;TEXT(M28,"#"),TEXT(M28,"#"))</f>
        <v/>
      </c>
      <c r="Q28" s="30">
        <v>25700</v>
      </c>
      <c r="R28" s="90">
        <f t="shared" ref="R28:R45" si="19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25500</v>
      </c>
      <c r="O29" s="28">
        <f t="shared" si="17"/>
        <v>25500</v>
      </c>
      <c r="P29" s="29" t="str">
        <f t="shared" si="18"/>
        <v/>
      </c>
      <c r="Q29" s="30">
        <v>25500</v>
      </c>
      <c r="R29" s="90">
        <f t="shared" si="19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25700</v>
      </c>
      <c r="O30" s="28">
        <f t="shared" si="17"/>
        <v>25700</v>
      </c>
      <c r="P30" s="29" t="str">
        <f t="shared" si="18"/>
        <v/>
      </c>
      <c r="Q30" s="30">
        <v>25700</v>
      </c>
      <c r="R30" s="90">
        <f t="shared" si="19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25500</v>
      </c>
      <c r="O31" s="28">
        <f t="shared" si="17"/>
        <v>25500</v>
      </c>
      <c r="P31" s="29" t="str">
        <f t="shared" si="18"/>
        <v/>
      </c>
      <c r="Q31" s="30">
        <v>25500</v>
      </c>
      <c r="R31" s="90">
        <f t="shared" si="19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7"/>
        <v>22000</v>
      </c>
      <c r="P36" s="29" t="str">
        <f t="shared" si="18"/>
        <v/>
      </c>
      <c r="Q36" s="30">
        <v>22000</v>
      </c>
      <c r="R36" s="90">
        <f t="shared" si="19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7"/>
        <v>32800</v>
      </c>
      <c r="P38" s="77" t="str">
        <f t="shared" si="18"/>
        <v/>
      </c>
      <c r="Q38" s="30">
        <v>32800</v>
      </c>
      <c r="R38" s="90">
        <f t="shared" si="19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33000</v>
      </c>
      <c r="F39" s="28">
        <f t="shared" si="20"/>
        <v>33000</v>
      </c>
      <c r="G39" s="29"/>
      <c r="H39" s="30">
        <v>33000</v>
      </c>
      <c r="I39" s="67">
        <f t="shared" si="21"/>
        <v>33000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7"/>
        <v>32800</v>
      </c>
      <c r="P39" s="77" t="str">
        <f t="shared" si="18"/>
        <v/>
      </c>
      <c r="Q39" s="30">
        <v>32800</v>
      </c>
      <c r="R39" s="90">
        <f t="shared" si="19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26100</v>
      </c>
      <c r="O42" s="28">
        <f t="shared" si="17"/>
        <v>26100</v>
      </c>
      <c r="P42" s="77" t="str">
        <f t="shared" si="18"/>
        <v/>
      </c>
      <c r="Q42" s="30">
        <v>26100</v>
      </c>
      <c r="R42" s="90">
        <f t="shared" si="19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26000</v>
      </c>
      <c r="O45" s="28">
        <f t="shared" si="17"/>
        <v>26000</v>
      </c>
      <c r="P45" s="29" t="str">
        <f t="shared" si="18"/>
        <v/>
      </c>
      <c r="Q45" s="30">
        <v>26000</v>
      </c>
      <c r="R45" s="90">
        <f t="shared" si="19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1"/>
        <v/>
      </c>
      <c r="H46" s="51">
        <f>SUM(I35:I45)</f>
        <v>378500</v>
      </c>
      <c r="I46" s="39">
        <f>H46/11</f>
        <v>34409.0909090909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486400</v>
      </c>
      <c r="F53" s="39">
        <f>E53/16</f>
        <v>30400</v>
      </c>
      <c r="G53" s="29" t="str">
        <f t="shared" si="1"/>
        <v/>
      </c>
      <c r="H53" s="51">
        <f>H46+H52</f>
        <v>486400</v>
      </c>
      <c r="I53" s="39">
        <f>H53/16</f>
        <v>30400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0">E54+D54</f>
        <v>9400</v>
      </c>
      <c r="G54" s="29" t="str">
        <f t="shared" si="1"/>
        <v/>
      </c>
      <c r="H54" s="30">
        <v>9400</v>
      </c>
      <c r="I54" s="67">
        <f t="shared" ref="I54:I69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0"/>
        <v>10000</v>
      </c>
      <c r="G56" s="29" t="str">
        <f t="shared" si="1"/>
        <v/>
      </c>
      <c r="H56" s="30">
        <v>10000</v>
      </c>
      <c r="I56" s="67">
        <f t="shared" si="31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ref="AC56:AC62" si="35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0"/>
        <v>9800</v>
      </c>
      <c r="G57" s="29" t="str">
        <f t="shared" si="1"/>
        <v/>
      </c>
      <c r="H57" s="30">
        <v>9800</v>
      </c>
      <c r="I57" s="67">
        <f t="shared" si="31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35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10400</v>
      </c>
      <c r="F58" s="28">
        <f t="shared" si="30"/>
        <v>10400</v>
      </c>
      <c r="G58" s="29" t="str">
        <f t="shared" si="1"/>
        <v/>
      </c>
      <c r="H58" s="30">
        <v>10400</v>
      </c>
      <c r="I58" s="67">
        <f t="shared" si="31"/>
        <v>10400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35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10600</v>
      </c>
      <c r="F59" s="28">
        <f t="shared" si="30"/>
        <v>10600</v>
      </c>
      <c r="G59" s="29" t="str">
        <f t="shared" si="1"/>
        <v/>
      </c>
      <c r="H59" s="30">
        <v>10600</v>
      </c>
      <c r="I59" s="67">
        <f t="shared" si="31"/>
        <v>10600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35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0"/>
        <v>11200</v>
      </c>
      <c r="G60" s="29" t="str">
        <f t="shared" si="1"/>
        <v/>
      </c>
      <c r="H60" s="30">
        <v>11200</v>
      </c>
      <c r="I60" s="67">
        <f t="shared" si="31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5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0"/>
        <v>11000</v>
      </c>
      <c r="G61" s="29" t="str">
        <f t="shared" si="1"/>
        <v/>
      </c>
      <c r="H61" s="30">
        <v>11000</v>
      </c>
      <c r="I61" s="67">
        <f t="shared" si="31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6">N61+M61</f>
        <v>1800</v>
      </c>
      <c r="P61" s="29" t="str">
        <f t="shared" ref="P61:P63" si="37">IF(LEFT(M61,1)="+",LEFT(M61,1)&amp;TEXT(M61,"#"),TEXT(M61,"#"))</f>
        <v/>
      </c>
      <c r="Q61" s="30">
        <v>1800</v>
      </c>
      <c r="R61" s="90">
        <f t="shared" ref="R61:R63" si="38">IF(P61="",0+Q61,P61+Q61)</f>
        <v>1800</v>
      </c>
      <c r="S61" s="105"/>
      <c r="V61" s="106"/>
      <c r="X61" s="107"/>
      <c r="Y61" s="106"/>
      <c r="AA61" s="107"/>
      <c r="AC61" s="114">
        <f t="shared" si="35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0"/>
        <v>10700</v>
      </c>
      <c r="G62" s="29" t="str">
        <f t="shared" si="1"/>
        <v/>
      </c>
      <c r="H62" s="30">
        <v>10700</v>
      </c>
      <c r="I62" s="67">
        <f t="shared" si="31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6"/>
        <v>1250</v>
      </c>
      <c r="P62" s="29" t="str">
        <f t="shared" si="37"/>
        <v/>
      </c>
      <c r="Q62" s="30">
        <v>1250</v>
      </c>
      <c r="R62" s="90">
        <f t="shared" si="38"/>
        <v>1250</v>
      </c>
      <c r="S62" s="105"/>
      <c r="V62" s="106"/>
      <c r="X62" s="107"/>
      <c r="Y62" s="106"/>
      <c r="AA62" s="107"/>
      <c r="AC62" s="114">
        <f t="shared" si="35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0"/>
        <v>10900</v>
      </c>
      <c r="G63" s="29" t="str">
        <f t="shared" si="1"/>
        <v/>
      </c>
      <c r="H63" s="30">
        <v>10900</v>
      </c>
      <c r="I63" s="67">
        <f t="shared" si="31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6"/>
        <v>1900</v>
      </c>
      <c r="P63" s="29" t="str">
        <f t="shared" si="37"/>
        <v/>
      </c>
      <c r="Q63" s="30">
        <v>1900</v>
      </c>
      <c r="R63" s="90">
        <f t="shared" si="38"/>
        <v>1900</v>
      </c>
      <c r="S63" s="105"/>
      <c r="V63" s="106"/>
      <c r="X63" s="107"/>
      <c r="Y63" s="106"/>
      <c r="AA63" s="107"/>
      <c r="AC63" s="114">
        <f t="shared" ref="AC63:AC73" si="39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0"/>
        <v>13900</v>
      </c>
      <c r="G64" s="29" t="str">
        <f t="shared" si="1"/>
        <v/>
      </c>
      <c r="H64" s="30">
        <v>13900</v>
      </c>
      <c r="I64" s="67">
        <f t="shared" si="31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3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0"/>
        <v>9400</v>
      </c>
      <c r="G65" s="29" t="str">
        <f t="shared" si="1"/>
        <v/>
      </c>
      <c r="H65" s="30">
        <v>9400</v>
      </c>
      <c r="I65" s="67">
        <f t="shared" si="31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3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0"/>
        <v>9400</v>
      </c>
      <c r="G66" s="29" t="str">
        <f t="shared" si="1"/>
        <v/>
      </c>
      <c r="H66" s="30">
        <v>9400</v>
      </c>
      <c r="I66" s="67">
        <f t="shared" si="31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3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11500</v>
      </c>
      <c r="F67" s="28">
        <f t="shared" si="30"/>
        <v>11500</v>
      </c>
      <c r="G67" s="29" t="str">
        <f t="shared" si="1"/>
        <v/>
      </c>
      <c r="H67" s="30">
        <v>11500</v>
      </c>
      <c r="I67" s="67">
        <f t="shared" si="31"/>
        <v>11500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3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0"/>
        <v>12100</v>
      </c>
      <c r="G68" s="29" t="str">
        <f t="shared" ref="G68:G73" si="43">IF(LEFT(D68,1)="+",LEFT(D68,1)&amp;TEXT(D68,"#"),TEXT(D68,"#"))</f>
        <v/>
      </c>
      <c r="H68" s="30">
        <v>12100</v>
      </c>
      <c r="I68" s="67">
        <f t="shared" si="31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39"/>
        <v>0</v>
      </c>
      <c r="AD68" s="114">
        <f t="shared" ref="AD68:AD127" si="44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0"/>
        <v>11800</v>
      </c>
      <c r="G69" s="29" t="str">
        <f t="shared" si="43"/>
        <v/>
      </c>
      <c r="H69" s="30">
        <v>11800</v>
      </c>
      <c r="I69" s="67">
        <f t="shared" si="31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39"/>
        <v>0</v>
      </c>
      <c r="AD69" s="114">
        <f t="shared" si="4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171700</v>
      </c>
      <c r="F70" s="39">
        <f>E70/16</f>
        <v>10731.25</v>
      </c>
      <c r="G70" s="29" t="str">
        <f t="shared" si="43"/>
        <v/>
      </c>
      <c r="H70" s="51">
        <f>SUM(I54:I69)</f>
        <v>171700</v>
      </c>
      <c r="I70" s="39">
        <f>H70/16</f>
        <v>10731.25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5">N70+M70</f>
        <v>3000</v>
      </c>
      <c r="P70" s="29" t="str">
        <f t="shared" ref="P70:P79" si="46">IF(LEFT(M70,1)="+",LEFT(M70,1)&amp;TEXT(M70,"#"),TEXT(M70,"#"))</f>
        <v/>
      </c>
      <c r="Q70" s="30">
        <v>3000</v>
      </c>
      <c r="R70" s="90">
        <f t="shared" ref="R70:R133" si="47">IF(P70="",0+Q70,P70+Q70)</f>
        <v>3000</v>
      </c>
      <c r="S70" s="105"/>
      <c r="V70" s="106"/>
      <c r="X70" s="107"/>
      <c r="Y70" s="106"/>
      <c r="AA70" s="107"/>
      <c r="AC70" s="114">
        <f t="shared" si="39"/>
        <v>0</v>
      </c>
      <c r="AD70" s="114">
        <f t="shared" si="4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8">E71+D71</f>
        <v>6700</v>
      </c>
      <c r="G71" s="29" t="str">
        <f t="shared" si="43"/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5"/>
        <v>3600</v>
      </c>
      <c r="P71" s="29" t="str">
        <f t="shared" si="46"/>
        <v/>
      </c>
      <c r="Q71" s="30">
        <v>3600</v>
      </c>
      <c r="R71" s="90">
        <f t="shared" si="47"/>
        <v>3600</v>
      </c>
      <c r="S71" s="105"/>
      <c r="V71" s="106"/>
      <c r="X71" s="107"/>
      <c r="Y71" s="106"/>
      <c r="AA71" s="107"/>
      <c r="AC71" s="114">
        <f t="shared" si="39"/>
        <v>0</v>
      </c>
      <c r="AD71" s="114">
        <f t="shared" si="4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8"/>
        <v>7000</v>
      </c>
      <c r="G72" s="29" t="str">
        <f t="shared" si="43"/>
        <v/>
      </c>
      <c r="H72" s="30">
        <v>7000</v>
      </c>
      <c r="I72" s="67">
        <f t="shared" si="49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5"/>
        <v>3900</v>
      </c>
      <c r="P72" s="29" t="str">
        <f t="shared" si="46"/>
        <v/>
      </c>
      <c r="Q72" s="30">
        <v>3900</v>
      </c>
      <c r="R72" s="90">
        <f t="shared" si="47"/>
        <v>3900</v>
      </c>
      <c r="S72" s="105"/>
      <c r="V72" s="106"/>
      <c r="X72" s="107"/>
      <c r="Y72" s="106"/>
      <c r="AA72" s="107"/>
      <c r="AC72" s="114">
        <f t="shared" si="39"/>
        <v>0</v>
      </c>
      <c r="AD72" s="114">
        <f t="shared" si="4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6800</v>
      </c>
      <c r="F73" s="28">
        <f t="shared" si="48"/>
        <v>6800</v>
      </c>
      <c r="G73" s="29" t="str">
        <f t="shared" si="43"/>
        <v/>
      </c>
      <c r="H73" s="30">
        <v>6800</v>
      </c>
      <c r="I73" s="67">
        <f t="shared" si="49"/>
        <v>6800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5"/>
        <v>3200</v>
      </c>
      <c r="P73" s="29" t="str">
        <f t="shared" si="46"/>
        <v/>
      </c>
      <c r="Q73" s="30">
        <v>3200</v>
      </c>
      <c r="R73" s="90">
        <f t="shared" si="47"/>
        <v>3200</v>
      </c>
      <c r="S73" s="105"/>
      <c r="V73" s="106"/>
      <c r="X73" s="107"/>
      <c r="Y73" s="106"/>
      <c r="AA73" s="107"/>
      <c r="AC73" s="114">
        <f t="shared" si="39"/>
        <v>0</v>
      </c>
      <c r="AD73" s="114">
        <f t="shared" si="4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20500</v>
      </c>
      <c r="F74" s="39">
        <f>E74/3</f>
        <v>6833.33333333333</v>
      </c>
      <c r="G74" s="73"/>
      <c r="H74" s="51">
        <f>SUM(I71:I73)</f>
        <v>20500</v>
      </c>
      <c r="I74" s="39">
        <f>H74/3</f>
        <v>6833.33333333333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5"/>
        <v>3500</v>
      </c>
      <c r="P74" s="29" t="str">
        <f t="shared" si="46"/>
        <v/>
      </c>
      <c r="Q74" s="30">
        <v>3500</v>
      </c>
      <c r="R74" s="90">
        <f t="shared" si="47"/>
        <v>3500</v>
      </c>
      <c r="S74" s="105"/>
      <c r="V74" s="106"/>
      <c r="X74" s="107"/>
      <c r="Y74" s="106"/>
      <c r="AA74" s="107"/>
      <c r="AC74" s="114">
        <f t="shared" ref="AC74:AC137" si="50">F78-I78</f>
        <v>0</v>
      </c>
      <c r="AD74" s="114">
        <f t="shared" si="4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192200</v>
      </c>
      <c r="F75" s="39">
        <f>E75/15</f>
        <v>12813.3333333333</v>
      </c>
      <c r="G75" s="73"/>
      <c r="H75" s="51">
        <f>H70+H74</f>
        <v>192200</v>
      </c>
      <c r="I75" s="39">
        <f>H75/15</f>
        <v>12813.3333333333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5"/>
        <v>12800</v>
      </c>
      <c r="P75" s="29" t="str">
        <f t="shared" si="46"/>
        <v/>
      </c>
      <c r="Q75" s="30">
        <v>12800</v>
      </c>
      <c r="R75" s="90">
        <f t="shared" si="47"/>
        <v>12800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4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5"/>
        <v>8500</v>
      </c>
      <c r="P76" s="29" t="str">
        <f t="shared" si="46"/>
        <v/>
      </c>
      <c r="Q76" s="30">
        <v>8500</v>
      </c>
      <c r="R76" s="90">
        <f t="shared" si="47"/>
        <v>8500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4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5"/>
        <v>2100</v>
      </c>
      <c r="P77" s="29" t="str">
        <f t="shared" si="46"/>
        <v/>
      </c>
      <c r="Q77" s="30">
        <v>2100</v>
      </c>
      <c r="R77" s="90">
        <f t="shared" si="47"/>
        <v>2100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4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5"/>
        <v>9500</v>
      </c>
      <c r="P78" s="29" t="str">
        <f t="shared" si="46"/>
        <v/>
      </c>
      <c r="Q78" s="30">
        <v>9500</v>
      </c>
      <c r="R78" s="90">
        <f t="shared" si="47"/>
        <v>9500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si="44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5"/>
        <v>12500</v>
      </c>
      <c r="P79" s="29" t="str">
        <f t="shared" si="46"/>
        <v/>
      </c>
      <c r="Q79" s="30">
        <v>12500</v>
      </c>
      <c r="R79" s="90">
        <f t="shared" si="47"/>
        <v>12500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44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4">E80+D80</f>
        <v>3600</v>
      </c>
      <c r="G80" s="29" t="str">
        <f t="shared" ref="G80:G93" si="55">IF(LEFT(D80,1)="+",LEFT(D80,1)&amp;TEXT(D80,"#"),TEXT(D80,"#"))</f>
        <v/>
      </c>
      <c r="H80" s="30">
        <v>3600</v>
      </c>
      <c r="I80" s="67">
        <f t="shared" ref="I80:I99" si="56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5"/>
        <v>25000</v>
      </c>
      <c r="P80" s="29"/>
      <c r="Q80" s="30">
        <v>20000</v>
      </c>
      <c r="R80" s="90">
        <f t="shared" si="47"/>
        <v>20000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44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5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47"/>
        <v>28000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44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4"/>
        <v>9400</v>
      </c>
      <c r="G82" s="29" t="str">
        <f t="shared" si="55"/>
        <v/>
      </c>
      <c r="H82" s="30">
        <v>9400</v>
      </c>
      <c r="I82" s="67">
        <f t="shared" si="56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5"/>
        <v>28800</v>
      </c>
      <c r="P82" s="29"/>
      <c r="Q82" s="30">
        <v>25500</v>
      </c>
      <c r="R82" s="90">
        <f t="shared" si="47"/>
        <v>25500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44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4"/>
        <v>9800</v>
      </c>
      <c r="G83" s="29" t="str">
        <f t="shared" si="55"/>
        <v/>
      </c>
      <c r="H83" s="30">
        <v>9800</v>
      </c>
      <c r="I83" s="67">
        <f t="shared" si="56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5"/>
        <v>30000</v>
      </c>
      <c r="P83" s="29"/>
      <c r="Q83" s="30">
        <v>30000</v>
      </c>
      <c r="R83" s="90">
        <f t="shared" si="47"/>
        <v>30000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44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4"/>
        <v>9200</v>
      </c>
      <c r="G84" s="29" t="str">
        <f t="shared" si="55"/>
        <v/>
      </c>
      <c r="H84" s="30">
        <v>9200</v>
      </c>
      <c r="I84" s="67">
        <f t="shared" si="56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5"/>
        <v>26800</v>
      </c>
      <c r="P84" s="29" t="str">
        <f t="shared" si="57"/>
        <v/>
      </c>
      <c r="Q84" s="30">
        <v>25800</v>
      </c>
      <c r="R84" s="90">
        <f t="shared" si="47"/>
        <v>25800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44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5"/>
        <v>1700</v>
      </c>
      <c r="P85" s="29" t="str">
        <f t="shared" si="57"/>
        <v/>
      </c>
      <c r="Q85" s="34">
        <v>1700</v>
      </c>
      <c r="R85" s="90">
        <f t="shared" si="47"/>
        <v>1700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44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4"/>
        <v>9700</v>
      </c>
      <c r="G86" s="29" t="str">
        <f t="shared" si="55"/>
        <v/>
      </c>
      <c r="H86" s="30">
        <v>9700</v>
      </c>
      <c r="I86" s="67">
        <f t="shared" si="56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5"/>
        <v>4300</v>
      </c>
      <c r="P86" s="29" t="str">
        <f t="shared" si="57"/>
        <v/>
      </c>
      <c r="Q86" s="30">
        <v>4300</v>
      </c>
      <c r="R86" s="90">
        <f t="shared" si="47"/>
        <v>4300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44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4"/>
        <v>8100</v>
      </c>
      <c r="G87" s="29" t="str">
        <f t="shared" si="55"/>
        <v/>
      </c>
      <c r="H87" s="30">
        <v>8100</v>
      </c>
      <c r="I87" s="67">
        <f t="shared" si="56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5"/>
        <v>1950</v>
      </c>
      <c r="P87" s="29" t="str">
        <f t="shared" si="57"/>
        <v/>
      </c>
      <c r="Q87" s="30">
        <v>1950</v>
      </c>
      <c r="R87" s="90">
        <f t="shared" si="47"/>
        <v>1950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44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4"/>
        <v>9600</v>
      </c>
      <c r="G88" s="29" t="str">
        <f t="shared" si="55"/>
        <v/>
      </c>
      <c r="H88" s="30">
        <v>9600</v>
      </c>
      <c r="I88" s="67">
        <f t="shared" si="56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5"/>
        <v>2250</v>
      </c>
      <c r="P88" s="29" t="str">
        <f t="shared" si="57"/>
        <v/>
      </c>
      <c r="Q88" s="30">
        <v>2250</v>
      </c>
      <c r="R88" s="90">
        <f t="shared" si="47"/>
        <v>2250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44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4"/>
        <v>8300</v>
      </c>
      <c r="G89" s="29" t="str">
        <f t="shared" si="55"/>
        <v/>
      </c>
      <c r="H89" s="30">
        <v>8300</v>
      </c>
      <c r="I89" s="67">
        <f t="shared" si="56"/>
        <v>8300</v>
      </c>
      <c r="J89" s="69"/>
      <c r="K89" s="33" t="s">
        <v>222</v>
      </c>
      <c r="L89" s="25" t="s">
        <v>26</v>
      </c>
      <c r="M89" s="52"/>
      <c r="N89" s="27">
        <v>1750</v>
      </c>
      <c r="O89" s="28">
        <f t="shared" si="45"/>
        <v>1750</v>
      </c>
      <c r="P89" s="29" t="str">
        <f t="shared" si="57"/>
        <v/>
      </c>
      <c r="Q89" s="30">
        <v>1750</v>
      </c>
      <c r="R89" s="90">
        <f t="shared" si="47"/>
        <v>1750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44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4"/>
        <v>6800</v>
      </c>
      <c r="G90" s="29" t="str">
        <f t="shared" si="55"/>
        <v/>
      </c>
      <c r="H90" s="30">
        <v>6800</v>
      </c>
      <c r="I90" s="67">
        <f t="shared" si="56"/>
        <v>6800</v>
      </c>
      <c r="J90" s="69"/>
      <c r="K90" s="33" t="s">
        <v>224</v>
      </c>
      <c r="L90" s="25" t="s">
        <v>26</v>
      </c>
      <c r="M90" s="52"/>
      <c r="N90" s="27">
        <v>2150</v>
      </c>
      <c r="O90" s="28">
        <f t="shared" si="45"/>
        <v>2150</v>
      </c>
      <c r="P90" s="29" t="str">
        <f t="shared" si="57"/>
        <v/>
      </c>
      <c r="Q90" s="30">
        <v>2150</v>
      </c>
      <c r="R90" s="90">
        <f t="shared" si="47"/>
        <v>2150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44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4"/>
        <v>6800</v>
      </c>
      <c r="G91" s="29" t="str">
        <f t="shared" si="55"/>
        <v/>
      </c>
      <c r="H91" s="30">
        <v>6800</v>
      </c>
      <c r="I91" s="67">
        <f t="shared" si="56"/>
        <v>6800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5"/>
        <v>1100</v>
      </c>
      <c r="P91" s="29" t="str">
        <f t="shared" si="57"/>
        <v/>
      </c>
      <c r="Q91" s="34">
        <v>1100</v>
      </c>
      <c r="R91" s="90">
        <f t="shared" si="47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44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4"/>
        <v>6900</v>
      </c>
      <c r="G92" s="29" t="str">
        <f t="shared" si="55"/>
        <v/>
      </c>
      <c r="H92" s="30">
        <v>6900</v>
      </c>
      <c r="I92" s="67">
        <f t="shared" si="56"/>
        <v>6900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5"/>
        <v>1100</v>
      </c>
      <c r="P92" s="29" t="str">
        <f t="shared" si="57"/>
        <v/>
      </c>
      <c r="Q92" s="34">
        <v>1100</v>
      </c>
      <c r="R92" s="90">
        <f t="shared" si="47"/>
        <v>1100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44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4"/>
        <v>7200</v>
      </c>
      <c r="G93" s="29" t="str">
        <f t="shared" si="55"/>
        <v/>
      </c>
      <c r="H93" s="30">
        <v>7200</v>
      </c>
      <c r="I93" s="67">
        <f t="shared" si="56"/>
        <v>7200</v>
      </c>
      <c r="J93" s="69"/>
      <c r="K93" s="125" t="s">
        <v>230</v>
      </c>
      <c r="L93" s="25" t="s">
        <v>231</v>
      </c>
      <c r="M93" s="52"/>
      <c r="N93" s="41">
        <v>2050</v>
      </c>
      <c r="O93" s="28">
        <f t="shared" si="45"/>
        <v>2050</v>
      </c>
      <c r="P93" s="29" t="str">
        <f t="shared" si="57"/>
        <v/>
      </c>
      <c r="Q93" s="30">
        <v>2050</v>
      </c>
      <c r="R93" s="90">
        <f t="shared" si="47"/>
        <v>2050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44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4"/>
        <v>8700</v>
      </c>
      <c r="G94" s="29"/>
      <c r="H94" s="30">
        <v>8700</v>
      </c>
      <c r="I94" s="67">
        <f t="shared" si="56"/>
        <v>8700</v>
      </c>
      <c r="J94" s="71"/>
      <c r="K94" s="25" t="s">
        <v>234</v>
      </c>
      <c r="L94" s="25" t="s">
        <v>26</v>
      </c>
      <c r="M94" s="52"/>
      <c r="N94" s="41">
        <v>2050</v>
      </c>
      <c r="O94" s="28">
        <f t="shared" si="45"/>
        <v>2050</v>
      </c>
      <c r="P94" s="29" t="str">
        <f t="shared" si="57"/>
        <v/>
      </c>
      <c r="Q94" s="30">
        <v>2050</v>
      </c>
      <c r="R94" s="90">
        <f t="shared" si="47"/>
        <v>2050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44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4"/>
        <v>11200</v>
      </c>
      <c r="G95" s="29" t="str">
        <f t="shared" ref="G95:G119" si="58">IF(LEFT(D95,1)="+",LEFT(D95,1)&amp;TEXT(D95,"#"),TEXT(D95,"#"))</f>
        <v/>
      </c>
      <c r="H95" s="30">
        <v>11200</v>
      </c>
      <c r="I95" s="67">
        <f t="shared" si="56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5"/>
        <v>4300</v>
      </c>
      <c r="P95" s="29"/>
      <c r="Q95" s="30">
        <v>4800</v>
      </c>
      <c r="R95" s="90">
        <f t="shared" si="47"/>
        <v>4800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44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4"/>
        <v>8200</v>
      </c>
      <c r="G96" s="29" t="str">
        <f t="shared" si="58"/>
        <v/>
      </c>
      <c r="H96" s="30">
        <v>8200</v>
      </c>
      <c r="I96" s="67">
        <f t="shared" si="56"/>
        <v>8200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5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47"/>
        <v>5000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44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4"/>
        <v>7600</v>
      </c>
      <c r="G97" s="29" t="str">
        <f t="shared" si="58"/>
        <v/>
      </c>
      <c r="H97" s="30">
        <v>7600</v>
      </c>
      <c r="I97" s="67">
        <f t="shared" si="56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5"/>
        <v>2700</v>
      </c>
      <c r="P97" s="29" t="str">
        <f t="shared" si="59"/>
        <v/>
      </c>
      <c r="Q97" s="30">
        <v>2700</v>
      </c>
      <c r="R97" s="90">
        <f t="shared" si="47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44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4"/>
        <v>8500</v>
      </c>
      <c r="G98" s="29" t="str">
        <f t="shared" si="58"/>
        <v/>
      </c>
      <c r="H98" s="30">
        <v>8500</v>
      </c>
      <c r="I98" s="67">
        <f t="shared" si="56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5"/>
        <v>2700</v>
      </c>
      <c r="P98" s="29" t="str">
        <f t="shared" si="59"/>
        <v/>
      </c>
      <c r="Q98" s="30">
        <v>2700</v>
      </c>
      <c r="R98" s="90">
        <f t="shared" si="47"/>
        <v>2700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44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4"/>
        <v>8900</v>
      </c>
      <c r="G99" s="29" t="str">
        <f t="shared" si="58"/>
        <v/>
      </c>
      <c r="H99" s="30">
        <v>8900</v>
      </c>
      <c r="I99" s="67">
        <f t="shared" si="56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5"/>
        <v>5300</v>
      </c>
      <c r="P99" s="29" t="str">
        <f t="shared" si="59"/>
        <v/>
      </c>
      <c r="Q99" s="30">
        <v>5300</v>
      </c>
      <c r="R99" s="90">
        <f t="shared" si="47"/>
        <v>5300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44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154300</v>
      </c>
      <c r="F100" s="39">
        <f>E100/18</f>
        <v>8572.22222222222</v>
      </c>
      <c r="G100" s="29" t="str">
        <f t="shared" si="58"/>
        <v/>
      </c>
      <c r="H100" s="38">
        <f>SUM(I82:I99)</f>
        <v>154300</v>
      </c>
      <c r="I100" s="39">
        <f>AVERAGE(I82:I99)</f>
        <v>8572.22222222222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5"/>
        <v>1000</v>
      </c>
      <c r="P100" s="29" t="str">
        <f t="shared" si="59"/>
        <v/>
      </c>
      <c r="Q100" s="30">
        <v>1000</v>
      </c>
      <c r="R100" s="90">
        <f t="shared" si="47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0"/>
        <v>0</v>
      </c>
      <c r="AD100" s="114">
        <f t="shared" si="44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0">E101+D101</f>
        <v>10800</v>
      </c>
      <c r="G101" s="29" t="str">
        <f t="shared" si="58"/>
        <v/>
      </c>
      <c r="H101" s="30">
        <v>10800</v>
      </c>
      <c r="I101" s="67">
        <f t="shared" ref="I101:I119" si="61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5"/>
        <v>2700</v>
      </c>
      <c r="P101" s="29" t="str">
        <f t="shared" si="59"/>
        <v/>
      </c>
      <c r="Q101" s="30">
        <v>2700</v>
      </c>
      <c r="R101" s="90">
        <f t="shared" si="47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0"/>
        <v>0</v>
      </c>
      <c r="AD101" s="114">
        <f t="shared" si="44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0"/>
        <v>11900</v>
      </c>
      <c r="G102" s="29" t="str">
        <f t="shared" si="58"/>
        <v/>
      </c>
      <c r="H102" s="30">
        <v>11900</v>
      </c>
      <c r="I102" s="67">
        <f t="shared" si="61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5"/>
        <v>600</v>
      </c>
      <c r="P102" s="29" t="str">
        <f t="shared" si="59"/>
        <v/>
      </c>
      <c r="Q102" s="30">
        <v>600</v>
      </c>
      <c r="R102" s="90">
        <f t="shared" si="47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0"/>
        <v>0</v>
      </c>
      <c r="AD102" s="114">
        <f t="shared" si="44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0"/>
        <v>11600</v>
      </c>
      <c r="G103" s="29" t="str">
        <f t="shared" si="58"/>
        <v/>
      </c>
      <c r="H103" s="30">
        <v>11600</v>
      </c>
      <c r="I103" s="67">
        <f t="shared" si="61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5"/>
        <v>1600</v>
      </c>
      <c r="P103" s="29" t="str">
        <f t="shared" si="59"/>
        <v/>
      </c>
      <c r="Q103" s="34">
        <v>1600</v>
      </c>
      <c r="R103" s="90">
        <f t="shared" si="47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0"/>
        <v>0</v>
      </c>
      <c r="AD103" s="114">
        <f t="shared" si="44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0"/>
        <v>11800</v>
      </c>
      <c r="G104" s="29" t="str">
        <f t="shared" si="58"/>
        <v/>
      </c>
      <c r="H104" s="30">
        <v>11800</v>
      </c>
      <c r="I104" s="67">
        <f t="shared" si="61"/>
        <v>11800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5"/>
        <v>1900</v>
      </c>
      <c r="P104" s="29" t="str">
        <f t="shared" si="59"/>
        <v/>
      </c>
      <c r="Q104" s="30">
        <v>1900</v>
      </c>
      <c r="R104" s="90">
        <f t="shared" si="47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0"/>
        <v>0</v>
      </c>
      <c r="AD104" s="114">
        <f t="shared" si="44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0"/>
        <v>10900</v>
      </c>
      <c r="G105" s="29" t="str">
        <f t="shared" si="58"/>
        <v/>
      </c>
      <c r="H105" s="30">
        <v>10900</v>
      </c>
      <c r="I105" s="67">
        <f t="shared" si="61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5"/>
        <v>3000</v>
      </c>
      <c r="P105" s="29" t="str">
        <f t="shared" si="59"/>
        <v/>
      </c>
      <c r="Q105" s="34">
        <v>3000</v>
      </c>
      <c r="R105" s="90">
        <f t="shared" si="47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0"/>
        <v>0</v>
      </c>
      <c r="AD105" s="114">
        <f t="shared" si="44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0"/>
        <v>10500</v>
      </c>
      <c r="G106" s="29" t="str">
        <f t="shared" si="58"/>
        <v/>
      </c>
      <c r="H106" s="30">
        <v>10500</v>
      </c>
      <c r="I106" s="67">
        <f t="shared" si="61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5"/>
        <v>2500</v>
      </c>
      <c r="P106" s="29" t="str">
        <f t="shared" si="59"/>
        <v/>
      </c>
      <c r="Q106" s="34">
        <v>2500</v>
      </c>
      <c r="R106" s="90">
        <f t="shared" si="47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0"/>
        <v>0</v>
      </c>
      <c r="AD106" s="114">
        <f t="shared" si="44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9700</v>
      </c>
      <c r="F107" s="28">
        <f t="shared" si="60"/>
        <v>9700</v>
      </c>
      <c r="G107" s="29"/>
      <c r="H107" s="30">
        <v>9700</v>
      </c>
      <c r="I107" s="67">
        <f t="shared" si="61"/>
        <v>9700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5"/>
        <v>2500</v>
      </c>
      <c r="P107" s="29" t="str">
        <f t="shared" si="59"/>
        <v/>
      </c>
      <c r="Q107" s="30">
        <v>2500</v>
      </c>
      <c r="R107" s="90">
        <f t="shared" si="47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0"/>
        <v>0</v>
      </c>
      <c r="AD107" s="114">
        <f t="shared" si="44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9700</v>
      </c>
      <c r="F108" s="28">
        <f t="shared" si="60"/>
        <v>9700</v>
      </c>
      <c r="G108" s="29"/>
      <c r="H108" s="30">
        <v>9700</v>
      </c>
      <c r="I108" s="67">
        <f t="shared" si="61"/>
        <v>9700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5"/>
        <v>2400</v>
      </c>
      <c r="P108" s="29" t="str">
        <f t="shared" si="59"/>
        <v/>
      </c>
      <c r="Q108" s="30">
        <v>2400</v>
      </c>
      <c r="R108" s="90">
        <f t="shared" si="47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0"/>
        <v>0</v>
      </c>
      <c r="AD108" s="114">
        <f t="shared" si="44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0"/>
        <v>10500</v>
      </c>
      <c r="G109" s="29" t="str">
        <f t="shared" si="58"/>
        <v/>
      </c>
      <c r="H109" s="30">
        <v>10500</v>
      </c>
      <c r="I109" s="67">
        <f t="shared" si="61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5"/>
        <v>1800</v>
      </c>
      <c r="P109" s="29" t="str">
        <f t="shared" si="59"/>
        <v/>
      </c>
      <c r="Q109" s="30">
        <v>1800</v>
      </c>
      <c r="R109" s="90">
        <f t="shared" si="47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0"/>
        <v>0</v>
      </c>
      <c r="AD109" s="114">
        <f t="shared" si="44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0"/>
        <v>9400</v>
      </c>
      <c r="G110" s="29" t="str">
        <f t="shared" si="58"/>
        <v/>
      </c>
      <c r="H110" s="30">
        <v>9400</v>
      </c>
      <c r="I110" s="67">
        <f t="shared" si="61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5"/>
        <v>1600</v>
      </c>
      <c r="P110" s="29" t="str">
        <f t="shared" si="59"/>
        <v/>
      </c>
      <c r="Q110" s="34">
        <v>1600</v>
      </c>
      <c r="R110" s="90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0"/>
        <v>0</v>
      </c>
      <c r="AD110" s="114">
        <f t="shared" si="44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0"/>
        <v>10000</v>
      </c>
      <c r="G111" s="29" t="str">
        <f t="shared" si="58"/>
        <v/>
      </c>
      <c r="H111" s="30">
        <v>10000</v>
      </c>
      <c r="I111" s="67">
        <f t="shared" si="61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5"/>
        <v>1100</v>
      </c>
      <c r="P111" s="29" t="str">
        <f t="shared" si="59"/>
        <v/>
      </c>
      <c r="Q111" s="30">
        <v>1100</v>
      </c>
      <c r="R111" s="90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0"/>
        <v>0</v>
      </c>
      <c r="AD111" s="114">
        <f t="shared" si="44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0"/>
        <v>10600</v>
      </c>
      <c r="G112" s="29" t="str">
        <f t="shared" si="58"/>
        <v/>
      </c>
      <c r="H112" s="30">
        <v>10600</v>
      </c>
      <c r="I112" s="67">
        <f t="shared" si="61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5"/>
        <v>6200</v>
      </c>
      <c r="P112" s="29" t="str">
        <f t="shared" si="59"/>
        <v/>
      </c>
      <c r="Q112" s="34">
        <v>6200</v>
      </c>
      <c r="R112" s="90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0"/>
        <v>0</v>
      </c>
      <c r="AD112" s="114">
        <f t="shared" si="44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0"/>
        <v>11900</v>
      </c>
      <c r="G113" s="29" t="str">
        <f t="shared" si="58"/>
        <v/>
      </c>
      <c r="H113" s="30">
        <v>11900</v>
      </c>
      <c r="I113" s="67">
        <f t="shared" si="61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5"/>
        <v>1500</v>
      </c>
      <c r="P113" s="29" t="str">
        <f t="shared" si="59"/>
        <v/>
      </c>
      <c r="Q113" s="30">
        <v>1500</v>
      </c>
      <c r="R113" s="90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0"/>
        <v>0</v>
      </c>
      <c r="AD113" s="114">
        <f t="shared" si="44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0"/>
        <v>11800</v>
      </c>
      <c r="G114" s="29" t="str">
        <f t="shared" si="58"/>
        <v/>
      </c>
      <c r="H114" s="30">
        <v>11800</v>
      </c>
      <c r="I114" s="67">
        <f t="shared" si="61"/>
        <v>11800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5"/>
        <v>1500</v>
      </c>
      <c r="P114" s="29" t="str">
        <f t="shared" si="59"/>
        <v/>
      </c>
      <c r="Q114" s="30">
        <v>1500</v>
      </c>
      <c r="R114" s="90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0"/>
        <v>0</v>
      </c>
      <c r="AD114" s="114">
        <f t="shared" si="44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0"/>
        <v>11800</v>
      </c>
      <c r="G115" s="29" t="str">
        <f t="shared" si="58"/>
        <v/>
      </c>
      <c r="H115" s="30">
        <v>11800</v>
      </c>
      <c r="I115" s="67">
        <f t="shared" si="61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5"/>
        <v>500</v>
      </c>
      <c r="P115" s="29" t="str">
        <f t="shared" si="59"/>
        <v/>
      </c>
      <c r="Q115" s="30">
        <v>500</v>
      </c>
      <c r="R115" s="90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0"/>
        <v>0</v>
      </c>
      <c r="AD115" s="114">
        <f t="shared" si="44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0"/>
        <v>11000</v>
      </c>
      <c r="G116" s="29" t="str">
        <f t="shared" si="58"/>
        <v/>
      </c>
      <c r="H116" s="30">
        <v>11000</v>
      </c>
      <c r="I116" s="67">
        <f t="shared" si="61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5"/>
        <v>14000</v>
      </c>
      <c r="P116" s="29" t="str">
        <f t="shared" si="59"/>
        <v/>
      </c>
      <c r="Q116" s="34">
        <v>14000</v>
      </c>
      <c r="R116" s="90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0"/>
        <v>0</v>
      </c>
      <c r="AD116" s="114">
        <f t="shared" si="44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0"/>
        <v>10500</v>
      </c>
      <c r="G117" s="29" t="str">
        <f t="shared" si="58"/>
        <v/>
      </c>
      <c r="H117" s="30">
        <v>10500</v>
      </c>
      <c r="I117" s="67">
        <f t="shared" si="61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5"/>
        <v>10500</v>
      </c>
      <c r="P117" s="29" t="str">
        <f t="shared" si="59"/>
        <v/>
      </c>
      <c r="Q117" s="34">
        <v>10500</v>
      </c>
      <c r="R117" s="90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0"/>
        <v>0</v>
      </c>
      <c r="AD117" s="114">
        <f t="shared" si="44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9900</v>
      </c>
      <c r="F118" s="28">
        <f t="shared" si="60"/>
        <v>9900</v>
      </c>
      <c r="G118" s="29"/>
      <c r="H118" s="30">
        <v>9900</v>
      </c>
      <c r="I118" s="67">
        <f t="shared" si="61"/>
        <v>9900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5"/>
        <v>1400</v>
      </c>
      <c r="P118" s="29" t="str">
        <f t="shared" si="59"/>
        <v/>
      </c>
      <c r="Q118" s="30">
        <v>1700</v>
      </c>
      <c r="R118" s="90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0"/>
        <v>0</v>
      </c>
      <c r="AD118" s="114">
        <f t="shared" si="44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0"/>
        <v>9400</v>
      </c>
      <c r="G119" s="29" t="str">
        <f t="shared" si="58"/>
        <v/>
      </c>
      <c r="H119" s="30">
        <v>9400</v>
      </c>
      <c r="I119" s="67">
        <f t="shared" si="61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5"/>
        <v>1200</v>
      </c>
      <c r="P119" s="29" t="str">
        <f t="shared" si="59"/>
        <v/>
      </c>
      <c r="Q119" s="30">
        <v>1200</v>
      </c>
      <c r="R119" s="90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0"/>
        <v>0</v>
      </c>
      <c r="AD119" s="114">
        <f t="shared" si="44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203700</v>
      </c>
      <c r="F120" s="39">
        <f>E120/19</f>
        <v>10721.0526315789</v>
      </c>
      <c r="G120" s="73"/>
      <c r="H120" s="38">
        <f>SUM(I101:I119)</f>
        <v>203700</v>
      </c>
      <c r="I120" s="39">
        <f>H120/19</f>
        <v>10721.0526315789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5"/>
        <v>1200</v>
      </c>
      <c r="P120" s="29" t="str">
        <f t="shared" si="59"/>
        <v/>
      </c>
      <c r="Q120" s="30">
        <v>1600</v>
      </c>
      <c r="R120" s="90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0"/>
        <v>0</v>
      </c>
      <c r="AD120" s="114">
        <f t="shared" si="44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2">E121+D121</f>
        <v>8700</v>
      </c>
      <c r="G121" s="29" t="str">
        <f t="shared" ref="G121:G143" si="63">IF(LEFT(D121,1)="+",LEFT(D121,1)&amp;TEXT(D121,"#"),TEXT(D121,"#"))</f>
        <v/>
      </c>
      <c r="H121" s="30">
        <v>8700</v>
      </c>
      <c r="I121" s="67">
        <f t="shared" ref="I121:I170" si="64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5"/>
        <v>1400</v>
      </c>
      <c r="P121" s="29" t="str">
        <f t="shared" si="59"/>
        <v/>
      </c>
      <c r="Q121" s="30">
        <v>1400</v>
      </c>
      <c r="R121" s="90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0"/>
        <v>0</v>
      </c>
      <c r="AD121" s="114">
        <f t="shared" si="44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2"/>
        <v>9000</v>
      </c>
      <c r="G122" s="29" t="str">
        <f t="shared" si="63"/>
        <v/>
      </c>
      <c r="H122" s="30">
        <v>9000</v>
      </c>
      <c r="I122" s="67">
        <f t="shared" si="64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5"/>
        <v>0.115</v>
      </c>
      <c r="P122" s="29" t="str">
        <f t="shared" si="59"/>
        <v/>
      </c>
      <c r="Q122" s="34">
        <v>0.115</v>
      </c>
      <c r="R122" s="90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0"/>
        <v>0</v>
      </c>
      <c r="AD122" s="114">
        <f t="shared" si="44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3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5"/>
        <v>0.022</v>
      </c>
      <c r="P123" s="29"/>
      <c r="Q123" s="132">
        <v>0.022</v>
      </c>
      <c r="R123" s="133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0"/>
        <v>0</v>
      </c>
      <c r="AD123" s="114">
        <f t="shared" si="44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221400</v>
      </c>
      <c r="F124" s="39">
        <f>E124/21</f>
        <v>10542.8571428571</v>
      </c>
      <c r="G124" s="29" t="str">
        <f t="shared" si="63"/>
        <v/>
      </c>
      <c r="H124" s="38">
        <f>H120+H123</f>
        <v>221400</v>
      </c>
      <c r="I124" s="39">
        <f>H124/21</f>
        <v>10542.8571428571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5"/>
        <v>1020</v>
      </c>
      <c r="P124" s="29"/>
      <c r="Q124" s="30">
        <v>1020</v>
      </c>
      <c r="R124" s="90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0"/>
        <v>0</v>
      </c>
      <c r="AD124" s="114">
        <f t="shared" si="44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10000</v>
      </c>
      <c r="F125" s="28">
        <f t="shared" si="62"/>
        <v>10000</v>
      </c>
      <c r="G125" s="29" t="str">
        <f t="shared" si="63"/>
        <v/>
      </c>
      <c r="H125" s="30">
        <v>10000</v>
      </c>
      <c r="I125" s="67">
        <f t="shared" si="64"/>
        <v>10000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5"/>
        <v>2500</v>
      </c>
      <c r="P125" s="29" t="str">
        <f t="shared" ref="P125:P188" si="65">IF(LEFT(M125,1)="+",LEFT(M125,1)&amp;TEXT(M125,"#"),TEXT(M125,"#"))</f>
        <v/>
      </c>
      <c r="Q125" s="30">
        <v>2500</v>
      </c>
      <c r="R125" s="90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0"/>
        <v>0</v>
      </c>
      <c r="AD125" s="114">
        <f t="shared" si="44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2"/>
        <v>11700</v>
      </c>
      <c r="G126" s="29" t="str">
        <f t="shared" si="63"/>
        <v/>
      </c>
      <c r="H126" s="30">
        <v>11700</v>
      </c>
      <c r="I126" s="67">
        <f t="shared" si="64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5"/>
        <v>2250</v>
      </c>
      <c r="P126" s="29" t="str">
        <f t="shared" si="65"/>
        <v/>
      </c>
      <c r="Q126" s="30">
        <v>2250</v>
      </c>
      <c r="R126" s="90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0"/>
        <v>0</v>
      </c>
      <c r="AD126" s="114">
        <f t="shared" si="44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2"/>
        <v>14300</v>
      </c>
      <c r="G127" s="29" t="str">
        <f t="shared" si="63"/>
        <v/>
      </c>
      <c r="H127" s="30">
        <v>14300</v>
      </c>
      <c r="I127" s="99">
        <f t="shared" si="64"/>
        <v>14300</v>
      </c>
      <c r="J127" s="187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5"/>
        <v>4500</v>
      </c>
      <c r="P127" s="29" t="str">
        <f t="shared" si="65"/>
        <v/>
      </c>
      <c r="Q127" s="30">
        <v>4500</v>
      </c>
      <c r="R127" s="90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0"/>
        <v>0</v>
      </c>
      <c r="AD127" s="114">
        <f t="shared" si="44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2"/>
        <v>17100</v>
      </c>
      <c r="G128" s="29" t="str">
        <f t="shared" si="63"/>
        <v/>
      </c>
      <c r="H128" s="30">
        <v>17100</v>
      </c>
      <c r="I128" s="99">
        <f t="shared" si="64"/>
        <v>17100</v>
      </c>
      <c r="J128" s="188"/>
      <c r="K128" s="24" t="s">
        <v>308</v>
      </c>
      <c r="L128" s="25" t="s">
        <v>105</v>
      </c>
      <c r="M128" s="52"/>
      <c r="N128" s="27">
        <v>4300</v>
      </c>
      <c r="O128" s="28">
        <f t="shared" si="45"/>
        <v>4300</v>
      </c>
      <c r="P128" s="29" t="str">
        <f t="shared" si="65"/>
        <v/>
      </c>
      <c r="Q128" s="30">
        <v>4300</v>
      </c>
      <c r="R128" s="90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0"/>
        <v>0</v>
      </c>
      <c r="AD128" s="114">
        <f t="shared" ref="AD128:AD191" si="66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2"/>
        <v>10600</v>
      </c>
      <c r="G129" s="29" t="str">
        <f t="shared" si="63"/>
        <v/>
      </c>
      <c r="H129" s="30">
        <v>10600</v>
      </c>
      <c r="I129" s="99">
        <f t="shared" si="64"/>
        <v>10600</v>
      </c>
      <c r="J129" s="188"/>
      <c r="K129" s="24" t="s">
        <v>311</v>
      </c>
      <c r="L129" s="25" t="s">
        <v>22</v>
      </c>
      <c r="M129" s="52"/>
      <c r="N129" s="34">
        <v>3900</v>
      </c>
      <c r="O129" s="28">
        <f t="shared" si="45"/>
        <v>3900</v>
      </c>
      <c r="P129" s="29" t="str">
        <f t="shared" si="65"/>
        <v/>
      </c>
      <c r="Q129" s="34">
        <v>3900</v>
      </c>
      <c r="R129" s="90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0"/>
        <v>0</v>
      </c>
      <c r="AD129" s="114">
        <f t="shared" si="66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2"/>
        <v>9300</v>
      </c>
      <c r="G130" s="29" t="str">
        <f t="shared" si="63"/>
        <v/>
      </c>
      <c r="H130" s="30">
        <v>9300</v>
      </c>
      <c r="I130" s="99">
        <f t="shared" si="64"/>
        <v>9300</v>
      </c>
      <c r="J130" s="188"/>
      <c r="K130" s="24" t="s">
        <v>315</v>
      </c>
      <c r="L130" s="25" t="s">
        <v>316</v>
      </c>
      <c r="M130" s="52"/>
      <c r="N130" s="27">
        <v>11800</v>
      </c>
      <c r="O130" s="28">
        <f t="shared" si="45"/>
        <v>11800</v>
      </c>
      <c r="P130" s="29" t="str">
        <f t="shared" si="65"/>
        <v/>
      </c>
      <c r="Q130" s="30">
        <v>11800</v>
      </c>
      <c r="R130" s="90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0"/>
        <v>0</v>
      </c>
      <c r="AD130" s="114">
        <f t="shared" si="66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2"/>
        <v>12600</v>
      </c>
      <c r="G131" s="29" t="str">
        <f t="shared" si="63"/>
        <v/>
      </c>
      <c r="H131" s="34">
        <v>12600</v>
      </c>
      <c r="I131" s="99">
        <f t="shared" si="64"/>
        <v>12600</v>
      </c>
      <c r="J131" s="188"/>
      <c r="K131" s="24" t="s">
        <v>315</v>
      </c>
      <c r="L131" s="25" t="s">
        <v>105</v>
      </c>
      <c r="M131" s="52"/>
      <c r="N131" s="27">
        <v>14200</v>
      </c>
      <c r="O131" s="28">
        <f t="shared" si="45"/>
        <v>14200</v>
      </c>
      <c r="P131" s="29" t="str">
        <f t="shared" si="65"/>
        <v/>
      </c>
      <c r="Q131" s="30">
        <v>14200</v>
      </c>
      <c r="R131" s="90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0"/>
        <v>0</v>
      </c>
      <c r="AD131" s="114">
        <f t="shared" si="66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2"/>
        <v>10900</v>
      </c>
      <c r="G132" s="29" t="str">
        <f t="shared" si="63"/>
        <v/>
      </c>
      <c r="H132" s="34">
        <v>10900</v>
      </c>
      <c r="I132" s="99">
        <f t="shared" si="64"/>
        <v>10900</v>
      </c>
      <c r="J132" s="188"/>
      <c r="K132" s="24" t="s">
        <v>319</v>
      </c>
      <c r="L132" s="25" t="s">
        <v>75</v>
      </c>
      <c r="M132" s="52"/>
      <c r="N132" s="27">
        <v>12600</v>
      </c>
      <c r="O132" s="28">
        <f t="shared" si="45"/>
        <v>12600</v>
      </c>
      <c r="P132" s="29" t="str">
        <f t="shared" si="65"/>
        <v/>
      </c>
      <c r="Q132" s="30">
        <v>12600</v>
      </c>
      <c r="R132" s="90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0"/>
        <v>0</v>
      </c>
      <c r="AD132" s="114">
        <f t="shared" si="66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/>
      <c r="E133" s="27">
        <v>11700</v>
      </c>
      <c r="F133" s="28">
        <f t="shared" si="62"/>
        <v>11700</v>
      </c>
      <c r="G133" s="29" t="str">
        <f t="shared" si="63"/>
        <v/>
      </c>
      <c r="H133" s="30">
        <v>11700</v>
      </c>
      <c r="I133" s="99">
        <f t="shared" si="64"/>
        <v>11700</v>
      </c>
      <c r="J133" s="188"/>
      <c r="K133" s="24" t="s">
        <v>321</v>
      </c>
      <c r="L133" s="25" t="s">
        <v>322</v>
      </c>
      <c r="M133" s="52"/>
      <c r="N133" s="27">
        <v>17200</v>
      </c>
      <c r="O133" s="28">
        <f t="shared" si="45"/>
        <v>17200</v>
      </c>
      <c r="P133" s="29" t="str">
        <f t="shared" si="65"/>
        <v/>
      </c>
      <c r="Q133" s="30">
        <v>17200</v>
      </c>
      <c r="R133" s="90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0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2"/>
        <v>12500</v>
      </c>
      <c r="G134" s="29" t="str">
        <f t="shared" si="63"/>
        <v/>
      </c>
      <c r="H134" s="34">
        <v>12500</v>
      </c>
      <c r="I134" s="99">
        <f t="shared" si="64"/>
        <v>12500</v>
      </c>
      <c r="J134" s="188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7">N134+M134</f>
        <v>16600</v>
      </c>
      <c r="P134" s="29" t="str">
        <f t="shared" si="65"/>
        <v/>
      </c>
      <c r="Q134" s="30">
        <v>16600</v>
      </c>
      <c r="R134" s="90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0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2"/>
        <v>12300</v>
      </c>
      <c r="G135" s="29" t="str">
        <f t="shared" si="63"/>
        <v/>
      </c>
      <c r="H135" s="34">
        <v>12300</v>
      </c>
      <c r="I135" s="99">
        <f t="shared" si="64"/>
        <v>12300</v>
      </c>
      <c r="J135" s="188"/>
      <c r="K135" s="134" t="s">
        <v>327</v>
      </c>
      <c r="L135" s="25" t="s">
        <v>20</v>
      </c>
      <c r="M135" s="52"/>
      <c r="N135" s="27">
        <v>4000</v>
      </c>
      <c r="O135" s="28">
        <f t="shared" si="67"/>
        <v>4000</v>
      </c>
      <c r="P135" s="29" t="str">
        <f t="shared" si="65"/>
        <v/>
      </c>
      <c r="Q135" s="30">
        <v>4000</v>
      </c>
      <c r="R135" s="90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0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2"/>
        <v>13100</v>
      </c>
      <c r="G136" s="29" t="str">
        <f t="shared" si="63"/>
        <v/>
      </c>
      <c r="H136" s="34">
        <v>13100</v>
      </c>
      <c r="I136" s="99">
        <f t="shared" si="64"/>
        <v>13100</v>
      </c>
      <c r="J136" s="188"/>
      <c r="K136" s="134" t="s">
        <v>330</v>
      </c>
      <c r="L136" s="25" t="s">
        <v>20</v>
      </c>
      <c r="M136" s="52"/>
      <c r="N136" s="27">
        <v>9100</v>
      </c>
      <c r="O136" s="28">
        <f t="shared" si="67"/>
        <v>9100</v>
      </c>
      <c r="P136" s="29" t="str">
        <f t="shared" si="65"/>
        <v/>
      </c>
      <c r="Q136" s="30">
        <v>9100</v>
      </c>
      <c r="R136" s="90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0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2"/>
        <v>13100</v>
      </c>
      <c r="G137" s="29" t="str">
        <f t="shared" si="63"/>
        <v/>
      </c>
      <c r="H137" s="34">
        <v>13100</v>
      </c>
      <c r="I137" s="99">
        <f t="shared" si="64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5"/>
        <v/>
      </c>
      <c r="Q137" s="34">
        <f t="shared" ref="Q137:Q148" si="69">O137</f>
        <v>11310</v>
      </c>
      <c r="R137" s="90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0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2"/>
        <v>12800</v>
      </c>
      <c r="G138" s="29" t="str">
        <f t="shared" si="63"/>
        <v/>
      </c>
      <c r="H138" s="34">
        <v>12800</v>
      </c>
      <c r="I138" s="99">
        <f t="shared" si="64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5"/>
        <v/>
      </c>
      <c r="Q138" s="34">
        <f t="shared" si="69"/>
        <v>37150</v>
      </c>
      <c r="R138" s="90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9" si="70">F142-I142</f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2"/>
        <v>13500</v>
      </c>
      <c r="G139" s="29" t="str">
        <f t="shared" si="63"/>
        <v/>
      </c>
      <c r="H139" s="34">
        <v>13500</v>
      </c>
      <c r="I139" s="99">
        <f t="shared" si="64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5"/>
        <v/>
      </c>
      <c r="Q139" s="34">
        <f t="shared" si="69"/>
        <v>36950</v>
      </c>
      <c r="R139" s="90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0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2"/>
        <v>13500</v>
      </c>
      <c r="G140" s="29" t="str">
        <f t="shared" si="63"/>
        <v/>
      </c>
      <c r="H140" s="34">
        <v>13500</v>
      </c>
      <c r="I140" s="99">
        <f t="shared" si="64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11550</v>
      </c>
      <c r="O140" s="28">
        <f>F107+1150+300+400</f>
        <v>11550</v>
      </c>
      <c r="P140" s="29" t="str">
        <f t="shared" si="65"/>
        <v/>
      </c>
      <c r="Q140" s="34">
        <f t="shared" si="69"/>
        <v>11550</v>
      </c>
      <c r="R140" s="90">
        <f t="shared" si="68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0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2"/>
        <v>13500</v>
      </c>
      <c r="G141" s="29" t="str">
        <f t="shared" si="63"/>
        <v/>
      </c>
      <c r="H141" s="34">
        <v>13500</v>
      </c>
      <c r="I141" s="99">
        <f t="shared" si="64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5"/>
        <v/>
      </c>
      <c r="Q141" s="34">
        <f t="shared" si="69"/>
        <v>26950</v>
      </c>
      <c r="R141" s="90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0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2"/>
        <v>10500</v>
      </c>
      <c r="G142" s="29" t="str">
        <f t="shared" si="63"/>
        <v/>
      </c>
      <c r="H142" s="30">
        <v>10500</v>
      </c>
      <c r="I142" s="99">
        <f t="shared" si="64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5"/>
        <v/>
      </c>
      <c r="Q142" s="34">
        <f t="shared" si="69"/>
        <v>11790</v>
      </c>
      <c r="R142" s="90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0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2"/>
        <v>10300</v>
      </c>
      <c r="G143" s="29" t="str">
        <f t="shared" si="63"/>
        <v/>
      </c>
      <c r="H143" s="30">
        <v>10300</v>
      </c>
      <c r="I143" s="99">
        <f t="shared" si="64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5"/>
        <v/>
      </c>
      <c r="Q143" s="34">
        <f t="shared" si="69"/>
        <v>6420</v>
      </c>
      <c r="R143" s="90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0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2"/>
        <v>10300</v>
      </c>
      <c r="G144" s="29"/>
      <c r="H144" s="30">
        <v>10300</v>
      </c>
      <c r="I144" s="99">
        <f t="shared" si="64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5"/>
        <v/>
      </c>
      <c r="Q144" s="34">
        <f t="shared" si="69"/>
        <v>26860</v>
      </c>
      <c r="R144" s="90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0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2"/>
        <v>10300</v>
      </c>
      <c r="G145" s="29"/>
      <c r="H145" s="30">
        <v>10300</v>
      </c>
      <c r="I145" s="99">
        <f t="shared" si="64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5"/>
        <v/>
      </c>
      <c r="Q145" s="34">
        <f t="shared" si="69"/>
        <v>10540</v>
      </c>
      <c r="R145" s="90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0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2"/>
        <v>20600</v>
      </c>
      <c r="G146" s="29" t="str">
        <f t="shared" ref="G146:G151" si="71">IF(LEFT(D146,1)="+",LEFT(D146,1)&amp;TEXT(D146,"#"),TEXT(D146,"#"))</f>
        <v/>
      </c>
      <c r="H146" s="34">
        <v>20600</v>
      </c>
      <c r="I146" s="99">
        <f t="shared" si="64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5"/>
        <v/>
      </c>
      <c r="Q146" s="34">
        <f t="shared" si="69"/>
        <v>4590</v>
      </c>
      <c r="R146" s="90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0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2"/>
        <v>19500</v>
      </c>
      <c r="G147" s="29" t="str">
        <f t="shared" si="71"/>
        <v/>
      </c>
      <c r="H147" s="34">
        <v>19500</v>
      </c>
      <c r="I147" s="99">
        <f t="shared" si="64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5"/>
        <v/>
      </c>
      <c r="Q147" s="34">
        <f t="shared" si="69"/>
        <v>16890</v>
      </c>
      <c r="R147" s="90">
        <f t="shared" si="68"/>
        <v>16890</v>
      </c>
      <c r="S147" s="3"/>
      <c r="V147" s="9"/>
      <c r="W147" s="6"/>
      <c r="X147" s="8"/>
      <c r="Y147" s="9"/>
      <c r="Z147" s="6"/>
      <c r="AA147" s="8"/>
      <c r="AC147" s="114">
        <f t="shared" si="70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2"/>
        <v>19500</v>
      </c>
      <c r="G148" s="29" t="str">
        <f t="shared" si="71"/>
        <v/>
      </c>
      <c r="H148" s="34">
        <v>19500</v>
      </c>
      <c r="I148" s="99">
        <f t="shared" si="64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9470</v>
      </c>
      <c r="O148" s="28">
        <f>F93+1570+400+300</f>
        <v>9470</v>
      </c>
      <c r="P148" s="29" t="str">
        <f t="shared" si="65"/>
        <v/>
      </c>
      <c r="Q148" s="34">
        <f t="shared" si="69"/>
        <v>9470</v>
      </c>
      <c r="R148" s="90">
        <f t="shared" si="68"/>
        <v>9470</v>
      </c>
      <c r="S148" s="3"/>
      <c r="V148" s="9"/>
      <c r="W148" s="6"/>
      <c r="X148" s="8"/>
      <c r="Y148" s="9"/>
      <c r="Z148" s="6"/>
      <c r="AA148" s="8"/>
      <c r="AC148" s="114">
        <f t="shared" si="70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2"/>
        <v>11400</v>
      </c>
      <c r="G149" s="29" t="str">
        <f t="shared" si="71"/>
        <v/>
      </c>
      <c r="H149" s="30">
        <v>11400</v>
      </c>
      <c r="I149" s="99">
        <f t="shared" si="64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2">N149+M149</f>
        <v>7000</v>
      </c>
      <c r="P149" s="29" t="str">
        <f t="shared" si="65"/>
        <v/>
      </c>
      <c r="Q149" s="30">
        <v>7000</v>
      </c>
      <c r="R149" s="90">
        <f t="shared" si="68"/>
        <v>7000</v>
      </c>
      <c r="S149" s="3"/>
      <c r="V149" s="9"/>
      <c r="W149" s="6"/>
      <c r="X149" s="8"/>
      <c r="Y149" s="9"/>
      <c r="Z149" s="6"/>
      <c r="AA149" s="8"/>
      <c r="AC149" s="114">
        <f t="shared" si="70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2"/>
        <v>9500</v>
      </c>
      <c r="G150" s="29" t="str">
        <f t="shared" si="71"/>
        <v/>
      </c>
      <c r="H150" s="30">
        <v>9500</v>
      </c>
      <c r="I150" s="99">
        <f t="shared" si="64"/>
        <v>9500</v>
      </c>
      <c r="J150" s="105"/>
      <c r="K150" s="122" t="s">
        <v>360</v>
      </c>
      <c r="L150" s="25" t="s">
        <v>22</v>
      </c>
      <c r="M150" s="26" t="s">
        <v>510</v>
      </c>
      <c r="N150" s="27">
        <v>6200</v>
      </c>
      <c r="O150" s="28">
        <f t="shared" si="72"/>
        <v>6700</v>
      </c>
      <c r="P150" s="29" t="str">
        <f t="shared" si="65"/>
        <v>+500</v>
      </c>
      <c r="Q150" s="30">
        <v>6200</v>
      </c>
      <c r="R150" s="90">
        <f t="shared" si="68"/>
        <v>6700</v>
      </c>
      <c r="S150" s="3"/>
      <c r="V150" s="9"/>
      <c r="W150" s="6"/>
      <c r="X150" s="8"/>
      <c r="Y150" s="9"/>
      <c r="Z150" s="6"/>
      <c r="AA150" s="8"/>
      <c r="AC150" s="114">
        <f t="shared" si="70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2"/>
        <v>10500</v>
      </c>
      <c r="G151" s="29" t="str">
        <f t="shared" si="71"/>
        <v/>
      </c>
      <c r="H151" s="30">
        <v>10500</v>
      </c>
      <c r="I151" s="99">
        <f t="shared" si="64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2"/>
        <v>9500</v>
      </c>
      <c r="P151" s="77" t="str">
        <f t="shared" si="65"/>
        <v/>
      </c>
      <c r="Q151" s="30">
        <v>9500</v>
      </c>
      <c r="R151" s="90">
        <f t="shared" si="68"/>
        <v>9500</v>
      </c>
      <c r="S151" s="3"/>
      <c r="V151" s="9"/>
      <c r="W151" s="6"/>
      <c r="X151" s="8"/>
      <c r="Y151" s="9"/>
      <c r="Z151" s="6"/>
      <c r="AA151" s="8"/>
      <c r="AC151" s="114">
        <f t="shared" si="70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2"/>
        <v>10400</v>
      </c>
      <c r="G152" s="29"/>
      <c r="H152" s="30">
        <v>10400</v>
      </c>
      <c r="I152" s="99">
        <f t="shared" si="64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2"/>
        <v>8400</v>
      </c>
      <c r="P152" s="77" t="str">
        <f t="shared" si="65"/>
        <v/>
      </c>
      <c r="Q152" s="30">
        <v>8400</v>
      </c>
      <c r="R152" s="90">
        <f t="shared" si="68"/>
        <v>8400</v>
      </c>
      <c r="S152" s="3"/>
      <c r="V152" s="9"/>
      <c r="W152" s="6"/>
      <c r="X152" s="8"/>
      <c r="Y152" s="9"/>
      <c r="Z152" s="6"/>
      <c r="AA152" s="8"/>
      <c r="AC152" s="114">
        <f t="shared" si="70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2"/>
        <v>10400</v>
      </c>
      <c r="G153" s="29"/>
      <c r="H153" s="30">
        <v>10400</v>
      </c>
      <c r="I153" s="99">
        <f t="shared" si="64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2"/>
        <v>7200</v>
      </c>
      <c r="P153" s="77" t="str">
        <f t="shared" si="65"/>
        <v/>
      </c>
      <c r="Q153" s="34">
        <v>7200</v>
      </c>
      <c r="R153" s="90">
        <f t="shared" si="68"/>
        <v>7200</v>
      </c>
      <c r="S153" s="3"/>
      <c r="V153" s="9"/>
      <c r="W153" s="6"/>
      <c r="X153" s="8"/>
      <c r="Y153" s="9"/>
      <c r="Z153" s="6"/>
      <c r="AA153" s="8"/>
      <c r="AC153" s="114">
        <f t="shared" si="70"/>
        <v>0</v>
      </c>
      <c r="AD153" s="114">
        <f t="shared" si="66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2"/>
        <v>10400</v>
      </c>
      <c r="G154" s="29"/>
      <c r="H154" s="30">
        <v>10400</v>
      </c>
      <c r="I154" s="99">
        <f t="shared" si="64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2"/>
        <v>3200</v>
      </c>
      <c r="P154" s="77" t="str">
        <f t="shared" si="65"/>
        <v/>
      </c>
      <c r="Q154" s="30">
        <v>3200</v>
      </c>
      <c r="R154" s="90">
        <f t="shared" si="68"/>
        <v>3200</v>
      </c>
      <c r="S154" s="3"/>
      <c r="V154" s="9"/>
      <c r="W154" s="6"/>
      <c r="X154" s="8"/>
      <c r="Y154" s="9"/>
      <c r="Z154" s="6"/>
      <c r="AA154" s="8"/>
      <c r="AC154" s="114">
        <f t="shared" si="70"/>
        <v>0</v>
      </c>
      <c r="AD154" s="114">
        <f t="shared" si="66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2"/>
        <v>5000</v>
      </c>
      <c r="P155" s="77" t="str">
        <f t="shared" si="65"/>
        <v/>
      </c>
      <c r="Q155" s="34">
        <v>5000</v>
      </c>
      <c r="R155" s="90">
        <f t="shared" si="68"/>
        <v>5000</v>
      </c>
      <c r="S155" s="3"/>
      <c r="V155" s="9"/>
      <c r="W155" s="6"/>
      <c r="X155" s="8"/>
      <c r="Y155" s="9"/>
      <c r="Z155" s="6"/>
      <c r="AA155" s="8"/>
      <c r="AC155" s="114">
        <f t="shared" si="70"/>
        <v>0</v>
      </c>
      <c r="AD155" s="114">
        <f t="shared" si="66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2"/>
        <v>10600</v>
      </c>
      <c r="G156" s="29"/>
      <c r="H156" s="30">
        <v>10600</v>
      </c>
      <c r="I156" s="99">
        <f t="shared" si="64"/>
        <v>10600</v>
      </c>
      <c r="J156" s="105"/>
      <c r="K156" s="147" t="s">
        <v>373</v>
      </c>
      <c r="L156" s="75" t="s">
        <v>22</v>
      </c>
      <c r="M156" s="57" t="s">
        <v>467</v>
      </c>
      <c r="N156" s="27">
        <v>4800</v>
      </c>
      <c r="O156" s="28">
        <f t="shared" si="72"/>
        <v>4600</v>
      </c>
      <c r="P156" s="77" t="str">
        <f t="shared" si="65"/>
        <v>-200</v>
      </c>
      <c r="Q156" s="30">
        <v>4800</v>
      </c>
      <c r="R156" s="90">
        <f t="shared" si="68"/>
        <v>4600</v>
      </c>
      <c r="S156" s="3"/>
      <c r="V156" s="9"/>
      <c r="W156" s="6"/>
      <c r="X156" s="8"/>
      <c r="Y156" s="9"/>
      <c r="Z156" s="6"/>
      <c r="AA156" s="8"/>
      <c r="AC156" s="114">
        <f t="shared" si="70"/>
        <v>0</v>
      </c>
      <c r="AD156" s="114">
        <f t="shared" si="66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2"/>
        <v>13500</v>
      </c>
      <c r="G157" s="29" t="str">
        <f t="shared" ref="G157:G159" si="73">IF(LEFT(D157,1)="+",LEFT(D157,1)&amp;TEXT(D157,"#"),TEXT(D157,"#"))</f>
        <v/>
      </c>
      <c r="H157" s="30">
        <v>13500</v>
      </c>
      <c r="I157" s="99">
        <f t="shared" si="64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2"/>
        <v>5000</v>
      </c>
      <c r="P157" s="77" t="str">
        <f t="shared" si="65"/>
        <v/>
      </c>
      <c r="Q157" s="30">
        <v>5000</v>
      </c>
      <c r="R157" s="90">
        <f t="shared" si="68"/>
        <v>5000</v>
      </c>
      <c r="S157" s="3"/>
      <c r="V157" s="9"/>
      <c r="W157" s="6"/>
      <c r="X157" s="8"/>
      <c r="Y157" s="9"/>
      <c r="Z157" s="6"/>
      <c r="AA157" s="8"/>
      <c r="AC157" s="114">
        <f t="shared" si="70"/>
        <v>0</v>
      </c>
      <c r="AD157" s="114">
        <f t="shared" si="66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2"/>
        <v>13100</v>
      </c>
      <c r="G158" s="29" t="str">
        <f t="shared" si="73"/>
        <v/>
      </c>
      <c r="H158" s="30">
        <v>13100</v>
      </c>
      <c r="I158" s="99">
        <f t="shared" si="64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2"/>
        <v>6400</v>
      </c>
      <c r="P158" s="77" t="str">
        <f t="shared" si="65"/>
        <v/>
      </c>
      <c r="Q158" s="30">
        <v>6400</v>
      </c>
      <c r="R158" s="90">
        <f t="shared" si="68"/>
        <v>6400</v>
      </c>
      <c r="S158" s="3"/>
      <c r="V158" s="9"/>
      <c r="W158" s="6"/>
      <c r="X158" s="8"/>
      <c r="Y158" s="9"/>
      <c r="Z158" s="6"/>
      <c r="AA158" s="8"/>
      <c r="AC158" s="114">
        <f t="shared" si="70"/>
        <v>0</v>
      </c>
      <c r="AD158" s="114">
        <f t="shared" si="66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12500</v>
      </c>
      <c r="F159" s="28">
        <f t="shared" si="62"/>
        <v>12500</v>
      </c>
      <c r="G159" s="29" t="str">
        <f t="shared" si="73"/>
        <v/>
      </c>
      <c r="H159" s="30">
        <v>12500</v>
      </c>
      <c r="I159" s="99">
        <f t="shared" si="64"/>
        <v>12500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2"/>
        <v>3600</v>
      </c>
      <c r="P159" s="77" t="str">
        <f t="shared" si="65"/>
        <v/>
      </c>
      <c r="Q159" s="30">
        <v>3600</v>
      </c>
      <c r="R159" s="90">
        <f t="shared" si="68"/>
        <v>3600</v>
      </c>
      <c r="S159" s="3"/>
      <c r="V159" s="9"/>
      <c r="W159" s="6"/>
      <c r="X159" s="8"/>
      <c r="Y159" s="9"/>
      <c r="Z159" s="6"/>
      <c r="AA159" s="8"/>
      <c r="AC159" s="114">
        <f t="shared" si="70"/>
        <v>0</v>
      </c>
      <c r="AD159" s="114">
        <f t="shared" si="66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2"/>
        <v>10300</v>
      </c>
      <c r="G160" s="29"/>
      <c r="H160" s="30">
        <v>10300</v>
      </c>
      <c r="I160" s="99">
        <f t="shared" si="64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2"/>
        <v>4700</v>
      </c>
      <c r="P160" s="77" t="str">
        <f t="shared" si="65"/>
        <v/>
      </c>
      <c r="Q160" s="30">
        <v>4700</v>
      </c>
      <c r="R160" s="90">
        <f t="shared" si="68"/>
        <v>4700</v>
      </c>
      <c r="S160" s="3"/>
      <c r="V160" s="9"/>
      <c r="W160" s="6"/>
      <c r="X160" s="8"/>
      <c r="Y160" s="9"/>
      <c r="Z160" s="6"/>
      <c r="AA160" s="8"/>
      <c r="AC160" s="114">
        <f t="shared" si="70"/>
        <v>0</v>
      </c>
      <c r="AD160" s="114">
        <f t="shared" si="66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2"/>
        <v>13000</v>
      </c>
      <c r="G161" s="29" t="str">
        <f t="shared" ref="G161:G170" si="74">IF(LEFT(D161,1)="+",LEFT(D161,1)&amp;TEXT(D161,"#"),TEXT(D161,"#"))</f>
        <v/>
      </c>
      <c r="H161" s="30">
        <v>13000</v>
      </c>
      <c r="I161" s="99">
        <f t="shared" si="64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2"/>
        <v>6000</v>
      </c>
      <c r="P161" s="77" t="str">
        <f t="shared" si="65"/>
        <v/>
      </c>
      <c r="Q161" s="30">
        <v>6000</v>
      </c>
      <c r="R161" s="90">
        <f t="shared" si="68"/>
        <v>6000</v>
      </c>
      <c r="S161" s="3"/>
      <c r="V161" s="9"/>
      <c r="W161" s="6"/>
      <c r="X161" s="8"/>
      <c r="Y161" s="9"/>
      <c r="Z161" s="6"/>
      <c r="AA161" s="8"/>
      <c r="AC161" s="114">
        <f t="shared" si="70"/>
        <v>0</v>
      </c>
      <c r="AD161" s="114">
        <f t="shared" si="66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2"/>
        <v>13500</v>
      </c>
      <c r="G162" s="29"/>
      <c r="H162" s="34">
        <v>13500</v>
      </c>
      <c r="I162" s="99">
        <f t="shared" si="64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2"/>
        <v>2700</v>
      </c>
      <c r="P162" s="77" t="str">
        <f t="shared" si="65"/>
        <v/>
      </c>
      <c r="Q162" s="30">
        <v>2700</v>
      </c>
      <c r="R162" s="90">
        <f t="shared" si="68"/>
        <v>2700</v>
      </c>
      <c r="S162" s="3"/>
      <c r="V162" s="9"/>
      <c r="W162" s="6"/>
      <c r="X162" s="8"/>
      <c r="Y162" s="9"/>
      <c r="Z162" s="6"/>
      <c r="AA162" s="8"/>
      <c r="AC162" s="114">
        <f t="shared" si="70"/>
        <v>0</v>
      </c>
      <c r="AD162" s="114">
        <f t="shared" si="66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2"/>
        <v>13200</v>
      </c>
      <c r="G163" s="29" t="str">
        <f t="shared" si="74"/>
        <v/>
      </c>
      <c r="H163" s="34">
        <v>13200</v>
      </c>
      <c r="I163" s="99">
        <f t="shared" si="64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2"/>
        <v>2200</v>
      </c>
      <c r="P163" s="77" t="str">
        <f t="shared" si="65"/>
        <v/>
      </c>
      <c r="Q163" s="30">
        <v>2200</v>
      </c>
      <c r="R163" s="90">
        <f t="shared" si="68"/>
        <v>2200</v>
      </c>
      <c r="S163" s="3"/>
      <c r="V163" s="9"/>
      <c r="W163" s="6"/>
      <c r="X163" s="8"/>
      <c r="Y163" s="9"/>
      <c r="Z163" s="6"/>
      <c r="AA163" s="8"/>
      <c r="AC163" s="114">
        <f t="shared" si="70"/>
        <v>0</v>
      </c>
      <c r="AD163" s="114">
        <f t="shared" si="66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2"/>
        <v>13200</v>
      </c>
      <c r="G164" s="29" t="str">
        <f t="shared" si="74"/>
        <v/>
      </c>
      <c r="H164" s="34">
        <v>13200</v>
      </c>
      <c r="I164" s="99">
        <f t="shared" si="64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2"/>
        <v>2200</v>
      </c>
      <c r="P164" s="77" t="str">
        <f t="shared" si="65"/>
        <v/>
      </c>
      <c r="Q164" s="30">
        <v>2200</v>
      </c>
      <c r="R164" s="90">
        <f t="shared" si="68"/>
        <v>2200</v>
      </c>
      <c r="S164" s="3"/>
      <c r="V164" s="9"/>
      <c r="W164" s="6"/>
      <c r="X164" s="8"/>
      <c r="Y164" s="9"/>
      <c r="Z164" s="6"/>
      <c r="AA164" s="8"/>
      <c r="AC164" s="114">
        <f t="shared" si="70"/>
        <v>0</v>
      </c>
      <c r="AD164" s="114">
        <f t="shared" si="66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2"/>
        <v>10600</v>
      </c>
      <c r="G165" s="29" t="str">
        <f t="shared" si="74"/>
        <v/>
      </c>
      <c r="H165" s="30">
        <v>10600</v>
      </c>
      <c r="I165" s="99">
        <f t="shared" si="64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2"/>
        <v>9800</v>
      </c>
      <c r="P165" s="77" t="str">
        <f t="shared" si="65"/>
        <v/>
      </c>
      <c r="Q165" s="30">
        <v>9800</v>
      </c>
      <c r="R165" s="90">
        <f t="shared" si="68"/>
        <v>9800</v>
      </c>
      <c r="S165" s="3"/>
      <c r="V165" s="9"/>
      <c r="W165" s="6"/>
      <c r="X165" s="8"/>
      <c r="Y165" s="9"/>
      <c r="Z165" s="6"/>
      <c r="AA165" s="8"/>
      <c r="AC165" s="114">
        <f t="shared" si="70"/>
        <v>0</v>
      </c>
      <c r="AD165" s="114">
        <f t="shared" si="66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2"/>
        <v>10600</v>
      </c>
      <c r="G166" s="29" t="str">
        <f t="shared" si="74"/>
        <v/>
      </c>
      <c r="H166" s="30">
        <v>10600</v>
      </c>
      <c r="I166" s="67">
        <f t="shared" si="64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2"/>
        <v>10700</v>
      </c>
      <c r="P166" s="77" t="str">
        <f t="shared" si="65"/>
        <v/>
      </c>
      <c r="Q166" s="30">
        <v>10700</v>
      </c>
      <c r="R166" s="90">
        <f t="shared" si="68"/>
        <v>10700</v>
      </c>
      <c r="S166" s="3"/>
      <c r="V166" s="9"/>
      <c r="W166" s="6"/>
      <c r="X166" s="8"/>
      <c r="Y166" s="9"/>
      <c r="Z166" s="6"/>
      <c r="AA166" s="8"/>
      <c r="AC166" s="114">
        <f t="shared" si="70"/>
        <v>0</v>
      </c>
      <c r="AD166" s="114">
        <f t="shared" si="66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2"/>
        <v>10600</v>
      </c>
      <c r="G167" s="29" t="str">
        <f t="shared" si="74"/>
        <v/>
      </c>
      <c r="H167" s="30">
        <v>10600</v>
      </c>
      <c r="I167" s="67">
        <f t="shared" si="64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2"/>
        <v>11800</v>
      </c>
      <c r="P167" s="77" t="str">
        <f t="shared" si="65"/>
        <v/>
      </c>
      <c r="Q167" s="30">
        <v>11800</v>
      </c>
      <c r="R167" s="90">
        <f t="shared" si="68"/>
        <v>11800</v>
      </c>
      <c r="S167" s="3"/>
      <c r="V167" s="9"/>
      <c r="W167" s="6"/>
      <c r="X167" s="8"/>
      <c r="Y167" s="9"/>
      <c r="Z167" s="6"/>
      <c r="AA167" s="8"/>
      <c r="AC167" s="114">
        <f t="shared" si="70"/>
        <v>0</v>
      </c>
      <c r="AD167" s="114">
        <f t="shared" si="66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2"/>
        <v>10700</v>
      </c>
      <c r="G168" s="29" t="str">
        <f t="shared" si="74"/>
        <v/>
      </c>
      <c r="H168" s="30">
        <v>10700</v>
      </c>
      <c r="I168" s="99">
        <f t="shared" si="64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2"/>
        <v>11700</v>
      </c>
      <c r="P168" s="29" t="str">
        <f t="shared" si="65"/>
        <v/>
      </c>
      <c r="Q168" s="30">
        <v>11700</v>
      </c>
      <c r="R168" s="90">
        <f t="shared" si="68"/>
        <v>11700</v>
      </c>
      <c r="S168" s="3"/>
      <c r="V168" s="9"/>
      <c r="W168" s="6"/>
      <c r="X168" s="8"/>
      <c r="Y168" s="9"/>
      <c r="Z168" s="6"/>
      <c r="AA168" s="8"/>
      <c r="AC168" s="114">
        <f t="shared" si="70"/>
        <v>0</v>
      </c>
      <c r="AD168" s="114">
        <f t="shared" si="66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2"/>
        <v>11200</v>
      </c>
      <c r="G169" s="29" t="str">
        <f t="shared" si="74"/>
        <v/>
      </c>
      <c r="H169" s="30">
        <v>11200</v>
      </c>
      <c r="I169" s="99">
        <f t="shared" si="64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2"/>
        <v>4050</v>
      </c>
      <c r="P169" s="77" t="str">
        <f t="shared" si="65"/>
        <v/>
      </c>
      <c r="Q169" s="30">
        <v>4050</v>
      </c>
      <c r="R169" s="90">
        <f t="shared" si="68"/>
        <v>4050</v>
      </c>
      <c r="S169" s="3"/>
      <c r="V169" s="9"/>
      <c r="W169" s="6"/>
      <c r="X169" s="8"/>
      <c r="Y169" s="9"/>
      <c r="Z169" s="6"/>
      <c r="AA169" s="8"/>
      <c r="AC169" s="114">
        <f t="shared" si="70"/>
        <v>0</v>
      </c>
      <c r="AD169" s="114">
        <f t="shared" si="66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2"/>
        <v>10600</v>
      </c>
      <c r="G170" s="29" t="str">
        <f t="shared" si="74"/>
        <v/>
      </c>
      <c r="H170" s="30">
        <v>10600</v>
      </c>
      <c r="I170" s="99">
        <f t="shared" si="64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2"/>
        <v>10360</v>
      </c>
      <c r="P170" s="77" t="str">
        <f t="shared" si="65"/>
        <v/>
      </c>
      <c r="Q170" s="30">
        <v>10360</v>
      </c>
      <c r="R170" s="90">
        <f t="shared" si="68"/>
        <v>10360</v>
      </c>
      <c r="S170" s="3"/>
      <c r="V170" s="9"/>
      <c r="W170" s="6"/>
      <c r="X170" s="8"/>
      <c r="Y170" s="9"/>
      <c r="Z170" s="6"/>
      <c r="AA170" s="8"/>
      <c r="AC170" s="114">
        <f t="shared" si="70"/>
        <v>0</v>
      </c>
      <c r="AD170" s="114">
        <f t="shared" si="66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563700</v>
      </c>
      <c r="F171" s="39">
        <f>E171/46</f>
        <v>12254.347826087</v>
      </c>
      <c r="G171" s="73"/>
      <c r="H171" s="38">
        <f>SUM(I125:I170)</f>
        <v>563700</v>
      </c>
      <c r="I171" s="149">
        <f>H171/46</f>
        <v>12254.347826087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2"/>
        <v>3600</v>
      </c>
      <c r="P171" s="153" t="str">
        <f t="shared" si="65"/>
        <v/>
      </c>
      <c r="Q171" s="156">
        <v>3600</v>
      </c>
      <c r="R171" s="90">
        <f t="shared" si="68"/>
        <v>3600</v>
      </c>
      <c r="S171" s="3"/>
      <c r="V171" s="9"/>
      <c r="W171" s="6"/>
      <c r="X171" s="8"/>
      <c r="Y171" s="9"/>
      <c r="Z171" s="6"/>
      <c r="AA171" s="8"/>
      <c r="AC171" s="114">
        <f t="shared" si="70"/>
        <v>0</v>
      </c>
      <c r="AD171" s="114">
        <f t="shared" si="66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5">E172+D172</f>
        <v>4100</v>
      </c>
      <c r="G172" s="29" t="str">
        <f t="shared" ref="G172:G190" si="76">IF(LEFT(D172,1)="+",LEFT(D172,1)&amp;TEXT(D172,"#"),TEXT(D172,"#"))</f>
        <v/>
      </c>
      <c r="H172" s="34">
        <v>4100</v>
      </c>
      <c r="I172" s="99">
        <f t="shared" ref="I172:I186" si="77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2"/>
        <v>2500</v>
      </c>
      <c r="P172" s="153" t="str">
        <f t="shared" si="65"/>
        <v/>
      </c>
      <c r="Q172" s="156">
        <v>2500</v>
      </c>
      <c r="R172" s="90">
        <f t="shared" si="68"/>
        <v>2500</v>
      </c>
      <c r="S172" s="3"/>
      <c r="V172" s="9"/>
      <c r="W172" s="6"/>
      <c r="X172" s="8"/>
      <c r="Y172" s="9"/>
      <c r="Z172" s="6"/>
      <c r="AA172" s="8"/>
      <c r="AC172" s="114">
        <f t="shared" si="70"/>
        <v>0</v>
      </c>
      <c r="AD172" s="114">
        <f t="shared" si="66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5"/>
        <v>2350</v>
      </c>
      <c r="G173" s="29" t="str">
        <f t="shared" si="76"/>
        <v/>
      </c>
      <c r="H173" s="30">
        <v>2350</v>
      </c>
      <c r="I173" s="99">
        <f t="shared" si="77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2"/>
        <v>1500</v>
      </c>
      <c r="P173" s="153" t="str">
        <f t="shared" si="65"/>
        <v/>
      </c>
      <c r="Q173" s="156">
        <v>1500</v>
      </c>
      <c r="R173" s="90">
        <f t="shared" si="68"/>
        <v>1500</v>
      </c>
      <c r="S173" s="3"/>
      <c r="V173" s="9"/>
      <c r="W173" s="6"/>
      <c r="X173" s="8"/>
      <c r="Y173" s="9"/>
      <c r="Z173" s="6"/>
      <c r="AA173" s="8"/>
      <c r="AC173" s="114">
        <f t="shared" si="70"/>
        <v>0</v>
      </c>
      <c r="AD173" s="114">
        <f t="shared" si="66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5"/>
        <v>3400</v>
      </c>
      <c r="G174" s="29" t="str">
        <f t="shared" si="76"/>
        <v/>
      </c>
      <c r="H174" s="34">
        <v>3400</v>
      </c>
      <c r="I174" s="99">
        <f t="shared" si="77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2"/>
        <v>47200</v>
      </c>
      <c r="P174" s="153" t="str">
        <f t="shared" si="65"/>
        <v/>
      </c>
      <c r="Q174" s="27">
        <v>47200</v>
      </c>
      <c r="R174" s="90">
        <f t="shared" si="68"/>
        <v>47200</v>
      </c>
      <c r="S174" s="3"/>
      <c r="V174" s="9"/>
      <c r="W174" s="6"/>
      <c r="X174" s="8"/>
      <c r="Y174" s="9"/>
      <c r="Z174" s="6"/>
      <c r="AA174" s="8"/>
      <c r="AC174" s="114">
        <f t="shared" si="70"/>
        <v>0</v>
      </c>
      <c r="AD174" s="114">
        <f t="shared" si="66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5"/>
        <v>2400</v>
      </c>
      <c r="G175" s="29" t="str">
        <f t="shared" si="76"/>
        <v/>
      </c>
      <c r="H175" s="30">
        <v>2400</v>
      </c>
      <c r="I175" s="99">
        <f t="shared" si="77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2"/>
        <v>16200</v>
      </c>
      <c r="P175" s="77" t="str">
        <f t="shared" si="65"/>
        <v/>
      </c>
      <c r="Q175" s="27">
        <v>16200</v>
      </c>
      <c r="R175" s="90">
        <f t="shared" si="68"/>
        <v>16200</v>
      </c>
      <c r="S175" s="3"/>
      <c r="V175" s="9"/>
      <c r="W175" s="6"/>
      <c r="X175" s="8"/>
      <c r="Y175" s="9"/>
      <c r="Z175" s="6"/>
      <c r="AA175" s="8"/>
      <c r="AC175" s="114">
        <f t="shared" si="70"/>
        <v>0</v>
      </c>
      <c r="AD175" s="114">
        <f t="shared" si="66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5"/>
        <v>2700</v>
      </c>
      <c r="G176" s="29" t="str">
        <f t="shared" si="76"/>
        <v/>
      </c>
      <c r="H176" s="30">
        <v>2700</v>
      </c>
      <c r="I176" s="99">
        <f t="shared" si="77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2"/>
        <v>14400</v>
      </c>
      <c r="P176" s="77" t="str">
        <f t="shared" si="65"/>
        <v/>
      </c>
      <c r="Q176" s="27">
        <v>14400</v>
      </c>
      <c r="R176" s="90">
        <f t="shared" si="68"/>
        <v>14400</v>
      </c>
      <c r="S176" s="3"/>
      <c r="V176" s="9"/>
      <c r="W176" s="6"/>
      <c r="X176" s="8"/>
      <c r="Y176" s="9"/>
      <c r="Z176" s="6"/>
      <c r="AA176" s="8"/>
      <c r="AC176" s="114">
        <f t="shared" si="70"/>
        <v>0</v>
      </c>
      <c r="AD176" s="114">
        <f t="shared" si="66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2"/>
        <v>15300</v>
      </c>
      <c r="P177" s="77" t="str">
        <f t="shared" si="65"/>
        <v/>
      </c>
      <c r="Q177" s="27">
        <v>15300</v>
      </c>
      <c r="R177" s="90">
        <f t="shared" si="68"/>
        <v>15300</v>
      </c>
      <c r="S177" s="3"/>
      <c r="V177" s="9"/>
      <c r="W177" s="6"/>
      <c r="X177" s="8"/>
      <c r="Y177" s="9"/>
      <c r="Z177" s="6"/>
      <c r="AA177" s="8"/>
      <c r="AC177" s="114">
        <f t="shared" si="70"/>
        <v>0</v>
      </c>
      <c r="AD177" s="114">
        <f t="shared" si="66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5"/>
        <v>5500</v>
      </c>
      <c r="G178" s="29" t="str">
        <f t="shared" si="76"/>
        <v/>
      </c>
      <c r="H178" s="30">
        <v>5500</v>
      </c>
      <c r="I178" s="99">
        <f t="shared" si="77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2"/>
        <v>17200</v>
      </c>
      <c r="P178" s="77" t="str">
        <f t="shared" si="65"/>
        <v/>
      </c>
      <c r="Q178" s="27">
        <v>17200</v>
      </c>
      <c r="R178" s="90">
        <f t="shared" si="68"/>
        <v>17200</v>
      </c>
      <c r="S178" s="3"/>
      <c r="V178" s="9"/>
      <c r="W178" s="6"/>
      <c r="X178" s="8"/>
      <c r="Y178" s="9"/>
      <c r="Z178" s="6"/>
      <c r="AA178" s="8"/>
      <c r="AC178" s="114">
        <f t="shared" si="70"/>
        <v>0</v>
      </c>
      <c r="AD178" s="114">
        <f t="shared" si="66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5"/>
        <v>2900</v>
      </c>
      <c r="G179" s="29" t="str">
        <f t="shared" si="76"/>
        <v/>
      </c>
      <c r="H179" s="30">
        <v>2900</v>
      </c>
      <c r="I179" s="99">
        <f t="shared" si="77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2"/>
        <v>43800</v>
      </c>
      <c r="P179" s="77" t="str">
        <f t="shared" si="65"/>
        <v/>
      </c>
      <c r="Q179" s="27">
        <v>43800</v>
      </c>
      <c r="R179" s="90">
        <f t="shared" si="68"/>
        <v>43800</v>
      </c>
      <c r="S179" s="3"/>
      <c r="V179" s="9"/>
      <c r="W179" s="6"/>
      <c r="X179" s="8"/>
      <c r="Y179" s="9"/>
      <c r="Z179" s="6"/>
      <c r="AA179" s="8"/>
      <c r="AC179" s="114">
        <f t="shared" si="70"/>
        <v>0</v>
      </c>
      <c r="AD179" s="114">
        <f t="shared" si="66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5"/>
        <v>4430</v>
      </c>
      <c r="G180" s="29" t="str">
        <f t="shared" si="76"/>
        <v/>
      </c>
      <c r="H180" s="30">
        <v>4430</v>
      </c>
      <c r="I180" s="99">
        <f t="shared" si="77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2"/>
        <v>13100</v>
      </c>
      <c r="P180" s="77" t="str">
        <f t="shared" si="65"/>
        <v/>
      </c>
      <c r="Q180" s="27">
        <v>13100</v>
      </c>
      <c r="R180" s="90">
        <f t="shared" si="68"/>
        <v>13100</v>
      </c>
      <c r="S180" s="3"/>
      <c r="V180" s="9"/>
      <c r="W180" s="6"/>
      <c r="X180" s="8"/>
      <c r="Y180" s="9"/>
      <c r="Z180" s="6"/>
      <c r="AA180" s="8"/>
      <c r="AC180" s="114">
        <f t="shared" si="70"/>
        <v>0</v>
      </c>
      <c r="AD180" s="114">
        <f t="shared" si="66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5"/>
        <v>3100</v>
      </c>
      <c r="G181" s="29" t="str">
        <f t="shared" si="76"/>
        <v/>
      </c>
      <c r="H181" s="30">
        <v>3100</v>
      </c>
      <c r="I181" s="99">
        <f t="shared" si="77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2"/>
        <v>35500</v>
      </c>
      <c r="P181" s="77" t="str">
        <f t="shared" si="65"/>
        <v/>
      </c>
      <c r="Q181" s="27">
        <v>35500</v>
      </c>
      <c r="R181" s="90">
        <f t="shared" si="68"/>
        <v>35500</v>
      </c>
      <c r="S181" s="3"/>
      <c r="V181" s="9"/>
      <c r="W181" s="6"/>
      <c r="X181" s="8"/>
      <c r="Y181" s="9"/>
      <c r="Z181" s="6"/>
      <c r="AA181" s="8"/>
      <c r="AC181" s="114">
        <f t="shared" si="70"/>
        <v>0</v>
      </c>
      <c r="AD181" s="114">
        <f t="shared" si="66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5"/>
        <v>3500</v>
      </c>
      <c r="G182" s="29" t="str">
        <f t="shared" si="76"/>
        <v/>
      </c>
      <c r="H182" s="30">
        <v>3500</v>
      </c>
      <c r="I182" s="99">
        <f t="shared" si="77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2"/>
        <v>36500</v>
      </c>
      <c r="P182" s="77" t="str">
        <f t="shared" si="65"/>
        <v/>
      </c>
      <c r="Q182" s="27">
        <v>36500</v>
      </c>
      <c r="R182" s="90">
        <f t="shared" si="68"/>
        <v>36500</v>
      </c>
      <c r="S182" s="3"/>
      <c r="V182" s="9"/>
      <c r="W182" s="6"/>
      <c r="X182" s="8"/>
      <c r="Y182" s="9"/>
      <c r="Z182" s="6"/>
      <c r="AA182" s="8"/>
      <c r="AC182" s="114">
        <f t="shared" si="70"/>
        <v>0</v>
      </c>
      <c r="AD182" s="114">
        <f t="shared" si="66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5"/>
        <v>2800</v>
      </c>
      <c r="G183" s="29" t="str">
        <f t="shared" si="76"/>
        <v/>
      </c>
      <c r="H183" s="30">
        <v>2800</v>
      </c>
      <c r="I183" s="99">
        <f t="shared" si="77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2"/>
        <v>8900</v>
      </c>
      <c r="P183" s="77" t="str">
        <f t="shared" si="65"/>
        <v/>
      </c>
      <c r="Q183" s="27">
        <v>8900</v>
      </c>
      <c r="R183" s="90">
        <f t="shared" si="68"/>
        <v>8900</v>
      </c>
      <c r="S183" s="3"/>
      <c r="V183" s="9"/>
      <c r="W183" s="6"/>
      <c r="X183" s="8"/>
      <c r="Y183" s="9"/>
      <c r="Z183" s="6"/>
      <c r="AA183" s="8"/>
      <c r="AC183" s="114">
        <f t="shared" si="70"/>
        <v>0</v>
      </c>
      <c r="AD183" s="114">
        <f t="shared" si="66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5"/>
        <v>4280</v>
      </c>
      <c r="G184" s="29" t="str">
        <f t="shared" si="76"/>
        <v/>
      </c>
      <c r="H184" s="30">
        <v>4280</v>
      </c>
      <c r="I184" s="99">
        <f t="shared" si="77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2"/>
        <v>15500</v>
      </c>
      <c r="P184" s="77" t="str">
        <f t="shared" si="65"/>
        <v/>
      </c>
      <c r="Q184" s="27">
        <v>15500</v>
      </c>
      <c r="R184" s="90">
        <f t="shared" si="68"/>
        <v>15500</v>
      </c>
      <c r="S184" s="3"/>
      <c r="V184" s="9"/>
      <c r="W184" s="6"/>
      <c r="X184" s="8"/>
      <c r="Y184" s="9"/>
      <c r="Z184" s="6"/>
      <c r="AA184" s="8"/>
      <c r="AC184" s="114">
        <f t="shared" si="70"/>
        <v>0</v>
      </c>
      <c r="AD184" s="114">
        <f t="shared" si="66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5"/>
        <v>3200</v>
      </c>
      <c r="G185" s="29" t="str">
        <f t="shared" si="76"/>
        <v/>
      </c>
      <c r="H185" s="30">
        <v>3200</v>
      </c>
      <c r="I185" s="99">
        <f t="shared" si="77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2"/>
        <v>17300</v>
      </c>
      <c r="P185" s="77" t="str">
        <f t="shared" si="65"/>
        <v/>
      </c>
      <c r="Q185" s="27">
        <v>17300</v>
      </c>
      <c r="R185" s="90">
        <f t="shared" si="68"/>
        <v>17300</v>
      </c>
      <c r="S185" s="3"/>
      <c r="V185" s="9"/>
      <c r="W185" s="6"/>
      <c r="X185" s="8"/>
      <c r="Y185" s="9"/>
      <c r="Z185" s="6"/>
      <c r="AA185" s="8"/>
      <c r="AC185" s="114">
        <f t="shared" si="70"/>
        <v>0</v>
      </c>
      <c r="AD185" s="114">
        <f t="shared" si="66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5"/>
        <v>3200</v>
      </c>
      <c r="G186" s="29" t="str">
        <f t="shared" si="76"/>
        <v/>
      </c>
      <c r="H186" s="30">
        <v>3200</v>
      </c>
      <c r="I186" s="99">
        <f t="shared" si="77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2"/>
        <v>45500</v>
      </c>
      <c r="P186" s="77" t="str">
        <f t="shared" si="65"/>
        <v/>
      </c>
      <c r="Q186" s="27">
        <v>45500</v>
      </c>
      <c r="R186" s="90">
        <f t="shared" si="68"/>
        <v>45500</v>
      </c>
      <c r="S186" s="3"/>
      <c r="V186" s="9"/>
      <c r="W186" s="6"/>
      <c r="X186" s="8"/>
      <c r="Y186" s="9"/>
      <c r="Z186" s="6"/>
      <c r="AA186" s="8"/>
      <c r="AC186" s="114">
        <f t="shared" si="70"/>
        <v>0</v>
      </c>
      <c r="AD186" s="114">
        <f t="shared" si="66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6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2"/>
        <v>14500</v>
      </c>
      <c r="P187" s="77" t="str">
        <f t="shared" si="65"/>
        <v/>
      </c>
      <c r="Q187" s="27">
        <v>14500</v>
      </c>
      <c r="R187" s="90">
        <f t="shared" si="68"/>
        <v>14500</v>
      </c>
      <c r="S187" s="3"/>
      <c r="V187" s="9"/>
      <c r="W187" s="6"/>
      <c r="X187" s="8"/>
      <c r="Y187" s="9"/>
      <c r="Z187" s="6"/>
      <c r="AA187" s="8"/>
      <c r="AC187" s="114">
        <f t="shared" si="70"/>
        <v>0</v>
      </c>
      <c r="AD187" s="114">
        <f t="shared" si="66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78">E188+D188</f>
        <v>2480</v>
      </c>
      <c r="G188" s="29" t="str">
        <f t="shared" si="76"/>
        <v/>
      </c>
      <c r="H188" s="30">
        <v>2480</v>
      </c>
      <c r="I188" s="67">
        <f t="shared" ref="I188:I190" si="79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2"/>
        <v>12700</v>
      </c>
      <c r="P188" s="77" t="str">
        <f t="shared" si="65"/>
        <v/>
      </c>
      <c r="Q188" s="27">
        <v>12700</v>
      </c>
      <c r="R188" s="90">
        <f t="shared" si="68"/>
        <v>12700</v>
      </c>
      <c r="S188" s="3"/>
      <c r="V188" s="9"/>
      <c r="W188" s="6"/>
      <c r="X188" s="8"/>
      <c r="Y188" s="9"/>
      <c r="Z188" s="6"/>
      <c r="AA188" s="8"/>
      <c r="AC188" s="114">
        <f t="shared" si="70"/>
        <v>0</v>
      </c>
      <c r="AD188" s="114">
        <f t="shared" si="66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78"/>
        <v>2700</v>
      </c>
      <c r="G189" s="29" t="str">
        <f t="shared" si="76"/>
        <v/>
      </c>
      <c r="H189" s="30">
        <v>2700</v>
      </c>
      <c r="I189" s="67">
        <f t="shared" si="79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2"/>
        <v>11400</v>
      </c>
      <c r="P189" s="77" t="str">
        <f t="shared" ref="P189:P199" si="80">IF(LEFT(M189,1)="+",LEFT(M189,1)&amp;TEXT(M189,"#"),TEXT(M189,"#"))</f>
        <v/>
      </c>
      <c r="Q189" s="27">
        <v>11400</v>
      </c>
      <c r="R189" s="90">
        <f t="shared" si="68"/>
        <v>11400</v>
      </c>
      <c r="S189" s="3"/>
      <c r="V189" s="9"/>
      <c r="W189" s="6"/>
      <c r="X189" s="8"/>
      <c r="Y189" s="9"/>
      <c r="Z189" s="6"/>
      <c r="AA189" s="8"/>
      <c r="AC189" s="114">
        <f t="shared" si="70"/>
        <v>0</v>
      </c>
      <c r="AD189" s="114">
        <f t="shared" si="66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78"/>
        <v>3200</v>
      </c>
      <c r="G190" s="29" t="str">
        <f t="shared" si="76"/>
        <v/>
      </c>
      <c r="H190" s="30">
        <v>3200</v>
      </c>
      <c r="I190" s="67">
        <f t="shared" si="79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2"/>
        <v>13600</v>
      </c>
      <c r="P190" s="77" t="str">
        <f t="shared" si="80"/>
        <v/>
      </c>
      <c r="Q190" s="27">
        <v>13600</v>
      </c>
      <c r="R190" s="90">
        <f t="shared" si="68"/>
        <v>13600</v>
      </c>
      <c r="S190" s="3"/>
      <c r="V190" s="9"/>
      <c r="W190" s="6"/>
      <c r="X190" s="8"/>
      <c r="Y190" s="9"/>
      <c r="Z190" s="6"/>
      <c r="AA190" s="8"/>
      <c r="AC190" s="114">
        <f t="shared" si="70"/>
        <v>0</v>
      </c>
      <c r="AD190" s="114">
        <f t="shared" si="66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2"/>
        <v>15500</v>
      </c>
      <c r="P191" s="77" t="str">
        <f t="shared" si="80"/>
        <v/>
      </c>
      <c r="Q191" s="27">
        <v>15500</v>
      </c>
      <c r="R191" s="90">
        <f t="shared" si="68"/>
        <v>15500</v>
      </c>
      <c r="S191" s="3"/>
      <c r="V191" s="9"/>
      <c r="W191" s="6"/>
      <c r="X191" s="8"/>
      <c r="Y191" s="9"/>
      <c r="Z191" s="6"/>
      <c r="AA191" s="8"/>
      <c r="AC191" s="114">
        <f t="shared" si="70"/>
        <v>0</v>
      </c>
      <c r="AD191" s="114">
        <f t="shared" si="66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2"/>
        <v>15600</v>
      </c>
      <c r="P192" s="77" t="str">
        <f t="shared" si="80"/>
        <v/>
      </c>
      <c r="Q192" s="30">
        <v>15600</v>
      </c>
      <c r="R192" s="90">
        <f t="shared" si="68"/>
        <v>15600</v>
      </c>
      <c r="S192" s="3"/>
      <c r="V192" s="9"/>
      <c r="W192" s="6"/>
      <c r="X192" s="8"/>
      <c r="Y192" s="9"/>
      <c r="Z192" s="6"/>
      <c r="AA192" s="8"/>
      <c r="AC192" s="114">
        <f t="shared" si="70"/>
        <v>0</v>
      </c>
      <c r="AD192" s="114">
        <f t="shared" ref="AD192:AD200" si="81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2"/>
        <v>14500</v>
      </c>
      <c r="P193" s="29" t="str">
        <f t="shared" si="80"/>
        <v/>
      </c>
      <c r="Q193" s="30">
        <v>14500</v>
      </c>
      <c r="R193" s="90">
        <f t="shared" si="68"/>
        <v>14500</v>
      </c>
      <c r="S193" s="3"/>
      <c r="V193" s="9"/>
      <c r="W193" s="6"/>
      <c r="X193" s="8"/>
      <c r="Y193" s="9"/>
      <c r="Z193" s="6"/>
      <c r="AA193" s="8"/>
      <c r="AC193" s="114">
        <f t="shared" si="70"/>
        <v>0</v>
      </c>
      <c r="AD193" s="114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2"/>
        <v>12700</v>
      </c>
      <c r="P194" s="29" t="str">
        <f t="shared" si="80"/>
        <v/>
      </c>
      <c r="Q194" s="30">
        <v>12700</v>
      </c>
      <c r="R194" s="90">
        <f t="shared" si="68"/>
        <v>12700</v>
      </c>
      <c r="S194" s="3"/>
      <c r="V194" s="9"/>
      <c r="W194" s="6"/>
      <c r="X194" s="8"/>
      <c r="Y194" s="9"/>
      <c r="Z194" s="6"/>
      <c r="AA194" s="8"/>
      <c r="AC194" s="114">
        <f t="shared" si="70"/>
        <v>0</v>
      </c>
      <c r="AD194" s="114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2"/>
        <v>11000</v>
      </c>
      <c r="P195" s="29" t="str">
        <f t="shared" si="80"/>
        <v/>
      </c>
      <c r="Q195" s="30">
        <v>11000</v>
      </c>
      <c r="R195" s="90">
        <f t="shared" si="68"/>
        <v>11000</v>
      </c>
      <c r="S195" s="3"/>
      <c r="V195" s="9"/>
      <c r="W195" s="6"/>
      <c r="X195" s="8"/>
      <c r="Y195" s="9"/>
      <c r="Z195" s="6"/>
      <c r="AA195" s="8"/>
      <c r="AC195" s="114">
        <f t="shared" si="70"/>
        <v>0</v>
      </c>
      <c r="AD195" s="114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2"/>
        <v>44000</v>
      </c>
      <c r="P196" s="29" t="str">
        <f t="shared" si="80"/>
        <v/>
      </c>
      <c r="Q196" s="30">
        <v>44000</v>
      </c>
      <c r="R196" s="90">
        <f t="shared" si="68"/>
        <v>44000</v>
      </c>
      <c r="S196" s="3"/>
      <c r="V196" s="9"/>
      <c r="W196" s="6"/>
      <c r="X196" s="8"/>
      <c r="Y196" s="9"/>
      <c r="Z196" s="6"/>
      <c r="AA196" s="8"/>
      <c r="AC196" s="114">
        <f t="shared" si="70"/>
        <v>0</v>
      </c>
      <c r="AD196" s="114">
        <f t="shared" si="81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2"/>
        <v>14700</v>
      </c>
      <c r="P197" s="29" t="str">
        <f t="shared" si="80"/>
        <v/>
      </c>
      <c r="Q197" s="34">
        <v>14700</v>
      </c>
      <c r="R197" s="90">
        <f t="shared" si="68"/>
        <v>14700</v>
      </c>
      <c r="S197" s="3"/>
      <c r="V197" s="9"/>
      <c r="W197" s="6"/>
      <c r="X197" s="8"/>
      <c r="Y197" s="9"/>
      <c r="Z197" s="6"/>
      <c r="AA197" s="8"/>
      <c r="AC197" s="114">
        <f t="shared" si="70"/>
        <v>0</v>
      </c>
      <c r="AD197" s="114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2"/>
        <v>20700</v>
      </c>
      <c r="P198" s="29" t="str">
        <f t="shared" si="80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4">
        <f t="shared" si="70"/>
        <v>0</v>
      </c>
      <c r="AD198" s="114">
        <f t="shared" si="81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2"/>
        <v>34200</v>
      </c>
      <c r="P199" s="115" t="str">
        <f t="shared" si="80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4">
        <f t="shared" si="70"/>
        <v>0</v>
      </c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511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4500</v>
      </c>
      <c r="O5" s="28">
        <f t="shared" si="3"/>
        <v>4500</v>
      </c>
      <c r="P5" s="29" t="str">
        <f t="shared" si="4"/>
        <v/>
      </c>
      <c r="Q5" s="30">
        <v>4500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4500</v>
      </c>
      <c r="O7" s="28">
        <f t="shared" si="3"/>
        <v>4500</v>
      </c>
      <c r="P7" s="29" t="str">
        <f t="shared" si="4"/>
        <v/>
      </c>
      <c r="Q7" s="30">
        <v>4500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3200</v>
      </c>
      <c r="O19" s="28">
        <f t="shared" si="3"/>
        <v>3200</v>
      </c>
      <c r="P19" s="29" t="str">
        <f t="shared" si="14"/>
        <v/>
      </c>
      <c r="Q19" s="30">
        <v>3200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3800</v>
      </c>
      <c r="O20" s="28">
        <f t="shared" si="3"/>
        <v>3800</v>
      </c>
      <c r="P20" s="29" t="str">
        <f t="shared" si="14"/>
        <v/>
      </c>
      <c r="Q20" s="30">
        <v>3800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3300</v>
      </c>
      <c r="O25" s="28">
        <f t="shared" si="3"/>
        <v>3300</v>
      </c>
      <c r="P25" s="29" t="str">
        <f t="shared" si="14"/>
        <v/>
      </c>
      <c r="Q25" s="30">
        <v>3300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3200</v>
      </c>
      <c r="O26" s="28">
        <f t="shared" si="3"/>
        <v>3200</v>
      </c>
      <c r="P26" s="29" t="str">
        <f t="shared" si="14"/>
        <v/>
      </c>
      <c r="Q26" s="30">
        <v>3200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96950</v>
      </c>
      <c r="O27" s="39">
        <f>N27/22</f>
        <v>4406.81818181818</v>
      </c>
      <c r="P27" s="73"/>
      <c r="Q27" s="38">
        <f>SUM(R6:R26)</f>
        <v>96950</v>
      </c>
      <c r="R27" s="108">
        <f>Q27/22</f>
        <v>4406.81818181818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25700</v>
      </c>
      <c r="O28" s="28">
        <f t="shared" ref="O28:O45" si="17">N28+M28</f>
        <v>25700</v>
      </c>
      <c r="P28" s="29" t="str">
        <f t="shared" ref="P28:P45" si="18">IF(LEFT(M28,1)="+",LEFT(M28,1)&amp;TEXT(M28,"#"),TEXT(M28,"#"))</f>
        <v/>
      </c>
      <c r="Q28" s="30">
        <v>25700</v>
      </c>
      <c r="R28" s="90">
        <f t="shared" ref="R28:R45" si="19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25500</v>
      </c>
      <c r="O29" s="28">
        <f t="shared" si="17"/>
        <v>25500</v>
      </c>
      <c r="P29" s="29" t="str">
        <f t="shared" si="18"/>
        <v/>
      </c>
      <c r="Q29" s="30">
        <v>25500</v>
      </c>
      <c r="R29" s="90">
        <f t="shared" si="19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25700</v>
      </c>
      <c r="O30" s="28">
        <f t="shared" si="17"/>
        <v>25700</v>
      </c>
      <c r="P30" s="29" t="str">
        <f t="shared" si="18"/>
        <v/>
      </c>
      <c r="Q30" s="30">
        <v>25700</v>
      </c>
      <c r="R30" s="90">
        <f t="shared" si="19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25500</v>
      </c>
      <c r="O31" s="28">
        <f t="shared" si="17"/>
        <v>25500</v>
      </c>
      <c r="P31" s="29" t="str">
        <f t="shared" si="18"/>
        <v/>
      </c>
      <c r="Q31" s="30">
        <v>25500</v>
      </c>
      <c r="R31" s="90">
        <f t="shared" si="19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7"/>
        <v>22000</v>
      </c>
      <c r="P36" s="29" t="str">
        <f t="shared" si="18"/>
        <v/>
      </c>
      <c r="Q36" s="30">
        <v>22000</v>
      </c>
      <c r="R36" s="90">
        <f t="shared" si="19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7"/>
        <v>32800</v>
      </c>
      <c r="P38" s="77" t="str">
        <f t="shared" si="18"/>
        <v/>
      </c>
      <c r="Q38" s="30">
        <v>32800</v>
      </c>
      <c r="R38" s="90">
        <f t="shared" si="19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 t="s">
        <v>467</v>
      </c>
      <c r="E39" s="41">
        <v>33200</v>
      </c>
      <c r="F39" s="28">
        <f t="shared" si="20"/>
        <v>33000</v>
      </c>
      <c r="G39" s="29" t="str">
        <f t="shared" si="1"/>
        <v>-200</v>
      </c>
      <c r="H39" s="30">
        <v>33200</v>
      </c>
      <c r="I39" s="67">
        <f t="shared" si="21"/>
        <v>33000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7"/>
        <v>32800</v>
      </c>
      <c r="P39" s="77" t="str">
        <f t="shared" si="18"/>
        <v/>
      </c>
      <c r="Q39" s="30">
        <v>32800</v>
      </c>
      <c r="R39" s="90">
        <f t="shared" si="19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26100</v>
      </c>
      <c r="O42" s="28">
        <f t="shared" si="17"/>
        <v>26100</v>
      </c>
      <c r="P42" s="77" t="str">
        <f t="shared" si="18"/>
        <v/>
      </c>
      <c r="Q42" s="30">
        <v>26100</v>
      </c>
      <c r="R42" s="90">
        <f t="shared" si="19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26000</v>
      </c>
      <c r="O45" s="28">
        <f t="shared" si="17"/>
        <v>26000</v>
      </c>
      <c r="P45" s="29" t="str">
        <f t="shared" si="18"/>
        <v/>
      </c>
      <c r="Q45" s="30">
        <v>26000</v>
      </c>
      <c r="R45" s="90">
        <f t="shared" si="19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378500</v>
      </c>
      <c r="F46" s="39">
        <f>E46/11</f>
        <v>34409.0909090909</v>
      </c>
      <c r="G46" s="29" t="str">
        <f t="shared" si="1"/>
        <v/>
      </c>
      <c r="H46" s="51">
        <f>SUM(I35:I45)</f>
        <v>378500</v>
      </c>
      <c r="I46" s="39">
        <f>H46/11</f>
        <v>34409.0909090909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486400</v>
      </c>
      <c r="F53" s="39">
        <f>E53/16</f>
        <v>30400</v>
      </c>
      <c r="G53" s="29" t="str">
        <f t="shared" si="1"/>
        <v/>
      </c>
      <c r="H53" s="51">
        <f>H46+H52</f>
        <v>486400</v>
      </c>
      <c r="I53" s="39">
        <f>H53/16</f>
        <v>30400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0">E54+D54</f>
        <v>9400</v>
      </c>
      <c r="G54" s="29" t="str">
        <f t="shared" si="1"/>
        <v/>
      </c>
      <c r="H54" s="30">
        <v>9400</v>
      </c>
      <c r="I54" s="67">
        <f t="shared" ref="I54:I69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0"/>
        <v>10000</v>
      </c>
      <c r="G56" s="29" t="str">
        <f t="shared" si="1"/>
        <v/>
      </c>
      <c r="H56" s="30">
        <v>10000</v>
      </c>
      <c r="I56" s="67">
        <f t="shared" si="31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ref="AC56:AC62" si="35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0"/>
        <v>9800</v>
      </c>
      <c r="G57" s="29" t="str">
        <f t="shared" si="1"/>
        <v/>
      </c>
      <c r="H57" s="30">
        <v>9800</v>
      </c>
      <c r="I57" s="67">
        <f t="shared" si="31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35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10400</v>
      </c>
      <c r="F58" s="28">
        <f t="shared" si="30"/>
        <v>10400</v>
      </c>
      <c r="G58" s="29" t="str">
        <f t="shared" si="1"/>
        <v/>
      </c>
      <c r="H58" s="30">
        <v>10400</v>
      </c>
      <c r="I58" s="67">
        <f t="shared" si="31"/>
        <v>10400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35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10600</v>
      </c>
      <c r="F59" s="28">
        <f t="shared" si="30"/>
        <v>10600</v>
      </c>
      <c r="G59" s="29" t="str">
        <f t="shared" si="1"/>
        <v/>
      </c>
      <c r="H59" s="30">
        <v>10600</v>
      </c>
      <c r="I59" s="67">
        <f t="shared" si="31"/>
        <v>10600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35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0"/>
        <v>11200</v>
      </c>
      <c r="G60" s="29" t="str">
        <f t="shared" si="1"/>
        <v/>
      </c>
      <c r="H60" s="30">
        <v>11200</v>
      </c>
      <c r="I60" s="67">
        <f t="shared" si="31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5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0"/>
        <v>11000</v>
      </c>
      <c r="G61" s="29" t="str">
        <f t="shared" si="1"/>
        <v/>
      </c>
      <c r="H61" s="30">
        <v>11000</v>
      </c>
      <c r="I61" s="67">
        <f t="shared" si="31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6">N61+M61</f>
        <v>1800</v>
      </c>
      <c r="P61" s="29" t="str">
        <f t="shared" ref="P61:P63" si="37">IF(LEFT(M61,1)="+",LEFT(M61,1)&amp;TEXT(M61,"#"),TEXT(M61,"#"))</f>
        <v/>
      </c>
      <c r="Q61" s="30">
        <v>1800</v>
      </c>
      <c r="R61" s="90">
        <f t="shared" ref="R61:R63" si="38">IF(P61="",0+Q61,P61+Q61)</f>
        <v>1800</v>
      </c>
      <c r="S61" s="105"/>
      <c r="V61" s="106"/>
      <c r="X61" s="107"/>
      <c r="Y61" s="106"/>
      <c r="AA61" s="107"/>
      <c r="AC61" s="114">
        <f t="shared" si="35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0"/>
        <v>10700</v>
      </c>
      <c r="G62" s="29" t="str">
        <f t="shared" si="1"/>
        <v/>
      </c>
      <c r="H62" s="30">
        <v>10700</v>
      </c>
      <c r="I62" s="67">
        <f t="shared" si="31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6"/>
        <v>1250</v>
      </c>
      <c r="P62" s="29" t="str">
        <f t="shared" si="37"/>
        <v/>
      </c>
      <c r="Q62" s="30">
        <v>1250</v>
      </c>
      <c r="R62" s="90">
        <f t="shared" si="38"/>
        <v>1250</v>
      </c>
      <c r="S62" s="105"/>
      <c r="V62" s="106"/>
      <c r="X62" s="107"/>
      <c r="Y62" s="106"/>
      <c r="AA62" s="107"/>
      <c r="AC62" s="114">
        <f t="shared" si="35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0"/>
        <v>10900</v>
      </c>
      <c r="G63" s="29" t="str">
        <f t="shared" si="1"/>
        <v/>
      </c>
      <c r="H63" s="30">
        <v>10900</v>
      </c>
      <c r="I63" s="67">
        <f t="shared" si="31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6"/>
        <v>1900</v>
      </c>
      <c r="P63" s="29" t="str">
        <f t="shared" si="37"/>
        <v/>
      </c>
      <c r="Q63" s="30">
        <v>1900</v>
      </c>
      <c r="R63" s="90">
        <f t="shared" si="38"/>
        <v>1900</v>
      </c>
      <c r="S63" s="105"/>
      <c r="V63" s="106"/>
      <c r="X63" s="107"/>
      <c r="Y63" s="106"/>
      <c r="AA63" s="107"/>
      <c r="AC63" s="114">
        <f t="shared" ref="AC63:AC73" si="39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0"/>
        <v>13900</v>
      </c>
      <c r="G64" s="29" t="str">
        <f t="shared" si="1"/>
        <v/>
      </c>
      <c r="H64" s="30">
        <v>13900</v>
      </c>
      <c r="I64" s="67">
        <f t="shared" si="31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3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0"/>
        <v>9400</v>
      </c>
      <c r="G65" s="29" t="str">
        <f t="shared" si="1"/>
        <v/>
      </c>
      <c r="H65" s="30">
        <v>9400</v>
      </c>
      <c r="I65" s="67">
        <f t="shared" si="31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3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0"/>
        <v>9400</v>
      </c>
      <c r="G66" s="29" t="str">
        <f t="shared" si="1"/>
        <v/>
      </c>
      <c r="H66" s="30">
        <v>9400</v>
      </c>
      <c r="I66" s="67">
        <f t="shared" si="31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3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11500</v>
      </c>
      <c r="F67" s="28">
        <f t="shared" si="30"/>
        <v>11500</v>
      </c>
      <c r="G67" s="29" t="str">
        <f t="shared" si="1"/>
        <v/>
      </c>
      <c r="H67" s="30">
        <v>11500</v>
      </c>
      <c r="I67" s="67">
        <f t="shared" si="31"/>
        <v>11500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3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0"/>
        <v>12100</v>
      </c>
      <c r="G68" s="29" t="str">
        <f t="shared" ref="G68:G73" si="43">IF(LEFT(D68,1)="+",LEFT(D68,1)&amp;TEXT(D68,"#"),TEXT(D68,"#"))</f>
        <v/>
      </c>
      <c r="H68" s="30">
        <v>12100</v>
      </c>
      <c r="I68" s="67">
        <f t="shared" si="31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39"/>
        <v>0</v>
      </c>
      <c r="AD68" s="114">
        <f t="shared" ref="AD68:AD127" si="44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0"/>
        <v>11800</v>
      </c>
      <c r="G69" s="29" t="str">
        <f t="shared" si="43"/>
        <v/>
      </c>
      <c r="H69" s="30">
        <v>11800</v>
      </c>
      <c r="I69" s="67">
        <f t="shared" si="31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39"/>
        <v>0</v>
      </c>
      <c r="AD69" s="114">
        <f t="shared" si="4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171700</v>
      </c>
      <c r="F70" s="39">
        <f>E70/16</f>
        <v>10731.25</v>
      </c>
      <c r="G70" s="29" t="str">
        <f t="shared" si="43"/>
        <v/>
      </c>
      <c r="H70" s="51">
        <f>SUM(I54:I69)</f>
        <v>171700</v>
      </c>
      <c r="I70" s="39">
        <f>H70/16</f>
        <v>10731.25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5">N70+M70</f>
        <v>3000</v>
      </c>
      <c r="P70" s="29" t="str">
        <f t="shared" ref="P70:P79" si="46">IF(LEFT(M70,1)="+",LEFT(M70,1)&amp;TEXT(M70,"#"),TEXT(M70,"#"))</f>
        <v/>
      </c>
      <c r="Q70" s="30">
        <v>3000</v>
      </c>
      <c r="R70" s="90">
        <f t="shared" ref="R70:R133" si="47">IF(P70="",0+Q70,P70+Q70)</f>
        <v>3000</v>
      </c>
      <c r="S70" s="105"/>
      <c r="V70" s="106"/>
      <c r="X70" s="107"/>
      <c r="Y70" s="106"/>
      <c r="AA70" s="107"/>
      <c r="AC70" s="114">
        <f t="shared" si="39"/>
        <v>0</v>
      </c>
      <c r="AD70" s="114">
        <f t="shared" si="4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8">E71+D71</f>
        <v>6700</v>
      </c>
      <c r="G71" s="29" t="str">
        <f t="shared" si="43"/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5"/>
        <v>3600</v>
      </c>
      <c r="P71" s="29" t="str">
        <f t="shared" si="46"/>
        <v/>
      </c>
      <c r="Q71" s="30">
        <v>3600</v>
      </c>
      <c r="R71" s="90">
        <f t="shared" si="47"/>
        <v>3600</v>
      </c>
      <c r="S71" s="105"/>
      <c r="V71" s="106"/>
      <c r="X71" s="107"/>
      <c r="Y71" s="106"/>
      <c r="AA71" s="107"/>
      <c r="AC71" s="114">
        <f t="shared" si="39"/>
        <v>0</v>
      </c>
      <c r="AD71" s="114">
        <f t="shared" si="4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8"/>
        <v>7000</v>
      </c>
      <c r="G72" s="29" t="str">
        <f t="shared" si="43"/>
        <v/>
      </c>
      <c r="H72" s="30">
        <v>7000</v>
      </c>
      <c r="I72" s="67">
        <f t="shared" si="49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5"/>
        <v>3900</v>
      </c>
      <c r="P72" s="29" t="str">
        <f t="shared" si="46"/>
        <v/>
      </c>
      <c r="Q72" s="30">
        <v>3900</v>
      </c>
      <c r="R72" s="90">
        <f t="shared" si="47"/>
        <v>3900</v>
      </c>
      <c r="S72" s="105"/>
      <c r="V72" s="106"/>
      <c r="X72" s="107"/>
      <c r="Y72" s="106"/>
      <c r="AA72" s="107"/>
      <c r="AC72" s="114">
        <f t="shared" si="39"/>
        <v>0</v>
      </c>
      <c r="AD72" s="114">
        <f t="shared" si="4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6800</v>
      </c>
      <c r="F73" s="28">
        <f t="shared" si="48"/>
        <v>6800</v>
      </c>
      <c r="G73" s="29" t="str">
        <f t="shared" si="43"/>
        <v/>
      </c>
      <c r="H73" s="30">
        <v>6800</v>
      </c>
      <c r="I73" s="67">
        <f t="shared" si="49"/>
        <v>6800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5"/>
        <v>3200</v>
      </c>
      <c r="P73" s="29" t="str">
        <f t="shared" si="46"/>
        <v/>
      </c>
      <c r="Q73" s="30">
        <v>3200</v>
      </c>
      <c r="R73" s="90">
        <f t="shared" si="47"/>
        <v>3200</v>
      </c>
      <c r="S73" s="105"/>
      <c r="V73" s="106"/>
      <c r="X73" s="107"/>
      <c r="Y73" s="106"/>
      <c r="AA73" s="107"/>
      <c r="AC73" s="114">
        <f t="shared" si="39"/>
        <v>0</v>
      </c>
      <c r="AD73" s="114">
        <f t="shared" si="4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20500</v>
      </c>
      <c r="F74" s="39">
        <f>E74/3</f>
        <v>6833.33333333333</v>
      </c>
      <c r="G74" s="73"/>
      <c r="H74" s="51">
        <f>SUM(I71:I73)</f>
        <v>20500</v>
      </c>
      <c r="I74" s="39">
        <f>H74/3</f>
        <v>6833.33333333333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5"/>
        <v>3500</v>
      </c>
      <c r="P74" s="29" t="str">
        <f t="shared" si="46"/>
        <v/>
      </c>
      <c r="Q74" s="30">
        <v>3500</v>
      </c>
      <c r="R74" s="90">
        <f t="shared" si="47"/>
        <v>3500</v>
      </c>
      <c r="S74" s="105"/>
      <c r="V74" s="106"/>
      <c r="X74" s="107"/>
      <c r="Y74" s="106"/>
      <c r="AA74" s="107"/>
      <c r="AC74" s="114">
        <f t="shared" ref="AC74:AC137" si="50">F78-I78</f>
        <v>0</v>
      </c>
      <c r="AD74" s="114">
        <f t="shared" si="4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192200</v>
      </c>
      <c r="F75" s="39">
        <f>E75/15</f>
        <v>12813.3333333333</v>
      </c>
      <c r="G75" s="73"/>
      <c r="H75" s="51">
        <f>H70+H74</f>
        <v>192200</v>
      </c>
      <c r="I75" s="39">
        <f>H75/15</f>
        <v>12813.3333333333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5"/>
        <v>12800</v>
      </c>
      <c r="P75" s="29" t="str">
        <f t="shared" si="46"/>
        <v/>
      </c>
      <c r="Q75" s="30">
        <v>12800</v>
      </c>
      <c r="R75" s="90">
        <f t="shared" si="47"/>
        <v>12800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4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5"/>
        <v>8500</v>
      </c>
      <c r="P76" s="29" t="str">
        <f t="shared" si="46"/>
        <v/>
      </c>
      <c r="Q76" s="30">
        <v>8500</v>
      </c>
      <c r="R76" s="90">
        <f t="shared" si="47"/>
        <v>8500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4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5"/>
        <v>2100</v>
      </c>
      <c r="P77" s="29" t="str">
        <f t="shared" si="46"/>
        <v/>
      </c>
      <c r="Q77" s="30">
        <v>2100</v>
      </c>
      <c r="R77" s="90">
        <f t="shared" si="47"/>
        <v>2100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4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5"/>
        <v>9500</v>
      </c>
      <c r="P78" s="29" t="str">
        <f t="shared" si="46"/>
        <v/>
      </c>
      <c r="Q78" s="30">
        <v>9500</v>
      </c>
      <c r="R78" s="90">
        <f t="shared" si="47"/>
        <v>9500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si="44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5"/>
        <v>12500</v>
      </c>
      <c r="P79" s="29" t="str">
        <f t="shared" si="46"/>
        <v/>
      </c>
      <c r="Q79" s="30">
        <v>12500</v>
      </c>
      <c r="R79" s="90">
        <f t="shared" si="47"/>
        <v>12500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44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4">E80+D80</f>
        <v>3600</v>
      </c>
      <c r="G80" s="29" t="str">
        <f t="shared" ref="G80:G93" si="55">IF(LEFT(D80,1)="+",LEFT(D80,1)&amp;TEXT(D80,"#"),TEXT(D80,"#"))</f>
        <v/>
      </c>
      <c r="H80" s="30">
        <v>3600</v>
      </c>
      <c r="I80" s="67">
        <f t="shared" ref="I80:I99" si="56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5"/>
        <v>25000</v>
      </c>
      <c r="P80" s="29"/>
      <c r="Q80" s="30">
        <v>20000</v>
      </c>
      <c r="R80" s="90">
        <f t="shared" si="47"/>
        <v>20000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44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5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47"/>
        <v>28000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44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4"/>
        <v>9400</v>
      </c>
      <c r="G82" s="29" t="str">
        <f t="shared" si="55"/>
        <v/>
      </c>
      <c r="H82" s="30">
        <v>9400</v>
      </c>
      <c r="I82" s="67">
        <f t="shared" si="56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5"/>
        <v>28800</v>
      </c>
      <c r="P82" s="29"/>
      <c r="Q82" s="30">
        <v>25500</v>
      </c>
      <c r="R82" s="90">
        <f t="shared" si="47"/>
        <v>25500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44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4"/>
        <v>9800</v>
      </c>
      <c r="G83" s="29" t="str">
        <f t="shared" si="55"/>
        <v/>
      </c>
      <c r="H83" s="30">
        <v>9800</v>
      </c>
      <c r="I83" s="67">
        <f t="shared" si="56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5"/>
        <v>30000</v>
      </c>
      <c r="P83" s="29"/>
      <c r="Q83" s="30">
        <v>30000</v>
      </c>
      <c r="R83" s="90">
        <f t="shared" si="47"/>
        <v>30000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44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4"/>
        <v>9200</v>
      </c>
      <c r="G84" s="29" t="str">
        <f t="shared" si="55"/>
        <v/>
      </c>
      <c r="H84" s="30">
        <v>9200</v>
      </c>
      <c r="I84" s="67">
        <f t="shared" si="56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5"/>
        <v>26800</v>
      </c>
      <c r="P84" s="29" t="str">
        <f t="shared" si="57"/>
        <v/>
      </c>
      <c r="Q84" s="30">
        <v>25800</v>
      </c>
      <c r="R84" s="90">
        <f t="shared" si="47"/>
        <v>25800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44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5"/>
        <v>1700</v>
      </c>
      <c r="P85" s="29" t="str">
        <f t="shared" si="57"/>
        <v/>
      </c>
      <c r="Q85" s="34">
        <v>1700</v>
      </c>
      <c r="R85" s="90">
        <f t="shared" si="47"/>
        <v>1700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44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4"/>
        <v>9700</v>
      </c>
      <c r="G86" s="29" t="str">
        <f t="shared" si="55"/>
        <v/>
      </c>
      <c r="H86" s="30">
        <v>9700</v>
      </c>
      <c r="I86" s="67">
        <f t="shared" si="56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5"/>
        <v>4300</v>
      </c>
      <c r="P86" s="29" t="str">
        <f t="shared" si="57"/>
        <v/>
      </c>
      <c r="Q86" s="30">
        <v>4300</v>
      </c>
      <c r="R86" s="90">
        <f t="shared" si="47"/>
        <v>4300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44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4"/>
        <v>8100</v>
      </c>
      <c r="G87" s="29" t="str">
        <f t="shared" si="55"/>
        <v/>
      </c>
      <c r="H87" s="30">
        <v>8100</v>
      </c>
      <c r="I87" s="67">
        <f t="shared" si="56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5"/>
        <v>1950</v>
      </c>
      <c r="P87" s="29" t="str">
        <f t="shared" si="57"/>
        <v/>
      </c>
      <c r="Q87" s="30">
        <v>1950</v>
      </c>
      <c r="R87" s="90">
        <f t="shared" si="47"/>
        <v>1950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44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4"/>
        <v>9600</v>
      </c>
      <c r="G88" s="29" t="str">
        <f t="shared" si="55"/>
        <v/>
      </c>
      <c r="H88" s="30">
        <v>9600</v>
      </c>
      <c r="I88" s="67">
        <f t="shared" si="56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5"/>
        <v>2250</v>
      </c>
      <c r="P88" s="29" t="str">
        <f t="shared" si="57"/>
        <v/>
      </c>
      <c r="Q88" s="30">
        <v>2250</v>
      </c>
      <c r="R88" s="90">
        <f t="shared" si="47"/>
        <v>2250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44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4"/>
        <v>8300</v>
      </c>
      <c r="G89" s="29" t="str">
        <f t="shared" si="55"/>
        <v/>
      </c>
      <c r="H89" s="30">
        <v>8300</v>
      </c>
      <c r="I89" s="67">
        <f t="shared" si="56"/>
        <v>8300</v>
      </c>
      <c r="J89" s="69"/>
      <c r="K89" s="33" t="s">
        <v>222</v>
      </c>
      <c r="L89" s="25" t="s">
        <v>26</v>
      </c>
      <c r="M89" s="52"/>
      <c r="N89" s="27">
        <v>1750</v>
      </c>
      <c r="O89" s="28">
        <f t="shared" si="45"/>
        <v>1750</v>
      </c>
      <c r="P89" s="29" t="str">
        <f t="shared" si="57"/>
        <v/>
      </c>
      <c r="Q89" s="30">
        <v>1750</v>
      </c>
      <c r="R89" s="90">
        <f t="shared" si="47"/>
        <v>1750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44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4"/>
        <v>6800</v>
      </c>
      <c r="G90" s="29" t="str">
        <f t="shared" si="55"/>
        <v/>
      </c>
      <c r="H90" s="30">
        <v>6800</v>
      </c>
      <c r="I90" s="67">
        <f t="shared" si="56"/>
        <v>6800</v>
      </c>
      <c r="J90" s="69"/>
      <c r="K90" s="33" t="s">
        <v>224</v>
      </c>
      <c r="L90" s="25" t="s">
        <v>26</v>
      </c>
      <c r="M90" s="52"/>
      <c r="N90" s="27">
        <v>2150</v>
      </c>
      <c r="O90" s="28">
        <f t="shared" si="45"/>
        <v>2150</v>
      </c>
      <c r="P90" s="29" t="str">
        <f t="shared" si="57"/>
        <v/>
      </c>
      <c r="Q90" s="30">
        <v>2150</v>
      </c>
      <c r="R90" s="90">
        <f t="shared" si="47"/>
        <v>2150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44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6800</v>
      </c>
      <c r="F91" s="28">
        <f t="shared" si="54"/>
        <v>6800</v>
      </c>
      <c r="G91" s="29" t="str">
        <f t="shared" si="55"/>
        <v/>
      </c>
      <c r="H91" s="30">
        <v>6800</v>
      </c>
      <c r="I91" s="67">
        <f t="shared" si="56"/>
        <v>6800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5"/>
        <v>1100</v>
      </c>
      <c r="P91" s="29" t="str">
        <f t="shared" si="57"/>
        <v/>
      </c>
      <c r="Q91" s="34">
        <v>1100</v>
      </c>
      <c r="R91" s="90">
        <f t="shared" si="47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44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6900</v>
      </c>
      <c r="F92" s="28">
        <f t="shared" si="54"/>
        <v>6900</v>
      </c>
      <c r="G92" s="29" t="str">
        <f t="shared" si="55"/>
        <v/>
      </c>
      <c r="H92" s="30">
        <v>6900</v>
      </c>
      <c r="I92" s="67">
        <f t="shared" si="56"/>
        <v>6900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5"/>
        <v>1100</v>
      </c>
      <c r="P92" s="29" t="str">
        <f t="shared" si="57"/>
        <v/>
      </c>
      <c r="Q92" s="34">
        <v>1100</v>
      </c>
      <c r="R92" s="90">
        <f t="shared" si="47"/>
        <v>1100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44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7200</v>
      </c>
      <c r="F93" s="28">
        <f t="shared" si="54"/>
        <v>7200</v>
      </c>
      <c r="G93" s="29" t="str">
        <f t="shared" si="55"/>
        <v/>
      </c>
      <c r="H93" s="30">
        <v>7200</v>
      </c>
      <c r="I93" s="67">
        <f t="shared" si="56"/>
        <v>7200</v>
      </c>
      <c r="J93" s="69"/>
      <c r="K93" s="125" t="s">
        <v>230</v>
      </c>
      <c r="L93" s="25" t="s">
        <v>231</v>
      </c>
      <c r="M93" s="52"/>
      <c r="N93" s="41">
        <v>2050</v>
      </c>
      <c r="O93" s="28">
        <f t="shared" si="45"/>
        <v>2050</v>
      </c>
      <c r="P93" s="29" t="str">
        <f t="shared" si="57"/>
        <v/>
      </c>
      <c r="Q93" s="30">
        <v>2050</v>
      </c>
      <c r="R93" s="90">
        <f t="shared" si="47"/>
        <v>2050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44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4"/>
        <v>8700</v>
      </c>
      <c r="G94" s="29"/>
      <c r="H94" s="30">
        <v>8700</v>
      </c>
      <c r="I94" s="67">
        <f t="shared" si="56"/>
        <v>8700</v>
      </c>
      <c r="J94" s="71"/>
      <c r="K94" s="25" t="s">
        <v>234</v>
      </c>
      <c r="L94" s="25" t="s">
        <v>26</v>
      </c>
      <c r="M94" s="52"/>
      <c r="N94" s="41">
        <v>2050</v>
      </c>
      <c r="O94" s="28">
        <f t="shared" si="45"/>
        <v>2050</v>
      </c>
      <c r="P94" s="29" t="str">
        <f t="shared" si="57"/>
        <v/>
      </c>
      <c r="Q94" s="30">
        <v>2050</v>
      </c>
      <c r="R94" s="90">
        <f t="shared" si="47"/>
        <v>2050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44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4"/>
        <v>11200</v>
      </c>
      <c r="G95" s="29" t="str">
        <f t="shared" ref="G95:G119" si="58">IF(LEFT(D95,1)="+",LEFT(D95,1)&amp;TEXT(D95,"#"),TEXT(D95,"#"))</f>
        <v/>
      </c>
      <c r="H95" s="30">
        <v>11200</v>
      </c>
      <c r="I95" s="67">
        <f t="shared" si="56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5"/>
        <v>4300</v>
      </c>
      <c r="P95" s="29"/>
      <c r="Q95" s="30">
        <v>4800</v>
      </c>
      <c r="R95" s="90">
        <f t="shared" si="47"/>
        <v>4800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44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4"/>
        <v>8200</v>
      </c>
      <c r="G96" s="29" t="str">
        <f t="shared" si="58"/>
        <v/>
      </c>
      <c r="H96" s="30">
        <v>8200</v>
      </c>
      <c r="I96" s="67">
        <f t="shared" si="56"/>
        <v>8200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5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47"/>
        <v>5000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44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4"/>
        <v>7600</v>
      </c>
      <c r="G97" s="29" t="str">
        <f t="shared" si="58"/>
        <v/>
      </c>
      <c r="H97" s="30">
        <v>7600</v>
      </c>
      <c r="I97" s="67">
        <f t="shared" si="56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5"/>
        <v>2700</v>
      </c>
      <c r="P97" s="29" t="str">
        <f t="shared" si="59"/>
        <v/>
      </c>
      <c r="Q97" s="30">
        <v>2700</v>
      </c>
      <c r="R97" s="90">
        <f t="shared" si="47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44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4"/>
        <v>8500</v>
      </c>
      <c r="G98" s="29" t="str">
        <f t="shared" si="58"/>
        <v/>
      </c>
      <c r="H98" s="30">
        <v>8500</v>
      </c>
      <c r="I98" s="67">
        <f t="shared" si="56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5"/>
        <v>2700</v>
      </c>
      <c r="P98" s="29" t="str">
        <f t="shared" si="59"/>
        <v/>
      </c>
      <c r="Q98" s="30">
        <v>2700</v>
      </c>
      <c r="R98" s="90">
        <f t="shared" si="47"/>
        <v>2700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44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4"/>
        <v>8900</v>
      </c>
      <c r="G99" s="29" t="str">
        <f t="shared" si="58"/>
        <v/>
      </c>
      <c r="H99" s="30">
        <v>8900</v>
      </c>
      <c r="I99" s="67">
        <f t="shared" si="56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5"/>
        <v>5300</v>
      </c>
      <c r="P99" s="29" t="str">
        <f t="shared" si="59"/>
        <v/>
      </c>
      <c r="Q99" s="30">
        <v>5300</v>
      </c>
      <c r="R99" s="90">
        <f t="shared" si="47"/>
        <v>5300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44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154300</v>
      </c>
      <c r="F100" s="39">
        <f>E100/18</f>
        <v>8572.22222222222</v>
      </c>
      <c r="G100" s="29" t="str">
        <f t="shared" si="58"/>
        <v/>
      </c>
      <c r="H100" s="38">
        <f>SUM(I82:I99)</f>
        <v>154300</v>
      </c>
      <c r="I100" s="39">
        <f>AVERAGE(I82:I99)</f>
        <v>8572.22222222222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5"/>
        <v>1000</v>
      </c>
      <c r="P100" s="29" t="str">
        <f t="shared" si="59"/>
        <v/>
      </c>
      <c r="Q100" s="30">
        <v>1000</v>
      </c>
      <c r="R100" s="90">
        <f t="shared" si="47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0"/>
        <v>0</v>
      </c>
      <c r="AD100" s="114">
        <f t="shared" si="44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0">E101+D101</f>
        <v>10800</v>
      </c>
      <c r="G101" s="29" t="str">
        <f t="shared" si="58"/>
        <v/>
      </c>
      <c r="H101" s="30">
        <v>10800</v>
      </c>
      <c r="I101" s="67">
        <f t="shared" ref="I101:I119" si="61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5"/>
        <v>2700</v>
      </c>
      <c r="P101" s="29" t="str">
        <f t="shared" si="59"/>
        <v/>
      </c>
      <c r="Q101" s="30">
        <v>2700</v>
      </c>
      <c r="R101" s="90">
        <f t="shared" si="47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0"/>
        <v>0</v>
      </c>
      <c r="AD101" s="114">
        <f t="shared" si="44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0"/>
        <v>11900</v>
      </c>
      <c r="G102" s="29" t="str">
        <f t="shared" si="58"/>
        <v/>
      </c>
      <c r="H102" s="30">
        <v>11900</v>
      </c>
      <c r="I102" s="67">
        <f t="shared" si="61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5"/>
        <v>600</v>
      </c>
      <c r="P102" s="29" t="str">
        <f t="shared" si="59"/>
        <v/>
      </c>
      <c r="Q102" s="30">
        <v>600</v>
      </c>
      <c r="R102" s="90">
        <f t="shared" si="47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0"/>
        <v>0</v>
      </c>
      <c r="AD102" s="114">
        <f t="shared" si="44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0"/>
        <v>11600</v>
      </c>
      <c r="G103" s="29" t="str">
        <f t="shared" si="58"/>
        <v/>
      </c>
      <c r="H103" s="30">
        <v>11600</v>
      </c>
      <c r="I103" s="67">
        <f t="shared" si="61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5"/>
        <v>1600</v>
      </c>
      <c r="P103" s="29" t="str">
        <f t="shared" si="59"/>
        <v/>
      </c>
      <c r="Q103" s="34">
        <v>1600</v>
      </c>
      <c r="R103" s="90">
        <f t="shared" si="47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0"/>
        <v>0</v>
      </c>
      <c r="AD103" s="114">
        <f t="shared" si="44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0"/>
        <v>11800</v>
      </c>
      <c r="G104" s="29" t="str">
        <f t="shared" si="58"/>
        <v/>
      </c>
      <c r="H104" s="30">
        <v>11800</v>
      </c>
      <c r="I104" s="67">
        <f t="shared" si="61"/>
        <v>11800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5"/>
        <v>1900</v>
      </c>
      <c r="P104" s="29" t="str">
        <f t="shared" si="59"/>
        <v/>
      </c>
      <c r="Q104" s="30">
        <v>1900</v>
      </c>
      <c r="R104" s="90">
        <f t="shared" si="47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0"/>
        <v>0</v>
      </c>
      <c r="AD104" s="114">
        <f t="shared" si="44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0"/>
        <v>10900</v>
      </c>
      <c r="G105" s="29" t="str">
        <f t="shared" si="58"/>
        <v/>
      </c>
      <c r="H105" s="30">
        <v>10900</v>
      </c>
      <c r="I105" s="67">
        <f t="shared" si="61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5"/>
        <v>3000</v>
      </c>
      <c r="P105" s="29" t="str">
        <f t="shared" si="59"/>
        <v/>
      </c>
      <c r="Q105" s="34">
        <v>3000</v>
      </c>
      <c r="R105" s="90">
        <f t="shared" si="47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0"/>
        <v>0</v>
      </c>
      <c r="AD105" s="114">
        <f t="shared" si="44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0"/>
        <v>10500</v>
      </c>
      <c r="G106" s="29" t="str">
        <f t="shared" si="58"/>
        <v/>
      </c>
      <c r="H106" s="30">
        <v>10500</v>
      </c>
      <c r="I106" s="67">
        <f t="shared" si="61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5"/>
        <v>2500</v>
      </c>
      <c r="P106" s="29" t="str">
        <f t="shared" si="59"/>
        <v/>
      </c>
      <c r="Q106" s="34">
        <v>2500</v>
      </c>
      <c r="R106" s="90">
        <f t="shared" si="47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0"/>
        <v>0</v>
      </c>
      <c r="AD106" s="114">
        <f t="shared" si="44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 t="s">
        <v>469</v>
      </c>
      <c r="E107" s="27">
        <v>9800</v>
      </c>
      <c r="F107" s="28">
        <f t="shared" si="60"/>
        <v>9700</v>
      </c>
      <c r="G107" s="29" t="str">
        <f t="shared" si="58"/>
        <v>-100</v>
      </c>
      <c r="H107" s="30">
        <v>9800</v>
      </c>
      <c r="I107" s="67">
        <f t="shared" si="61"/>
        <v>9700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5"/>
        <v>2500</v>
      </c>
      <c r="P107" s="29" t="str">
        <f t="shared" si="59"/>
        <v/>
      </c>
      <c r="Q107" s="30">
        <v>2500</v>
      </c>
      <c r="R107" s="90">
        <f t="shared" si="47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0"/>
        <v>0</v>
      </c>
      <c r="AD107" s="114">
        <f t="shared" si="44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 t="s">
        <v>469</v>
      </c>
      <c r="E108" s="27">
        <v>9800</v>
      </c>
      <c r="F108" s="28">
        <f t="shared" si="60"/>
        <v>9700</v>
      </c>
      <c r="G108" s="29" t="str">
        <f t="shared" si="58"/>
        <v>-100</v>
      </c>
      <c r="H108" s="30">
        <v>9800</v>
      </c>
      <c r="I108" s="67">
        <f t="shared" si="61"/>
        <v>9700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5"/>
        <v>2400</v>
      </c>
      <c r="P108" s="29" t="str">
        <f t="shared" si="59"/>
        <v/>
      </c>
      <c r="Q108" s="30">
        <v>2400</v>
      </c>
      <c r="R108" s="90">
        <f t="shared" si="47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0"/>
        <v>0</v>
      </c>
      <c r="AD108" s="114">
        <f t="shared" si="44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0"/>
        <v>10500</v>
      </c>
      <c r="G109" s="29" t="str">
        <f t="shared" si="58"/>
        <v/>
      </c>
      <c r="H109" s="30">
        <v>10500</v>
      </c>
      <c r="I109" s="67">
        <f t="shared" si="61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5"/>
        <v>1800</v>
      </c>
      <c r="P109" s="29" t="str">
        <f t="shared" si="59"/>
        <v/>
      </c>
      <c r="Q109" s="30">
        <v>1800</v>
      </c>
      <c r="R109" s="90">
        <f t="shared" si="47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0"/>
        <v>0</v>
      </c>
      <c r="AD109" s="114">
        <f t="shared" si="44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0"/>
        <v>9400</v>
      </c>
      <c r="G110" s="29" t="str">
        <f t="shared" si="58"/>
        <v/>
      </c>
      <c r="H110" s="30">
        <v>9400</v>
      </c>
      <c r="I110" s="67">
        <f t="shared" si="61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5"/>
        <v>1600</v>
      </c>
      <c r="P110" s="29" t="str">
        <f t="shared" si="59"/>
        <v/>
      </c>
      <c r="Q110" s="34">
        <v>1600</v>
      </c>
      <c r="R110" s="90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0"/>
        <v>0</v>
      </c>
      <c r="AD110" s="114">
        <f t="shared" si="44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0"/>
        <v>10000</v>
      </c>
      <c r="G111" s="29" t="str">
        <f t="shared" si="58"/>
        <v/>
      </c>
      <c r="H111" s="30">
        <v>10000</v>
      </c>
      <c r="I111" s="67">
        <f t="shared" si="61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5"/>
        <v>1100</v>
      </c>
      <c r="P111" s="29" t="str">
        <f t="shared" si="59"/>
        <v/>
      </c>
      <c r="Q111" s="30">
        <v>1100</v>
      </c>
      <c r="R111" s="90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0"/>
        <v>0</v>
      </c>
      <c r="AD111" s="114">
        <f t="shared" si="44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0"/>
        <v>10600</v>
      </c>
      <c r="G112" s="29" t="str">
        <f t="shared" si="58"/>
        <v/>
      </c>
      <c r="H112" s="30">
        <v>10600</v>
      </c>
      <c r="I112" s="67">
        <f t="shared" si="61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5"/>
        <v>6200</v>
      </c>
      <c r="P112" s="29" t="str">
        <f t="shared" si="59"/>
        <v/>
      </c>
      <c r="Q112" s="34">
        <v>6200</v>
      </c>
      <c r="R112" s="90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0"/>
        <v>0</v>
      </c>
      <c r="AD112" s="114">
        <f t="shared" si="44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0"/>
        <v>11900</v>
      </c>
      <c r="G113" s="29" t="str">
        <f t="shared" si="58"/>
        <v/>
      </c>
      <c r="H113" s="30">
        <v>11900</v>
      </c>
      <c r="I113" s="67">
        <f t="shared" si="61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5"/>
        <v>1500</v>
      </c>
      <c r="P113" s="29" t="str">
        <f t="shared" si="59"/>
        <v/>
      </c>
      <c r="Q113" s="30">
        <v>1500</v>
      </c>
      <c r="R113" s="90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0"/>
        <v>0</v>
      </c>
      <c r="AD113" s="114">
        <f t="shared" si="44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0"/>
        <v>11800</v>
      </c>
      <c r="G114" s="29" t="str">
        <f t="shared" si="58"/>
        <v/>
      </c>
      <c r="H114" s="30">
        <v>11800</v>
      </c>
      <c r="I114" s="67">
        <f t="shared" si="61"/>
        <v>11800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5"/>
        <v>1500</v>
      </c>
      <c r="P114" s="29" t="str">
        <f t="shared" si="59"/>
        <v/>
      </c>
      <c r="Q114" s="30">
        <v>1500</v>
      </c>
      <c r="R114" s="90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0"/>
        <v>0</v>
      </c>
      <c r="AD114" s="114">
        <f t="shared" si="44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0"/>
        <v>11800</v>
      </c>
      <c r="G115" s="29" t="str">
        <f t="shared" si="58"/>
        <v/>
      </c>
      <c r="H115" s="30">
        <v>11800</v>
      </c>
      <c r="I115" s="67">
        <f t="shared" si="61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5"/>
        <v>500</v>
      </c>
      <c r="P115" s="29" t="str">
        <f t="shared" si="59"/>
        <v/>
      </c>
      <c r="Q115" s="30">
        <v>500</v>
      </c>
      <c r="R115" s="90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0"/>
        <v>0</v>
      </c>
      <c r="AD115" s="114">
        <f t="shared" si="44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0"/>
        <v>11000</v>
      </c>
      <c r="G116" s="29" t="str">
        <f t="shared" si="58"/>
        <v/>
      </c>
      <c r="H116" s="30">
        <v>11000</v>
      </c>
      <c r="I116" s="67">
        <f t="shared" si="61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5"/>
        <v>14000</v>
      </c>
      <c r="P116" s="29" t="str">
        <f t="shared" si="59"/>
        <v/>
      </c>
      <c r="Q116" s="34">
        <v>14000</v>
      </c>
      <c r="R116" s="90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0"/>
        <v>0</v>
      </c>
      <c r="AD116" s="114">
        <f t="shared" si="44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0"/>
        <v>10500</v>
      </c>
      <c r="G117" s="29" t="str">
        <f t="shared" si="58"/>
        <v/>
      </c>
      <c r="H117" s="30">
        <v>10500</v>
      </c>
      <c r="I117" s="67">
        <f t="shared" si="61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5"/>
        <v>10500</v>
      </c>
      <c r="P117" s="29" t="str">
        <f t="shared" si="59"/>
        <v/>
      </c>
      <c r="Q117" s="34">
        <v>10500</v>
      </c>
      <c r="R117" s="90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0"/>
        <v>0</v>
      </c>
      <c r="AD117" s="114">
        <f t="shared" si="44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 t="s">
        <v>469</v>
      </c>
      <c r="E118" s="27">
        <v>10000</v>
      </c>
      <c r="F118" s="28">
        <f t="shared" si="60"/>
        <v>9900</v>
      </c>
      <c r="G118" s="29" t="str">
        <f t="shared" si="58"/>
        <v>-100</v>
      </c>
      <c r="H118" s="30">
        <v>10000</v>
      </c>
      <c r="I118" s="67">
        <f t="shared" si="61"/>
        <v>9900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5"/>
        <v>1400</v>
      </c>
      <c r="P118" s="29" t="str">
        <f t="shared" si="59"/>
        <v/>
      </c>
      <c r="Q118" s="30">
        <v>1700</v>
      </c>
      <c r="R118" s="90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0"/>
        <v>0</v>
      </c>
      <c r="AD118" s="114">
        <f t="shared" si="44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0"/>
        <v>9400</v>
      </c>
      <c r="G119" s="29" t="str">
        <f t="shared" si="58"/>
        <v/>
      </c>
      <c r="H119" s="30">
        <v>9400</v>
      </c>
      <c r="I119" s="67">
        <f t="shared" si="61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5"/>
        <v>1200</v>
      </c>
      <c r="P119" s="29" t="str">
        <f t="shared" si="59"/>
        <v/>
      </c>
      <c r="Q119" s="30">
        <v>1200</v>
      </c>
      <c r="R119" s="90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0"/>
        <v>0</v>
      </c>
      <c r="AD119" s="114">
        <f t="shared" si="44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203700</v>
      </c>
      <c r="F120" s="39">
        <f>E120/19</f>
        <v>10721.0526315789</v>
      </c>
      <c r="G120" s="73"/>
      <c r="H120" s="38">
        <f>SUM(I101:I119)</f>
        <v>203700</v>
      </c>
      <c r="I120" s="39">
        <f>H120/19</f>
        <v>10721.0526315789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5"/>
        <v>1200</v>
      </c>
      <c r="P120" s="29" t="str">
        <f t="shared" si="59"/>
        <v/>
      </c>
      <c r="Q120" s="30">
        <v>1600</v>
      </c>
      <c r="R120" s="90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0"/>
        <v>0</v>
      </c>
      <c r="AD120" s="114">
        <f t="shared" si="44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2">E121+D121</f>
        <v>8700</v>
      </c>
      <c r="G121" s="29" t="str">
        <f t="shared" ref="G121:G143" si="63">IF(LEFT(D121,1)="+",LEFT(D121,1)&amp;TEXT(D121,"#"),TEXT(D121,"#"))</f>
        <v/>
      </c>
      <c r="H121" s="30">
        <v>8700</v>
      </c>
      <c r="I121" s="67">
        <f t="shared" ref="I121:I170" si="64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5"/>
        <v>1400</v>
      </c>
      <c r="P121" s="29" t="str">
        <f t="shared" si="59"/>
        <v/>
      </c>
      <c r="Q121" s="30">
        <v>1400</v>
      </c>
      <c r="R121" s="90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0"/>
        <v>0</v>
      </c>
      <c r="AD121" s="114">
        <f t="shared" si="44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2"/>
        <v>9000</v>
      </c>
      <c r="G122" s="29" t="str">
        <f t="shared" si="63"/>
        <v/>
      </c>
      <c r="H122" s="30">
        <v>9000</v>
      </c>
      <c r="I122" s="67">
        <f t="shared" si="64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5"/>
        <v>0.115</v>
      </c>
      <c r="P122" s="29" t="str">
        <f t="shared" si="59"/>
        <v/>
      </c>
      <c r="Q122" s="34">
        <v>0.115</v>
      </c>
      <c r="R122" s="90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0"/>
        <v>0</v>
      </c>
      <c r="AD122" s="114">
        <f t="shared" si="44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3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5"/>
        <v>0.022</v>
      </c>
      <c r="P123" s="29"/>
      <c r="Q123" s="132">
        <v>0.022</v>
      </c>
      <c r="R123" s="133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0"/>
        <v>0</v>
      </c>
      <c r="AD123" s="114">
        <f t="shared" si="44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221400</v>
      </c>
      <c r="F124" s="39">
        <f>E124/21</f>
        <v>10542.8571428571</v>
      </c>
      <c r="G124" s="29" t="str">
        <f t="shared" si="63"/>
        <v/>
      </c>
      <c r="H124" s="38">
        <f>H120+H123</f>
        <v>221400</v>
      </c>
      <c r="I124" s="39">
        <f>H124/21</f>
        <v>10542.8571428571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5"/>
        <v>1020</v>
      </c>
      <c r="P124" s="29"/>
      <c r="Q124" s="30">
        <v>1020</v>
      </c>
      <c r="R124" s="90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0"/>
        <v>0</v>
      </c>
      <c r="AD124" s="114">
        <f t="shared" si="44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10000</v>
      </c>
      <c r="F125" s="28">
        <f t="shared" si="62"/>
        <v>10000</v>
      </c>
      <c r="G125" s="29" t="str">
        <f t="shared" si="63"/>
        <v/>
      </c>
      <c r="H125" s="30">
        <v>10000</v>
      </c>
      <c r="I125" s="67">
        <f t="shared" si="64"/>
        <v>10000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5"/>
        <v>2500</v>
      </c>
      <c r="P125" s="29" t="str">
        <f t="shared" ref="P125:P188" si="65">IF(LEFT(M125,1)="+",LEFT(M125,1)&amp;TEXT(M125,"#"),TEXT(M125,"#"))</f>
        <v/>
      </c>
      <c r="Q125" s="30">
        <v>2500</v>
      </c>
      <c r="R125" s="90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0"/>
        <v>0</v>
      </c>
      <c r="AD125" s="114">
        <f t="shared" si="44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2"/>
        <v>11700</v>
      </c>
      <c r="G126" s="29" t="str">
        <f t="shared" si="63"/>
        <v/>
      </c>
      <c r="H126" s="30">
        <v>11700</v>
      </c>
      <c r="I126" s="67">
        <f t="shared" si="64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5"/>
        <v>2250</v>
      </c>
      <c r="P126" s="29" t="str">
        <f t="shared" si="65"/>
        <v/>
      </c>
      <c r="Q126" s="30">
        <v>2250</v>
      </c>
      <c r="R126" s="90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0"/>
        <v>0</v>
      </c>
      <c r="AD126" s="114">
        <f t="shared" si="44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2"/>
        <v>14300</v>
      </c>
      <c r="G127" s="29" t="str">
        <f t="shared" si="63"/>
        <v/>
      </c>
      <c r="H127" s="30">
        <v>14300</v>
      </c>
      <c r="I127" s="99">
        <f t="shared" si="64"/>
        <v>14300</v>
      </c>
      <c r="J127" s="187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5"/>
        <v>4500</v>
      </c>
      <c r="P127" s="29" t="str">
        <f t="shared" si="65"/>
        <v/>
      </c>
      <c r="Q127" s="30">
        <v>4500</v>
      </c>
      <c r="R127" s="90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0"/>
        <v>0</v>
      </c>
      <c r="AD127" s="114">
        <f t="shared" si="44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2"/>
        <v>17100</v>
      </c>
      <c r="G128" s="29" t="str">
        <f t="shared" si="63"/>
        <v/>
      </c>
      <c r="H128" s="30">
        <v>17100</v>
      </c>
      <c r="I128" s="99">
        <f t="shared" si="64"/>
        <v>17100</v>
      </c>
      <c r="J128" s="188"/>
      <c r="K128" s="24" t="s">
        <v>308</v>
      </c>
      <c r="L128" s="25" t="s">
        <v>105</v>
      </c>
      <c r="M128" s="52"/>
      <c r="N128" s="27">
        <v>4300</v>
      </c>
      <c r="O128" s="28">
        <f t="shared" si="45"/>
        <v>4300</v>
      </c>
      <c r="P128" s="29" t="str">
        <f t="shared" si="65"/>
        <v/>
      </c>
      <c r="Q128" s="30">
        <v>4300</v>
      </c>
      <c r="R128" s="90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0"/>
        <v>0</v>
      </c>
      <c r="AD128" s="114">
        <f t="shared" ref="AD128:AD191" si="66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2"/>
        <v>10600</v>
      </c>
      <c r="G129" s="29" t="str">
        <f t="shared" si="63"/>
        <v/>
      </c>
      <c r="H129" s="30">
        <v>10600</v>
      </c>
      <c r="I129" s="99">
        <f t="shared" si="64"/>
        <v>10600</v>
      </c>
      <c r="J129" s="188"/>
      <c r="K129" s="24" t="s">
        <v>311</v>
      </c>
      <c r="L129" s="25" t="s">
        <v>22</v>
      </c>
      <c r="M129" s="52"/>
      <c r="N129" s="34">
        <v>3900</v>
      </c>
      <c r="O129" s="28">
        <f t="shared" si="45"/>
        <v>3900</v>
      </c>
      <c r="P129" s="29" t="str">
        <f t="shared" si="65"/>
        <v/>
      </c>
      <c r="Q129" s="34">
        <v>3900</v>
      </c>
      <c r="R129" s="90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0"/>
        <v>0</v>
      </c>
      <c r="AD129" s="114">
        <f t="shared" si="66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2"/>
        <v>9300</v>
      </c>
      <c r="G130" s="29" t="str">
        <f t="shared" si="63"/>
        <v/>
      </c>
      <c r="H130" s="30">
        <v>9300</v>
      </c>
      <c r="I130" s="99">
        <f t="shared" si="64"/>
        <v>9300</v>
      </c>
      <c r="J130" s="188"/>
      <c r="K130" s="24" t="s">
        <v>315</v>
      </c>
      <c r="L130" s="25" t="s">
        <v>316</v>
      </c>
      <c r="M130" s="52"/>
      <c r="N130" s="27">
        <v>11800</v>
      </c>
      <c r="O130" s="28">
        <f t="shared" si="45"/>
        <v>11800</v>
      </c>
      <c r="P130" s="29" t="str">
        <f t="shared" si="65"/>
        <v/>
      </c>
      <c r="Q130" s="30">
        <v>11800</v>
      </c>
      <c r="R130" s="90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0"/>
        <v>0</v>
      </c>
      <c r="AD130" s="114">
        <f t="shared" si="66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2"/>
        <v>12600</v>
      </c>
      <c r="G131" s="29" t="str">
        <f t="shared" si="63"/>
        <v/>
      </c>
      <c r="H131" s="34">
        <v>12600</v>
      </c>
      <c r="I131" s="99">
        <f t="shared" si="64"/>
        <v>12600</v>
      </c>
      <c r="J131" s="188"/>
      <c r="K131" s="24" t="s">
        <v>315</v>
      </c>
      <c r="L131" s="25" t="s">
        <v>105</v>
      </c>
      <c r="M131" s="52"/>
      <c r="N131" s="27">
        <v>14200</v>
      </c>
      <c r="O131" s="28">
        <f t="shared" si="45"/>
        <v>14200</v>
      </c>
      <c r="P131" s="29" t="str">
        <f t="shared" si="65"/>
        <v/>
      </c>
      <c r="Q131" s="30">
        <v>14200</v>
      </c>
      <c r="R131" s="90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0"/>
        <v>0</v>
      </c>
      <c r="AD131" s="114">
        <f t="shared" si="66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2"/>
        <v>10900</v>
      </c>
      <c r="G132" s="29" t="str">
        <f t="shared" si="63"/>
        <v/>
      </c>
      <c r="H132" s="34">
        <v>10900</v>
      </c>
      <c r="I132" s="99">
        <f t="shared" si="64"/>
        <v>10900</v>
      </c>
      <c r="J132" s="188"/>
      <c r="K132" s="24" t="s">
        <v>319</v>
      </c>
      <c r="L132" s="25" t="s">
        <v>75</v>
      </c>
      <c r="M132" s="52"/>
      <c r="N132" s="27">
        <v>12600</v>
      </c>
      <c r="O132" s="28">
        <f t="shared" si="45"/>
        <v>12600</v>
      </c>
      <c r="P132" s="29" t="str">
        <f t="shared" si="65"/>
        <v/>
      </c>
      <c r="Q132" s="30">
        <v>12600</v>
      </c>
      <c r="R132" s="90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0"/>
        <v>0</v>
      </c>
      <c r="AD132" s="114">
        <f t="shared" si="66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/>
      <c r="E133" s="27">
        <v>11700</v>
      </c>
      <c r="F133" s="28">
        <f t="shared" si="62"/>
        <v>11700</v>
      </c>
      <c r="G133" s="29" t="str">
        <f t="shared" si="63"/>
        <v/>
      </c>
      <c r="H133" s="30">
        <v>11700</v>
      </c>
      <c r="I133" s="99">
        <f t="shared" si="64"/>
        <v>11700</v>
      </c>
      <c r="J133" s="188"/>
      <c r="K133" s="24" t="s">
        <v>321</v>
      </c>
      <c r="L133" s="25" t="s">
        <v>322</v>
      </c>
      <c r="M133" s="52"/>
      <c r="N133" s="27">
        <v>17200</v>
      </c>
      <c r="O133" s="28">
        <f t="shared" si="45"/>
        <v>17200</v>
      </c>
      <c r="P133" s="29" t="str">
        <f t="shared" si="65"/>
        <v/>
      </c>
      <c r="Q133" s="30">
        <v>17200</v>
      </c>
      <c r="R133" s="90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0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2"/>
        <v>12500</v>
      </c>
      <c r="G134" s="29" t="str">
        <f t="shared" si="63"/>
        <v/>
      </c>
      <c r="H134" s="34">
        <v>12500</v>
      </c>
      <c r="I134" s="99">
        <f t="shared" si="64"/>
        <v>12500</v>
      </c>
      <c r="J134" s="188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7">N134+M134</f>
        <v>16600</v>
      </c>
      <c r="P134" s="29" t="str">
        <f t="shared" si="65"/>
        <v/>
      </c>
      <c r="Q134" s="30">
        <v>16600</v>
      </c>
      <c r="R134" s="90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0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2"/>
        <v>12300</v>
      </c>
      <c r="G135" s="29" t="str">
        <f t="shared" si="63"/>
        <v/>
      </c>
      <c r="H135" s="34">
        <v>12300</v>
      </c>
      <c r="I135" s="99">
        <f t="shared" si="64"/>
        <v>12300</v>
      </c>
      <c r="J135" s="188"/>
      <c r="K135" s="134" t="s">
        <v>327</v>
      </c>
      <c r="L135" s="25" t="s">
        <v>20</v>
      </c>
      <c r="M135" s="52"/>
      <c r="N135" s="27">
        <v>4000</v>
      </c>
      <c r="O135" s="28">
        <f t="shared" si="67"/>
        <v>4000</v>
      </c>
      <c r="P135" s="29" t="str">
        <f t="shared" si="65"/>
        <v/>
      </c>
      <c r="Q135" s="30">
        <v>4000</v>
      </c>
      <c r="R135" s="90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0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2"/>
        <v>13100</v>
      </c>
      <c r="G136" s="29" t="str">
        <f t="shared" si="63"/>
        <v/>
      </c>
      <c r="H136" s="34">
        <v>13100</v>
      </c>
      <c r="I136" s="99">
        <f t="shared" si="64"/>
        <v>13100</v>
      </c>
      <c r="J136" s="188"/>
      <c r="K136" s="134" t="s">
        <v>330</v>
      </c>
      <c r="L136" s="25" t="s">
        <v>20</v>
      </c>
      <c r="M136" s="52"/>
      <c r="N136" s="27">
        <v>9100</v>
      </c>
      <c r="O136" s="28">
        <f t="shared" si="67"/>
        <v>9100</v>
      </c>
      <c r="P136" s="29" t="str">
        <f t="shared" si="65"/>
        <v/>
      </c>
      <c r="Q136" s="30">
        <v>9100</v>
      </c>
      <c r="R136" s="90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0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2"/>
        <v>13100</v>
      </c>
      <c r="G137" s="29" t="str">
        <f t="shared" si="63"/>
        <v/>
      </c>
      <c r="H137" s="34">
        <v>13100</v>
      </c>
      <c r="I137" s="99">
        <f t="shared" si="64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5"/>
        <v/>
      </c>
      <c r="Q137" s="34">
        <f t="shared" ref="Q137:Q148" si="69">O137</f>
        <v>11310</v>
      </c>
      <c r="R137" s="90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0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2"/>
        <v>12800</v>
      </c>
      <c r="G138" s="29" t="str">
        <f t="shared" si="63"/>
        <v/>
      </c>
      <c r="H138" s="34">
        <v>12800</v>
      </c>
      <c r="I138" s="99">
        <f t="shared" si="64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5"/>
        <v/>
      </c>
      <c r="Q138" s="34">
        <f t="shared" si="69"/>
        <v>37150</v>
      </c>
      <c r="R138" s="90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9" si="70">F142-I142</f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2"/>
        <v>13500</v>
      </c>
      <c r="G139" s="29" t="str">
        <f t="shared" si="63"/>
        <v/>
      </c>
      <c r="H139" s="34">
        <v>13500</v>
      </c>
      <c r="I139" s="99">
        <f t="shared" si="64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5"/>
        <v/>
      </c>
      <c r="Q139" s="34">
        <f t="shared" si="69"/>
        <v>36950</v>
      </c>
      <c r="R139" s="90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0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2"/>
        <v>13500</v>
      </c>
      <c r="G140" s="29" t="str">
        <f t="shared" si="63"/>
        <v/>
      </c>
      <c r="H140" s="34">
        <v>13500</v>
      </c>
      <c r="I140" s="99">
        <f t="shared" si="64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11550</v>
      </c>
      <c r="O140" s="28">
        <f>F107+1150+300+400</f>
        <v>11550</v>
      </c>
      <c r="P140" s="29" t="str">
        <f t="shared" si="65"/>
        <v/>
      </c>
      <c r="Q140" s="34">
        <f t="shared" si="69"/>
        <v>11550</v>
      </c>
      <c r="R140" s="90">
        <f t="shared" si="68"/>
        <v>11550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0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2"/>
        <v>13500</v>
      </c>
      <c r="G141" s="29" t="str">
        <f t="shared" si="63"/>
        <v/>
      </c>
      <c r="H141" s="34">
        <v>13500</v>
      </c>
      <c r="I141" s="99">
        <f t="shared" si="64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5"/>
        <v/>
      </c>
      <c r="Q141" s="34">
        <f t="shared" si="69"/>
        <v>26950</v>
      </c>
      <c r="R141" s="90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0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2"/>
        <v>10500</v>
      </c>
      <c r="G142" s="29" t="str">
        <f t="shared" si="63"/>
        <v/>
      </c>
      <c r="H142" s="30">
        <v>10500</v>
      </c>
      <c r="I142" s="99">
        <f t="shared" si="64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5"/>
        <v/>
      </c>
      <c r="Q142" s="34">
        <f t="shared" si="69"/>
        <v>11790</v>
      </c>
      <c r="R142" s="90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0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2"/>
        <v>10300</v>
      </c>
      <c r="G143" s="29" t="str">
        <f t="shared" si="63"/>
        <v/>
      </c>
      <c r="H143" s="30">
        <v>10300</v>
      </c>
      <c r="I143" s="99">
        <f t="shared" si="64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5"/>
        <v/>
      </c>
      <c r="Q143" s="34">
        <f t="shared" si="69"/>
        <v>6420</v>
      </c>
      <c r="R143" s="90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0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2"/>
        <v>10300</v>
      </c>
      <c r="G144" s="29"/>
      <c r="H144" s="30">
        <v>10300</v>
      </c>
      <c r="I144" s="99">
        <f t="shared" si="64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5"/>
        <v/>
      </c>
      <c r="Q144" s="34">
        <f t="shared" si="69"/>
        <v>26860</v>
      </c>
      <c r="R144" s="90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0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2"/>
        <v>10300</v>
      </c>
      <c r="G145" s="29"/>
      <c r="H145" s="30">
        <v>10300</v>
      </c>
      <c r="I145" s="99">
        <f t="shared" si="64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5"/>
        <v/>
      </c>
      <c r="Q145" s="34">
        <f t="shared" si="69"/>
        <v>10540</v>
      </c>
      <c r="R145" s="90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0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2"/>
        <v>20600</v>
      </c>
      <c r="G146" s="29" t="str">
        <f t="shared" ref="G146:G151" si="71">IF(LEFT(D146,1)="+",LEFT(D146,1)&amp;TEXT(D146,"#"),TEXT(D146,"#"))</f>
        <v/>
      </c>
      <c r="H146" s="34">
        <v>20600</v>
      </c>
      <c r="I146" s="99">
        <f t="shared" si="64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5"/>
        <v/>
      </c>
      <c r="Q146" s="34">
        <f t="shared" si="69"/>
        <v>4590</v>
      </c>
      <c r="R146" s="90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0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2"/>
        <v>19500</v>
      </c>
      <c r="G147" s="29" t="str">
        <f t="shared" si="71"/>
        <v/>
      </c>
      <c r="H147" s="34">
        <v>19500</v>
      </c>
      <c r="I147" s="99">
        <f t="shared" si="64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5"/>
        <v/>
      </c>
      <c r="Q147" s="34">
        <f t="shared" si="69"/>
        <v>16890</v>
      </c>
      <c r="R147" s="90">
        <f t="shared" si="68"/>
        <v>16890</v>
      </c>
      <c r="S147" s="3"/>
      <c r="V147" s="9"/>
      <c r="W147" s="6"/>
      <c r="X147" s="8"/>
      <c r="Y147" s="9"/>
      <c r="Z147" s="6"/>
      <c r="AA147" s="8"/>
      <c r="AC147" s="114">
        <f t="shared" si="70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2"/>
        <v>19500</v>
      </c>
      <c r="G148" s="29" t="str">
        <f t="shared" si="71"/>
        <v/>
      </c>
      <c r="H148" s="34">
        <v>19500</v>
      </c>
      <c r="I148" s="99">
        <f t="shared" si="64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9470</v>
      </c>
      <c r="O148" s="28">
        <f>F93+1570+400+300</f>
        <v>9470</v>
      </c>
      <c r="P148" s="29" t="str">
        <f t="shared" si="65"/>
        <v/>
      </c>
      <c r="Q148" s="34">
        <f t="shared" si="69"/>
        <v>9470</v>
      </c>
      <c r="R148" s="90">
        <f t="shared" si="68"/>
        <v>9470</v>
      </c>
      <c r="S148" s="3"/>
      <c r="V148" s="9"/>
      <c r="W148" s="6"/>
      <c r="X148" s="8"/>
      <c r="Y148" s="9"/>
      <c r="Z148" s="6"/>
      <c r="AA148" s="8"/>
      <c r="AC148" s="114">
        <f t="shared" si="70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2"/>
        <v>11400</v>
      </c>
      <c r="G149" s="29" t="str">
        <f t="shared" si="71"/>
        <v/>
      </c>
      <c r="H149" s="30">
        <v>11400</v>
      </c>
      <c r="I149" s="99">
        <f t="shared" si="64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2">N149+M149</f>
        <v>7000</v>
      </c>
      <c r="P149" s="29" t="str">
        <f t="shared" si="65"/>
        <v/>
      </c>
      <c r="Q149" s="30">
        <v>7000</v>
      </c>
      <c r="R149" s="90">
        <f t="shared" si="68"/>
        <v>7000</v>
      </c>
      <c r="S149" s="3"/>
      <c r="V149" s="9"/>
      <c r="W149" s="6"/>
      <c r="X149" s="8"/>
      <c r="Y149" s="9"/>
      <c r="Z149" s="6"/>
      <c r="AA149" s="8"/>
      <c r="AC149" s="114">
        <f t="shared" si="70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2"/>
        <v>9500</v>
      </c>
      <c r="G150" s="29" t="str">
        <f t="shared" si="71"/>
        <v/>
      </c>
      <c r="H150" s="30">
        <v>9500</v>
      </c>
      <c r="I150" s="99">
        <f t="shared" si="64"/>
        <v>9500</v>
      </c>
      <c r="J150" s="105"/>
      <c r="K150" s="122" t="s">
        <v>360</v>
      </c>
      <c r="L150" s="25" t="s">
        <v>22</v>
      </c>
      <c r="M150" s="26"/>
      <c r="N150" s="27">
        <v>6200</v>
      </c>
      <c r="O150" s="28">
        <f t="shared" si="72"/>
        <v>6200</v>
      </c>
      <c r="P150" s="29" t="str">
        <f t="shared" si="65"/>
        <v/>
      </c>
      <c r="Q150" s="30">
        <v>6200</v>
      </c>
      <c r="R150" s="90">
        <f t="shared" si="68"/>
        <v>6200</v>
      </c>
      <c r="S150" s="3"/>
      <c r="V150" s="9"/>
      <c r="W150" s="6"/>
      <c r="X150" s="8"/>
      <c r="Y150" s="9"/>
      <c r="Z150" s="6"/>
      <c r="AA150" s="8"/>
      <c r="AC150" s="114">
        <f t="shared" si="70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2"/>
        <v>10500</v>
      </c>
      <c r="G151" s="29" t="str">
        <f t="shared" si="71"/>
        <v/>
      </c>
      <c r="H151" s="30">
        <v>10500</v>
      </c>
      <c r="I151" s="99">
        <f t="shared" si="64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2"/>
        <v>9500</v>
      </c>
      <c r="P151" s="77" t="str">
        <f t="shared" si="65"/>
        <v/>
      </c>
      <c r="Q151" s="30">
        <v>9500</v>
      </c>
      <c r="R151" s="90">
        <f t="shared" si="68"/>
        <v>9500</v>
      </c>
      <c r="S151" s="3"/>
      <c r="V151" s="9"/>
      <c r="W151" s="6"/>
      <c r="X151" s="8"/>
      <c r="Y151" s="9"/>
      <c r="Z151" s="6"/>
      <c r="AA151" s="8"/>
      <c r="AC151" s="114">
        <f t="shared" si="70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2"/>
        <v>10400</v>
      </c>
      <c r="G152" s="29"/>
      <c r="H152" s="30">
        <v>10400</v>
      </c>
      <c r="I152" s="99">
        <f t="shared" si="64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2"/>
        <v>8400</v>
      </c>
      <c r="P152" s="77" t="str">
        <f t="shared" si="65"/>
        <v/>
      </c>
      <c r="Q152" s="30">
        <v>8400</v>
      </c>
      <c r="R152" s="90">
        <f t="shared" si="68"/>
        <v>8400</v>
      </c>
      <c r="S152" s="3"/>
      <c r="V152" s="9"/>
      <c r="W152" s="6"/>
      <c r="X152" s="8"/>
      <c r="Y152" s="9"/>
      <c r="Z152" s="6"/>
      <c r="AA152" s="8"/>
      <c r="AC152" s="114">
        <f t="shared" si="70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2"/>
        <v>10400</v>
      </c>
      <c r="G153" s="29"/>
      <c r="H153" s="30">
        <v>10400</v>
      </c>
      <c r="I153" s="99">
        <f t="shared" si="64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2"/>
        <v>7200</v>
      </c>
      <c r="P153" s="77" t="str">
        <f t="shared" si="65"/>
        <v/>
      </c>
      <c r="Q153" s="34">
        <v>7200</v>
      </c>
      <c r="R153" s="90">
        <f t="shared" si="68"/>
        <v>7200</v>
      </c>
      <c r="S153" s="3"/>
      <c r="V153" s="9"/>
      <c r="W153" s="6"/>
      <c r="X153" s="8"/>
      <c r="Y153" s="9"/>
      <c r="Z153" s="6"/>
      <c r="AA153" s="8"/>
      <c r="AC153" s="114">
        <f t="shared" si="70"/>
        <v>0</v>
      </c>
      <c r="AD153" s="114">
        <f t="shared" si="66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2"/>
        <v>10400</v>
      </c>
      <c r="G154" s="29"/>
      <c r="H154" s="30">
        <v>10400</v>
      </c>
      <c r="I154" s="99">
        <f t="shared" si="64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2"/>
        <v>3200</v>
      </c>
      <c r="P154" s="77" t="str">
        <f t="shared" si="65"/>
        <v/>
      </c>
      <c r="Q154" s="30">
        <v>3200</v>
      </c>
      <c r="R154" s="90">
        <f t="shared" si="68"/>
        <v>3200</v>
      </c>
      <c r="S154" s="3"/>
      <c r="V154" s="9"/>
      <c r="W154" s="6"/>
      <c r="X154" s="8"/>
      <c r="Y154" s="9"/>
      <c r="Z154" s="6"/>
      <c r="AA154" s="8"/>
      <c r="AC154" s="114">
        <f t="shared" si="70"/>
        <v>0</v>
      </c>
      <c r="AD154" s="114">
        <f t="shared" si="66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2"/>
        <v>5000</v>
      </c>
      <c r="P155" s="77" t="str">
        <f t="shared" si="65"/>
        <v/>
      </c>
      <c r="Q155" s="34">
        <v>5000</v>
      </c>
      <c r="R155" s="90">
        <f t="shared" si="68"/>
        <v>5000</v>
      </c>
      <c r="S155" s="3"/>
      <c r="V155" s="9"/>
      <c r="W155" s="6"/>
      <c r="X155" s="8"/>
      <c r="Y155" s="9"/>
      <c r="Z155" s="6"/>
      <c r="AA155" s="8"/>
      <c r="AC155" s="114">
        <f t="shared" si="70"/>
        <v>0</v>
      </c>
      <c r="AD155" s="114">
        <f t="shared" si="66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2"/>
        <v>10600</v>
      </c>
      <c r="G156" s="29"/>
      <c r="H156" s="30">
        <v>10600</v>
      </c>
      <c r="I156" s="99">
        <f t="shared" si="64"/>
        <v>10600</v>
      </c>
      <c r="J156" s="105"/>
      <c r="K156" s="147" t="s">
        <v>373</v>
      </c>
      <c r="L156" s="75" t="s">
        <v>22</v>
      </c>
      <c r="M156" s="57"/>
      <c r="N156" s="27">
        <v>4800</v>
      </c>
      <c r="O156" s="28">
        <f t="shared" si="72"/>
        <v>4800</v>
      </c>
      <c r="P156" s="77" t="str">
        <f t="shared" si="65"/>
        <v/>
      </c>
      <c r="Q156" s="30">
        <v>4800</v>
      </c>
      <c r="R156" s="90">
        <f t="shared" si="68"/>
        <v>4800</v>
      </c>
      <c r="S156" s="3"/>
      <c r="V156" s="9"/>
      <c r="W156" s="6"/>
      <c r="X156" s="8"/>
      <c r="Y156" s="9"/>
      <c r="Z156" s="6"/>
      <c r="AA156" s="8"/>
      <c r="AC156" s="114">
        <f t="shared" si="70"/>
        <v>0</v>
      </c>
      <c r="AD156" s="114">
        <f t="shared" si="66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2"/>
        <v>13500</v>
      </c>
      <c r="G157" s="29" t="str">
        <f t="shared" ref="G157:G159" si="73">IF(LEFT(D157,1)="+",LEFT(D157,1)&amp;TEXT(D157,"#"),TEXT(D157,"#"))</f>
        <v/>
      </c>
      <c r="H157" s="30">
        <v>13500</v>
      </c>
      <c r="I157" s="99">
        <f t="shared" si="64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2"/>
        <v>5000</v>
      </c>
      <c r="P157" s="77" t="str">
        <f t="shared" si="65"/>
        <v/>
      </c>
      <c r="Q157" s="30">
        <v>5000</v>
      </c>
      <c r="R157" s="90">
        <f t="shared" si="68"/>
        <v>5000</v>
      </c>
      <c r="S157" s="3"/>
      <c r="V157" s="9"/>
      <c r="W157" s="6"/>
      <c r="X157" s="8"/>
      <c r="Y157" s="9"/>
      <c r="Z157" s="6"/>
      <c r="AA157" s="8"/>
      <c r="AC157" s="114">
        <f t="shared" si="70"/>
        <v>0</v>
      </c>
      <c r="AD157" s="114">
        <f t="shared" si="66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2"/>
        <v>13100</v>
      </c>
      <c r="G158" s="29" t="str">
        <f t="shared" si="73"/>
        <v/>
      </c>
      <c r="H158" s="30">
        <v>13100</v>
      </c>
      <c r="I158" s="99">
        <f t="shared" si="64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2"/>
        <v>6400</v>
      </c>
      <c r="P158" s="77" t="str">
        <f t="shared" si="65"/>
        <v/>
      </c>
      <c r="Q158" s="30">
        <v>6400</v>
      </c>
      <c r="R158" s="90">
        <f t="shared" si="68"/>
        <v>6400</v>
      </c>
      <c r="S158" s="3"/>
      <c r="V158" s="9"/>
      <c r="W158" s="6"/>
      <c r="X158" s="8"/>
      <c r="Y158" s="9"/>
      <c r="Z158" s="6"/>
      <c r="AA158" s="8"/>
      <c r="AC158" s="114">
        <f t="shared" si="70"/>
        <v>0</v>
      </c>
      <c r="AD158" s="114">
        <f t="shared" si="66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12500</v>
      </c>
      <c r="F159" s="28">
        <f t="shared" si="62"/>
        <v>12500</v>
      </c>
      <c r="G159" s="29" t="str">
        <f t="shared" si="73"/>
        <v/>
      </c>
      <c r="H159" s="30">
        <v>12500</v>
      </c>
      <c r="I159" s="99">
        <f t="shared" si="64"/>
        <v>12500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2"/>
        <v>3600</v>
      </c>
      <c r="P159" s="77" t="str">
        <f t="shared" si="65"/>
        <v/>
      </c>
      <c r="Q159" s="30">
        <v>3600</v>
      </c>
      <c r="R159" s="90">
        <f t="shared" si="68"/>
        <v>3600</v>
      </c>
      <c r="S159" s="3"/>
      <c r="V159" s="9"/>
      <c r="W159" s="6"/>
      <c r="X159" s="8"/>
      <c r="Y159" s="9"/>
      <c r="Z159" s="6"/>
      <c r="AA159" s="8"/>
      <c r="AC159" s="114">
        <f t="shared" si="70"/>
        <v>0</v>
      </c>
      <c r="AD159" s="114">
        <f t="shared" si="66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2"/>
        <v>10300</v>
      </c>
      <c r="G160" s="29"/>
      <c r="H160" s="30">
        <v>10300</v>
      </c>
      <c r="I160" s="99">
        <f t="shared" si="64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2"/>
        <v>4700</v>
      </c>
      <c r="P160" s="77" t="str">
        <f t="shared" si="65"/>
        <v/>
      </c>
      <c r="Q160" s="30">
        <v>4700</v>
      </c>
      <c r="R160" s="90">
        <f t="shared" si="68"/>
        <v>4700</v>
      </c>
      <c r="S160" s="3"/>
      <c r="V160" s="9"/>
      <c r="W160" s="6"/>
      <c r="X160" s="8"/>
      <c r="Y160" s="9"/>
      <c r="Z160" s="6"/>
      <c r="AA160" s="8"/>
      <c r="AC160" s="114">
        <f t="shared" si="70"/>
        <v>0</v>
      </c>
      <c r="AD160" s="114">
        <f t="shared" si="66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2"/>
        <v>13000</v>
      </c>
      <c r="G161" s="29" t="str">
        <f t="shared" ref="G161:G170" si="74">IF(LEFT(D161,1)="+",LEFT(D161,1)&amp;TEXT(D161,"#"),TEXT(D161,"#"))</f>
        <v/>
      </c>
      <c r="H161" s="30">
        <v>13000</v>
      </c>
      <c r="I161" s="99">
        <f t="shared" si="64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2"/>
        <v>6000</v>
      </c>
      <c r="P161" s="77" t="str">
        <f t="shared" si="65"/>
        <v/>
      </c>
      <c r="Q161" s="30">
        <v>6000</v>
      </c>
      <c r="R161" s="90">
        <f t="shared" si="68"/>
        <v>6000</v>
      </c>
      <c r="S161" s="3"/>
      <c r="V161" s="9"/>
      <c r="W161" s="6"/>
      <c r="X161" s="8"/>
      <c r="Y161" s="9"/>
      <c r="Z161" s="6"/>
      <c r="AA161" s="8"/>
      <c r="AC161" s="114">
        <f t="shared" si="70"/>
        <v>0</v>
      </c>
      <c r="AD161" s="114">
        <f t="shared" si="66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2"/>
        <v>13500</v>
      </c>
      <c r="G162" s="29"/>
      <c r="H162" s="34">
        <v>13500</v>
      </c>
      <c r="I162" s="99">
        <f t="shared" si="64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2"/>
        <v>2700</v>
      </c>
      <c r="P162" s="77" t="str">
        <f t="shared" si="65"/>
        <v/>
      </c>
      <c r="Q162" s="30">
        <v>2700</v>
      </c>
      <c r="R162" s="90">
        <f t="shared" si="68"/>
        <v>2700</v>
      </c>
      <c r="S162" s="3"/>
      <c r="V162" s="9"/>
      <c r="W162" s="6"/>
      <c r="X162" s="8"/>
      <c r="Y162" s="9"/>
      <c r="Z162" s="6"/>
      <c r="AA162" s="8"/>
      <c r="AC162" s="114">
        <f t="shared" si="70"/>
        <v>0</v>
      </c>
      <c r="AD162" s="114">
        <f t="shared" si="66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2"/>
        <v>13200</v>
      </c>
      <c r="G163" s="29" t="str">
        <f t="shared" si="74"/>
        <v/>
      </c>
      <c r="H163" s="34">
        <v>13200</v>
      </c>
      <c r="I163" s="99">
        <f t="shared" si="64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2"/>
        <v>2200</v>
      </c>
      <c r="P163" s="77" t="str">
        <f t="shared" si="65"/>
        <v/>
      </c>
      <c r="Q163" s="30">
        <v>2200</v>
      </c>
      <c r="R163" s="90">
        <f t="shared" si="68"/>
        <v>2200</v>
      </c>
      <c r="S163" s="3"/>
      <c r="V163" s="9"/>
      <c r="W163" s="6"/>
      <c r="X163" s="8"/>
      <c r="Y163" s="9"/>
      <c r="Z163" s="6"/>
      <c r="AA163" s="8"/>
      <c r="AC163" s="114">
        <f t="shared" si="70"/>
        <v>0</v>
      </c>
      <c r="AD163" s="114">
        <f t="shared" si="66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2"/>
        <v>13200</v>
      </c>
      <c r="G164" s="29" t="str">
        <f t="shared" si="74"/>
        <v/>
      </c>
      <c r="H164" s="34">
        <v>13200</v>
      </c>
      <c r="I164" s="99">
        <f t="shared" si="64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2"/>
        <v>2200</v>
      </c>
      <c r="P164" s="77" t="str">
        <f t="shared" si="65"/>
        <v/>
      </c>
      <c r="Q164" s="30">
        <v>2200</v>
      </c>
      <c r="R164" s="90">
        <f t="shared" si="68"/>
        <v>2200</v>
      </c>
      <c r="S164" s="3"/>
      <c r="V164" s="9"/>
      <c r="W164" s="6"/>
      <c r="X164" s="8"/>
      <c r="Y164" s="9"/>
      <c r="Z164" s="6"/>
      <c r="AA164" s="8"/>
      <c r="AC164" s="114">
        <f t="shared" si="70"/>
        <v>0</v>
      </c>
      <c r="AD164" s="114">
        <f t="shared" si="66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2"/>
        <v>10600</v>
      </c>
      <c r="G165" s="29" t="str">
        <f t="shared" si="74"/>
        <v/>
      </c>
      <c r="H165" s="30">
        <v>10600</v>
      </c>
      <c r="I165" s="99">
        <f t="shared" si="64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2"/>
        <v>9800</v>
      </c>
      <c r="P165" s="77" t="str">
        <f t="shared" si="65"/>
        <v/>
      </c>
      <c r="Q165" s="30">
        <v>9800</v>
      </c>
      <c r="R165" s="90">
        <f t="shared" si="68"/>
        <v>9800</v>
      </c>
      <c r="S165" s="3"/>
      <c r="V165" s="9"/>
      <c r="W165" s="6"/>
      <c r="X165" s="8"/>
      <c r="Y165" s="9"/>
      <c r="Z165" s="6"/>
      <c r="AA165" s="8"/>
      <c r="AC165" s="114">
        <f t="shared" si="70"/>
        <v>0</v>
      </c>
      <c r="AD165" s="114">
        <f t="shared" si="66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2"/>
        <v>10600</v>
      </c>
      <c r="G166" s="29" t="str">
        <f t="shared" si="74"/>
        <v/>
      </c>
      <c r="H166" s="30">
        <v>10600</v>
      </c>
      <c r="I166" s="67">
        <f t="shared" si="64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2"/>
        <v>10700</v>
      </c>
      <c r="P166" s="77" t="str">
        <f t="shared" si="65"/>
        <v/>
      </c>
      <c r="Q166" s="30">
        <v>10700</v>
      </c>
      <c r="R166" s="90">
        <f t="shared" si="68"/>
        <v>10700</v>
      </c>
      <c r="S166" s="3"/>
      <c r="V166" s="9"/>
      <c r="W166" s="6"/>
      <c r="X166" s="8"/>
      <c r="Y166" s="9"/>
      <c r="Z166" s="6"/>
      <c r="AA166" s="8"/>
      <c r="AC166" s="114">
        <f t="shared" si="70"/>
        <v>0</v>
      </c>
      <c r="AD166" s="114">
        <f t="shared" si="66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2"/>
        <v>10600</v>
      </c>
      <c r="G167" s="29" t="str">
        <f t="shared" si="74"/>
        <v/>
      </c>
      <c r="H167" s="30">
        <v>10600</v>
      </c>
      <c r="I167" s="67">
        <f t="shared" si="64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2"/>
        <v>11800</v>
      </c>
      <c r="P167" s="77" t="str">
        <f t="shared" si="65"/>
        <v/>
      </c>
      <c r="Q167" s="30">
        <v>11800</v>
      </c>
      <c r="R167" s="90">
        <f t="shared" si="68"/>
        <v>11800</v>
      </c>
      <c r="S167" s="3"/>
      <c r="V167" s="9"/>
      <c r="W167" s="6"/>
      <c r="X167" s="8"/>
      <c r="Y167" s="9"/>
      <c r="Z167" s="6"/>
      <c r="AA167" s="8"/>
      <c r="AC167" s="114">
        <f t="shared" si="70"/>
        <v>0</v>
      </c>
      <c r="AD167" s="114">
        <f t="shared" si="66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2"/>
        <v>10700</v>
      </c>
      <c r="G168" s="29" t="str">
        <f t="shared" si="74"/>
        <v/>
      </c>
      <c r="H168" s="30">
        <v>10700</v>
      </c>
      <c r="I168" s="99">
        <f t="shared" si="64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2"/>
        <v>11700</v>
      </c>
      <c r="P168" s="29" t="str">
        <f t="shared" si="65"/>
        <v/>
      </c>
      <c r="Q168" s="30">
        <v>11700</v>
      </c>
      <c r="R168" s="90">
        <f t="shared" si="68"/>
        <v>11700</v>
      </c>
      <c r="S168" s="3"/>
      <c r="V168" s="9"/>
      <c r="W168" s="6"/>
      <c r="X168" s="8"/>
      <c r="Y168" s="9"/>
      <c r="Z168" s="6"/>
      <c r="AA168" s="8"/>
      <c r="AC168" s="114">
        <f t="shared" si="70"/>
        <v>0</v>
      </c>
      <c r="AD168" s="114">
        <f t="shared" si="66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2"/>
        <v>11200</v>
      </c>
      <c r="G169" s="29" t="str">
        <f t="shared" si="74"/>
        <v/>
      </c>
      <c r="H169" s="30">
        <v>11200</v>
      </c>
      <c r="I169" s="99">
        <f t="shared" si="64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2"/>
        <v>4050</v>
      </c>
      <c r="P169" s="77" t="str">
        <f t="shared" si="65"/>
        <v/>
      </c>
      <c r="Q169" s="30">
        <v>4050</v>
      </c>
      <c r="R169" s="90">
        <f t="shared" si="68"/>
        <v>4050</v>
      </c>
      <c r="S169" s="3"/>
      <c r="V169" s="9"/>
      <c r="W169" s="6"/>
      <c r="X169" s="8"/>
      <c r="Y169" s="9"/>
      <c r="Z169" s="6"/>
      <c r="AA169" s="8"/>
      <c r="AC169" s="114">
        <f t="shared" si="70"/>
        <v>0</v>
      </c>
      <c r="AD169" s="114">
        <f t="shared" si="66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2"/>
        <v>10600</v>
      </c>
      <c r="G170" s="29" t="str">
        <f t="shared" si="74"/>
        <v/>
      </c>
      <c r="H170" s="30">
        <v>10600</v>
      </c>
      <c r="I170" s="99">
        <f t="shared" si="64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2"/>
        <v>10360</v>
      </c>
      <c r="P170" s="77" t="str">
        <f t="shared" si="65"/>
        <v/>
      </c>
      <c r="Q170" s="30">
        <v>10360</v>
      </c>
      <c r="R170" s="90">
        <f t="shared" si="68"/>
        <v>10360</v>
      </c>
      <c r="S170" s="3"/>
      <c r="V170" s="9"/>
      <c r="W170" s="6"/>
      <c r="X170" s="8"/>
      <c r="Y170" s="9"/>
      <c r="Z170" s="6"/>
      <c r="AA170" s="8"/>
      <c r="AC170" s="114">
        <f t="shared" si="70"/>
        <v>0</v>
      </c>
      <c r="AD170" s="114">
        <f t="shared" si="66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563700</v>
      </c>
      <c r="F171" s="39">
        <f>E171/46</f>
        <v>12254.347826087</v>
      </c>
      <c r="G171" s="73"/>
      <c r="H171" s="38">
        <f>SUM(I125:I170)</f>
        <v>563700</v>
      </c>
      <c r="I171" s="149">
        <f>H171/46</f>
        <v>12254.347826087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2"/>
        <v>3600</v>
      </c>
      <c r="P171" s="153" t="str">
        <f t="shared" si="65"/>
        <v/>
      </c>
      <c r="Q171" s="156">
        <v>3600</v>
      </c>
      <c r="R171" s="90">
        <f t="shared" si="68"/>
        <v>3600</v>
      </c>
      <c r="S171" s="3"/>
      <c r="V171" s="9"/>
      <c r="W171" s="6"/>
      <c r="X171" s="8"/>
      <c r="Y171" s="9"/>
      <c r="Z171" s="6"/>
      <c r="AA171" s="8"/>
      <c r="AC171" s="114">
        <f t="shared" si="70"/>
        <v>0</v>
      </c>
      <c r="AD171" s="114">
        <f t="shared" si="66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5">E172+D172</f>
        <v>4100</v>
      </c>
      <c r="G172" s="29" t="str">
        <f t="shared" ref="G172:G190" si="76">IF(LEFT(D172,1)="+",LEFT(D172,1)&amp;TEXT(D172,"#"),TEXT(D172,"#"))</f>
        <v/>
      </c>
      <c r="H172" s="34">
        <v>4100</v>
      </c>
      <c r="I172" s="99">
        <f t="shared" ref="I172:I186" si="77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2"/>
        <v>2500</v>
      </c>
      <c r="P172" s="153" t="str">
        <f t="shared" si="65"/>
        <v/>
      </c>
      <c r="Q172" s="156">
        <v>2500</v>
      </c>
      <c r="R172" s="90">
        <f t="shared" si="68"/>
        <v>2500</v>
      </c>
      <c r="S172" s="3"/>
      <c r="V172" s="9"/>
      <c r="W172" s="6"/>
      <c r="X172" s="8"/>
      <c r="Y172" s="9"/>
      <c r="Z172" s="6"/>
      <c r="AA172" s="8"/>
      <c r="AC172" s="114">
        <f t="shared" si="70"/>
        <v>0</v>
      </c>
      <c r="AD172" s="114">
        <f t="shared" si="66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5"/>
        <v>2350</v>
      </c>
      <c r="G173" s="29" t="str">
        <f t="shared" si="76"/>
        <v/>
      </c>
      <c r="H173" s="30">
        <v>2350</v>
      </c>
      <c r="I173" s="99">
        <f t="shared" si="77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2"/>
        <v>1500</v>
      </c>
      <c r="P173" s="153" t="str">
        <f t="shared" si="65"/>
        <v/>
      </c>
      <c r="Q173" s="156">
        <v>1500</v>
      </c>
      <c r="R173" s="90">
        <f t="shared" si="68"/>
        <v>1500</v>
      </c>
      <c r="S173" s="3"/>
      <c r="V173" s="9"/>
      <c r="W173" s="6"/>
      <c r="X173" s="8"/>
      <c r="Y173" s="9"/>
      <c r="Z173" s="6"/>
      <c r="AA173" s="8"/>
      <c r="AC173" s="114">
        <f t="shared" si="70"/>
        <v>0</v>
      </c>
      <c r="AD173" s="114">
        <f t="shared" si="66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5"/>
        <v>3400</v>
      </c>
      <c r="G174" s="29" t="str">
        <f t="shared" si="76"/>
        <v/>
      </c>
      <c r="H174" s="34">
        <v>3400</v>
      </c>
      <c r="I174" s="99">
        <f t="shared" si="77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2"/>
        <v>47200</v>
      </c>
      <c r="P174" s="153" t="str">
        <f t="shared" si="65"/>
        <v/>
      </c>
      <c r="Q174" s="27">
        <v>47200</v>
      </c>
      <c r="R174" s="90">
        <f t="shared" si="68"/>
        <v>47200</v>
      </c>
      <c r="S174" s="3"/>
      <c r="V174" s="9"/>
      <c r="W174" s="6"/>
      <c r="X174" s="8"/>
      <c r="Y174" s="9"/>
      <c r="Z174" s="6"/>
      <c r="AA174" s="8"/>
      <c r="AC174" s="114">
        <f t="shared" si="70"/>
        <v>0</v>
      </c>
      <c r="AD174" s="114">
        <f t="shared" si="66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5"/>
        <v>2400</v>
      </c>
      <c r="G175" s="29" t="str">
        <f t="shared" si="76"/>
        <v/>
      </c>
      <c r="H175" s="30">
        <v>2400</v>
      </c>
      <c r="I175" s="99">
        <f t="shared" si="77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2"/>
        <v>16200</v>
      </c>
      <c r="P175" s="77" t="str">
        <f t="shared" si="65"/>
        <v/>
      </c>
      <c r="Q175" s="27">
        <v>16200</v>
      </c>
      <c r="R175" s="90">
        <f t="shared" si="68"/>
        <v>16200</v>
      </c>
      <c r="S175" s="3"/>
      <c r="V175" s="9"/>
      <c r="W175" s="6"/>
      <c r="X175" s="8"/>
      <c r="Y175" s="9"/>
      <c r="Z175" s="6"/>
      <c r="AA175" s="8"/>
      <c r="AC175" s="114">
        <f t="shared" si="70"/>
        <v>0</v>
      </c>
      <c r="AD175" s="114">
        <f t="shared" si="66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5"/>
        <v>2700</v>
      </c>
      <c r="G176" s="29" t="str">
        <f t="shared" si="76"/>
        <v/>
      </c>
      <c r="H176" s="30">
        <v>2700</v>
      </c>
      <c r="I176" s="99">
        <f t="shared" si="77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2"/>
        <v>14400</v>
      </c>
      <c r="P176" s="77" t="str">
        <f t="shared" si="65"/>
        <v/>
      </c>
      <c r="Q176" s="27">
        <v>14400</v>
      </c>
      <c r="R176" s="90">
        <f t="shared" si="68"/>
        <v>14400</v>
      </c>
      <c r="S176" s="3"/>
      <c r="V176" s="9"/>
      <c r="W176" s="6"/>
      <c r="X176" s="8"/>
      <c r="Y176" s="9"/>
      <c r="Z176" s="6"/>
      <c r="AA176" s="8"/>
      <c r="AC176" s="114">
        <f t="shared" si="70"/>
        <v>0</v>
      </c>
      <c r="AD176" s="114">
        <f t="shared" si="66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2"/>
        <v>15300</v>
      </c>
      <c r="P177" s="77" t="str">
        <f t="shared" si="65"/>
        <v/>
      </c>
      <c r="Q177" s="27">
        <v>15300</v>
      </c>
      <c r="R177" s="90">
        <f t="shared" si="68"/>
        <v>15300</v>
      </c>
      <c r="S177" s="3"/>
      <c r="V177" s="9"/>
      <c r="W177" s="6"/>
      <c r="X177" s="8"/>
      <c r="Y177" s="9"/>
      <c r="Z177" s="6"/>
      <c r="AA177" s="8"/>
      <c r="AC177" s="114">
        <f t="shared" si="70"/>
        <v>0</v>
      </c>
      <c r="AD177" s="114">
        <f t="shared" si="66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5"/>
        <v>5500</v>
      </c>
      <c r="G178" s="29" t="str">
        <f t="shared" si="76"/>
        <v/>
      </c>
      <c r="H178" s="30">
        <v>5500</v>
      </c>
      <c r="I178" s="99">
        <f t="shared" si="77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2"/>
        <v>17200</v>
      </c>
      <c r="P178" s="77" t="str">
        <f t="shared" si="65"/>
        <v/>
      </c>
      <c r="Q178" s="27">
        <v>17200</v>
      </c>
      <c r="R178" s="90">
        <f t="shared" si="68"/>
        <v>17200</v>
      </c>
      <c r="S178" s="3"/>
      <c r="V178" s="9"/>
      <c r="W178" s="6"/>
      <c r="X178" s="8"/>
      <c r="Y178" s="9"/>
      <c r="Z178" s="6"/>
      <c r="AA178" s="8"/>
      <c r="AC178" s="114">
        <f t="shared" si="70"/>
        <v>0</v>
      </c>
      <c r="AD178" s="114">
        <f t="shared" si="66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5"/>
        <v>2900</v>
      </c>
      <c r="G179" s="29" t="str">
        <f t="shared" si="76"/>
        <v/>
      </c>
      <c r="H179" s="30">
        <v>2900</v>
      </c>
      <c r="I179" s="99">
        <f t="shared" si="77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2"/>
        <v>43800</v>
      </c>
      <c r="P179" s="77" t="str">
        <f t="shared" si="65"/>
        <v/>
      </c>
      <c r="Q179" s="27">
        <v>43800</v>
      </c>
      <c r="R179" s="90">
        <f t="shared" si="68"/>
        <v>43800</v>
      </c>
      <c r="S179" s="3"/>
      <c r="V179" s="9"/>
      <c r="W179" s="6"/>
      <c r="X179" s="8"/>
      <c r="Y179" s="9"/>
      <c r="Z179" s="6"/>
      <c r="AA179" s="8"/>
      <c r="AC179" s="114">
        <f t="shared" si="70"/>
        <v>0</v>
      </c>
      <c r="AD179" s="114">
        <f t="shared" si="66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5"/>
        <v>4430</v>
      </c>
      <c r="G180" s="29" t="str">
        <f t="shared" si="76"/>
        <v/>
      </c>
      <c r="H180" s="30">
        <v>4430</v>
      </c>
      <c r="I180" s="99">
        <f t="shared" si="77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2"/>
        <v>13100</v>
      </c>
      <c r="P180" s="77" t="str">
        <f t="shared" si="65"/>
        <v/>
      </c>
      <c r="Q180" s="27">
        <v>13100</v>
      </c>
      <c r="R180" s="90">
        <f t="shared" si="68"/>
        <v>13100</v>
      </c>
      <c r="S180" s="3"/>
      <c r="V180" s="9"/>
      <c r="W180" s="6"/>
      <c r="X180" s="8"/>
      <c r="Y180" s="9"/>
      <c r="Z180" s="6"/>
      <c r="AA180" s="8"/>
      <c r="AC180" s="114">
        <f t="shared" si="70"/>
        <v>0</v>
      </c>
      <c r="AD180" s="114">
        <f t="shared" si="66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5"/>
        <v>3100</v>
      </c>
      <c r="G181" s="29" t="str">
        <f t="shared" si="76"/>
        <v/>
      </c>
      <c r="H181" s="30">
        <v>3100</v>
      </c>
      <c r="I181" s="99">
        <f t="shared" si="77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2"/>
        <v>35500</v>
      </c>
      <c r="P181" s="77" t="str">
        <f t="shared" si="65"/>
        <v/>
      </c>
      <c r="Q181" s="27">
        <v>35500</v>
      </c>
      <c r="R181" s="90">
        <f t="shared" si="68"/>
        <v>35500</v>
      </c>
      <c r="S181" s="3"/>
      <c r="V181" s="9"/>
      <c r="W181" s="6"/>
      <c r="X181" s="8"/>
      <c r="Y181" s="9"/>
      <c r="Z181" s="6"/>
      <c r="AA181" s="8"/>
      <c r="AC181" s="114">
        <f t="shared" si="70"/>
        <v>0</v>
      </c>
      <c r="AD181" s="114">
        <f t="shared" si="66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5"/>
        <v>3500</v>
      </c>
      <c r="G182" s="29" t="str">
        <f t="shared" si="76"/>
        <v/>
      </c>
      <c r="H182" s="30">
        <v>3500</v>
      </c>
      <c r="I182" s="99">
        <f t="shared" si="77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2"/>
        <v>36500</v>
      </c>
      <c r="P182" s="77" t="str">
        <f t="shared" si="65"/>
        <v/>
      </c>
      <c r="Q182" s="27">
        <v>36500</v>
      </c>
      <c r="R182" s="90">
        <f t="shared" si="68"/>
        <v>36500</v>
      </c>
      <c r="S182" s="3"/>
      <c r="V182" s="9"/>
      <c r="W182" s="6"/>
      <c r="X182" s="8"/>
      <c r="Y182" s="9"/>
      <c r="Z182" s="6"/>
      <c r="AA182" s="8"/>
      <c r="AC182" s="114">
        <f t="shared" si="70"/>
        <v>0</v>
      </c>
      <c r="AD182" s="114">
        <f t="shared" si="66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5"/>
        <v>2800</v>
      </c>
      <c r="G183" s="29" t="str">
        <f t="shared" si="76"/>
        <v/>
      </c>
      <c r="H183" s="30">
        <v>2800</v>
      </c>
      <c r="I183" s="99">
        <f t="shared" si="77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2"/>
        <v>8900</v>
      </c>
      <c r="P183" s="77" t="str">
        <f t="shared" si="65"/>
        <v/>
      </c>
      <c r="Q183" s="27">
        <v>8900</v>
      </c>
      <c r="R183" s="90">
        <f t="shared" si="68"/>
        <v>8900</v>
      </c>
      <c r="S183" s="3"/>
      <c r="V183" s="9"/>
      <c r="W183" s="6"/>
      <c r="X183" s="8"/>
      <c r="Y183" s="9"/>
      <c r="Z183" s="6"/>
      <c r="AA183" s="8"/>
      <c r="AC183" s="114">
        <f t="shared" si="70"/>
        <v>0</v>
      </c>
      <c r="AD183" s="114">
        <f t="shared" si="66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5"/>
        <v>4280</v>
      </c>
      <c r="G184" s="29" t="str">
        <f t="shared" si="76"/>
        <v/>
      </c>
      <c r="H184" s="30">
        <v>4280</v>
      </c>
      <c r="I184" s="99">
        <f t="shared" si="77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2"/>
        <v>15500</v>
      </c>
      <c r="P184" s="77" t="str">
        <f t="shared" si="65"/>
        <v/>
      </c>
      <c r="Q184" s="27">
        <v>15500</v>
      </c>
      <c r="R184" s="90">
        <f t="shared" si="68"/>
        <v>15500</v>
      </c>
      <c r="S184" s="3"/>
      <c r="V184" s="9"/>
      <c r="W184" s="6"/>
      <c r="X184" s="8"/>
      <c r="Y184" s="9"/>
      <c r="Z184" s="6"/>
      <c r="AA184" s="8"/>
      <c r="AC184" s="114">
        <f t="shared" si="70"/>
        <v>0</v>
      </c>
      <c r="AD184" s="114">
        <f t="shared" si="66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5"/>
        <v>3200</v>
      </c>
      <c r="G185" s="29" t="str">
        <f t="shared" si="76"/>
        <v/>
      </c>
      <c r="H185" s="30">
        <v>3200</v>
      </c>
      <c r="I185" s="99">
        <f t="shared" si="77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2"/>
        <v>17300</v>
      </c>
      <c r="P185" s="77" t="str">
        <f t="shared" si="65"/>
        <v/>
      </c>
      <c r="Q185" s="27">
        <v>17300</v>
      </c>
      <c r="R185" s="90">
        <f t="shared" si="68"/>
        <v>17300</v>
      </c>
      <c r="S185" s="3"/>
      <c r="V185" s="9"/>
      <c r="W185" s="6"/>
      <c r="X185" s="8"/>
      <c r="Y185" s="9"/>
      <c r="Z185" s="6"/>
      <c r="AA185" s="8"/>
      <c r="AC185" s="114">
        <f t="shared" si="70"/>
        <v>0</v>
      </c>
      <c r="AD185" s="114">
        <f t="shared" si="66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5"/>
        <v>3200</v>
      </c>
      <c r="G186" s="29" t="str">
        <f t="shared" si="76"/>
        <v/>
      </c>
      <c r="H186" s="30">
        <v>3200</v>
      </c>
      <c r="I186" s="99">
        <f t="shared" si="77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2"/>
        <v>45500</v>
      </c>
      <c r="P186" s="77" t="str">
        <f t="shared" si="65"/>
        <v/>
      </c>
      <c r="Q186" s="27">
        <v>45500</v>
      </c>
      <c r="R186" s="90">
        <f t="shared" si="68"/>
        <v>45500</v>
      </c>
      <c r="S186" s="3"/>
      <c r="V186" s="9"/>
      <c r="W186" s="6"/>
      <c r="X186" s="8"/>
      <c r="Y186" s="9"/>
      <c r="Z186" s="6"/>
      <c r="AA186" s="8"/>
      <c r="AC186" s="114">
        <f t="shared" si="70"/>
        <v>0</v>
      </c>
      <c r="AD186" s="114">
        <f t="shared" si="66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6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2"/>
        <v>14500</v>
      </c>
      <c r="P187" s="77" t="str">
        <f t="shared" si="65"/>
        <v/>
      </c>
      <c r="Q187" s="27">
        <v>14500</v>
      </c>
      <c r="R187" s="90">
        <f t="shared" si="68"/>
        <v>14500</v>
      </c>
      <c r="S187" s="3"/>
      <c r="V187" s="9"/>
      <c r="W187" s="6"/>
      <c r="X187" s="8"/>
      <c r="Y187" s="9"/>
      <c r="Z187" s="6"/>
      <c r="AA187" s="8"/>
      <c r="AC187" s="114">
        <f t="shared" si="70"/>
        <v>0</v>
      </c>
      <c r="AD187" s="114">
        <f t="shared" si="66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78">E188+D188</f>
        <v>2480</v>
      </c>
      <c r="G188" s="29" t="str">
        <f t="shared" si="76"/>
        <v/>
      </c>
      <c r="H188" s="30">
        <v>2480</v>
      </c>
      <c r="I188" s="67">
        <f t="shared" ref="I188:I190" si="79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2"/>
        <v>12700</v>
      </c>
      <c r="P188" s="77" t="str">
        <f t="shared" si="65"/>
        <v/>
      </c>
      <c r="Q188" s="27">
        <v>12700</v>
      </c>
      <c r="R188" s="90">
        <f t="shared" si="68"/>
        <v>12700</v>
      </c>
      <c r="S188" s="3"/>
      <c r="V188" s="9"/>
      <c r="W188" s="6"/>
      <c r="X188" s="8"/>
      <c r="Y188" s="9"/>
      <c r="Z188" s="6"/>
      <c r="AA188" s="8"/>
      <c r="AC188" s="114">
        <f t="shared" si="70"/>
        <v>0</v>
      </c>
      <c r="AD188" s="114">
        <f t="shared" si="66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78"/>
        <v>2700</v>
      </c>
      <c r="G189" s="29" t="str">
        <f t="shared" si="76"/>
        <v/>
      </c>
      <c r="H189" s="30">
        <v>2700</v>
      </c>
      <c r="I189" s="67">
        <f t="shared" si="79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2"/>
        <v>11400</v>
      </c>
      <c r="P189" s="77" t="str">
        <f t="shared" ref="P189:P199" si="80">IF(LEFT(M189,1)="+",LEFT(M189,1)&amp;TEXT(M189,"#"),TEXT(M189,"#"))</f>
        <v/>
      </c>
      <c r="Q189" s="27">
        <v>11400</v>
      </c>
      <c r="R189" s="90">
        <f t="shared" si="68"/>
        <v>11400</v>
      </c>
      <c r="S189" s="3"/>
      <c r="V189" s="9"/>
      <c r="W189" s="6"/>
      <c r="X189" s="8"/>
      <c r="Y189" s="9"/>
      <c r="Z189" s="6"/>
      <c r="AA189" s="8"/>
      <c r="AC189" s="114">
        <f t="shared" si="70"/>
        <v>0</v>
      </c>
      <c r="AD189" s="114">
        <f t="shared" si="66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78"/>
        <v>3200</v>
      </c>
      <c r="G190" s="29" t="str">
        <f t="shared" si="76"/>
        <v/>
      </c>
      <c r="H190" s="30">
        <v>3200</v>
      </c>
      <c r="I190" s="67">
        <f t="shared" si="79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2"/>
        <v>13600</v>
      </c>
      <c r="P190" s="77" t="str">
        <f t="shared" si="80"/>
        <v/>
      </c>
      <c r="Q190" s="27">
        <v>13600</v>
      </c>
      <c r="R190" s="90">
        <f t="shared" si="68"/>
        <v>13600</v>
      </c>
      <c r="S190" s="3"/>
      <c r="V190" s="9"/>
      <c r="W190" s="6"/>
      <c r="X190" s="8"/>
      <c r="Y190" s="9"/>
      <c r="Z190" s="6"/>
      <c r="AA190" s="8"/>
      <c r="AC190" s="114">
        <f t="shared" si="70"/>
        <v>0</v>
      </c>
      <c r="AD190" s="114">
        <f t="shared" si="66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2"/>
        <v>15500</v>
      </c>
      <c r="P191" s="77" t="str">
        <f t="shared" si="80"/>
        <v/>
      </c>
      <c r="Q191" s="27">
        <v>15500</v>
      </c>
      <c r="R191" s="90">
        <f t="shared" si="68"/>
        <v>15500</v>
      </c>
      <c r="S191" s="3"/>
      <c r="V191" s="9"/>
      <c r="W191" s="6"/>
      <c r="X191" s="8"/>
      <c r="Y191" s="9"/>
      <c r="Z191" s="6"/>
      <c r="AA191" s="8"/>
      <c r="AC191" s="114">
        <f t="shared" si="70"/>
        <v>0</v>
      </c>
      <c r="AD191" s="114">
        <f t="shared" si="66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2"/>
        <v>15600</v>
      </c>
      <c r="P192" s="77" t="str">
        <f t="shared" si="80"/>
        <v/>
      </c>
      <c r="Q192" s="30">
        <v>15600</v>
      </c>
      <c r="R192" s="90">
        <f t="shared" si="68"/>
        <v>15600</v>
      </c>
      <c r="S192" s="3"/>
      <c r="V192" s="9"/>
      <c r="W192" s="6"/>
      <c r="X192" s="8"/>
      <c r="Y192" s="9"/>
      <c r="Z192" s="6"/>
      <c r="AA192" s="8"/>
      <c r="AC192" s="114">
        <f t="shared" si="70"/>
        <v>0</v>
      </c>
      <c r="AD192" s="114">
        <f t="shared" ref="AD192:AD200" si="81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2"/>
        <v>14500</v>
      </c>
      <c r="P193" s="29" t="str">
        <f t="shared" si="80"/>
        <v/>
      </c>
      <c r="Q193" s="30">
        <v>14500</v>
      </c>
      <c r="R193" s="90">
        <f t="shared" si="68"/>
        <v>14500</v>
      </c>
      <c r="S193" s="3"/>
      <c r="V193" s="9"/>
      <c r="W193" s="6"/>
      <c r="X193" s="8"/>
      <c r="Y193" s="9"/>
      <c r="Z193" s="6"/>
      <c r="AA193" s="8"/>
      <c r="AC193" s="114">
        <f t="shared" si="70"/>
        <v>0</v>
      </c>
      <c r="AD193" s="114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2"/>
        <v>12700</v>
      </c>
      <c r="P194" s="29" t="str">
        <f t="shared" si="80"/>
        <v/>
      </c>
      <c r="Q194" s="30">
        <v>12700</v>
      </c>
      <c r="R194" s="90">
        <f t="shared" si="68"/>
        <v>12700</v>
      </c>
      <c r="S194" s="3"/>
      <c r="V194" s="9"/>
      <c r="W194" s="6"/>
      <c r="X194" s="8"/>
      <c r="Y194" s="9"/>
      <c r="Z194" s="6"/>
      <c r="AA194" s="8"/>
      <c r="AC194" s="114">
        <f t="shared" si="70"/>
        <v>0</v>
      </c>
      <c r="AD194" s="114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2"/>
        <v>11000</v>
      </c>
      <c r="P195" s="29" t="str">
        <f t="shared" si="80"/>
        <v/>
      </c>
      <c r="Q195" s="30">
        <v>11000</v>
      </c>
      <c r="R195" s="90">
        <f t="shared" si="68"/>
        <v>11000</v>
      </c>
      <c r="S195" s="3"/>
      <c r="V195" s="9"/>
      <c r="W195" s="6"/>
      <c r="X195" s="8"/>
      <c r="Y195" s="9"/>
      <c r="Z195" s="6"/>
      <c r="AA195" s="8"/>
      <c r="AC195" s="114">
        <f t="shared" si="70"/>
        <v>0</v>
      </c>
      <c r="AD195" s="114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2"/>
        <v>44000</v>
      </c>
      <c r="P196" s="29" t="str">
        <f t="shared" si="80"/>
        <v/>
      </c>
      <c r="Q196" s="30">
        <v>44000</v>
      </c>
      <c r="R196" s="90">
        <f t="shared" si="68"/>
        <v>44000</v>
      </c>
      <c r="S196" s="3"/>
      <c r="V196" s="9"/>
      <c r="W196" s="6"/>
      <c r="X196" s="8"/>
      <c r="Y196" s="9"/>
      <c r="Z196" s="6"/>
      <c r="AA196" s="8"/>
      <c r="AC196" s="114">
        <f t="shared" si="70"/>
        <v>0</v>
      </c>
      <c r="AD196" s="114">
        <f t="shared" si="81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2"/>
        <v>14700</v>
      </c>
      <c r="P197" s="29" t="str">
        <f t="shared" si="80"/>
        <v/>
      </c>
      <c r="Q197" s="34">
        <v>14700</v>
      </c>
      <c r="R197" s="90">
        <f t="shared" si="68"/>
        <v>14700</v>
      </c>
      <c r="S197" s="3"/>
      <c r="V197" s="9"/>
      <c r="W197" s="6"/>
      <c r="X197" s="8"/>
      <c r="Y197" s="9"/>
      <c r="Z197" s="6"/>
      <c r="AA197" s="8"/>
      <c r="AC197" s="114">
        <f t="shared" si="70"/>
        <v>0</v>
      </c>
      <c r="AD197" s="114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2"/>
        <v>20700</v>
      </c>
      <c r="P198" s="29" t="str">
        <f t="shared" si="80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4">
        <f t="shared" si="70"/>
        <v>0</v>
      </c>
      <c r="AD198" s="114">
        <f t="shared" si="81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2"/>
        <v>34200</v>
      </c>
      <c r="P199" s="115" t="str">
        <f t="shared" si="80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4">
        <f t="shared" si="70"/>
        <v>0</v>
      </c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0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512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512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 t="s">
        <v>468</v>
      </c>
      <c r="N5" s="27">
        <v>4800</v>
      </c>
      <c r="O5" s="28">
        <f t="shared" si="3"/>
        <v>4500</v>
      </c>
      <c r="P5" s="29" t="str">
        <f t="shared" si="4"/>
        <v>-300</v>
      </c>
      <c r="Q5" s="30">
        <v>4800</v>
      </c>
      <c r="R5" s="90">
        <f t="shared" si="5"/>
        <v>4500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 t="s">
        <v>113</v>
      </c>
      <c r="N7" s="27">
        <v>4900</v>
      </c>
      <c r="O7" s="28">
        <f t="shared" si="3"/>
        <v>4500</v>
      </c>
      <c r="P7" s="29" t="str">
        <f t="shared" si="4"/>
        <v>-400</v>
      </c>
      <c r="Q7" s="30">
        <v>4900</v>
      </c>
      <c r="R7" s="90">
        <f t="shared" si="5"/>
        <v>4500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3200</v>
      </c>
      <c r="O19" s="28">
        <f t="shared" si="3"/>
        <v>3200</v>
      </c>
      <c r="P19" s="29" t="str">
        <f t="shared" si="14"/>
        <v/>
      </c>
      <c r="Q19" s="30">
        <v>3200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3800</v>
      </c>
      <c r="O20" s="28">
        <f t="shared" si="3"/>
        <v>3800</v>
      </c>
      <c r="P20" s="29" t="str">
        <f t="shared" si="14"/>
        <v/>
      </c>
      <c r="Q20" s="30">
        <v>3800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3300</v>
      </c>
      <c r="O25" s="28">
        <f t="shared" si="3"/>
        <v>3300</v>
      </c>
      <c r="P25" s="29" t="str">
        <f t="shared" si="14"/>
        <v/>
      </c>
      <c r="Q25" s="30">
        <v>3300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3200</v>
      </c>
      <c r="O26" s="28">
        <f t="shared" si="3"/>
        <v>3200</v>
      </c>
      <c r="P26" s="29" t="str">
        <f t="shared" si="14"/>
        <v/>
      </c>
      <c r="Q26" s="30">
        <v>3200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96950</v>
      </c>
      <c r="O27" s="39">
        <f>N27/22</f>
        <v>4406.81818181818</v>
      </c>
      <c r="P27" s="73"/>
      <c r="Q27" s="38">
        <f>SUM(R6:R26)</f>
        <v>96950</v>
      </c>
      <c r="R27" s="108">
        <f>Q27/22</f>
        <v>4406.81818181818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25700</v>
      </c>
      <c r="O28" s="28">
        <f t="shared" ref="O28:O45" si="17">N28+M28</f>
        <v>25700</v>
      </c>
      <c r="P28" s="29" t="str">
        <f t="shared" ref="P28:P45" si="18">IF(LEFT(M28,1)="+",LEFT(M28,1)&amp;TEXT(M28,"#"),TEXT(M28,"#"))</f>
        <v/>
      </c>
      <c r="Q28" s="30">
        <v>25700</v>
      </c>
      <c r="R28" s="90">
        <f t="shared" ref="R28:R45" si="19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25500</v>
      </c>
      <c r="O29" s="28">
        <f t="shared" si="17"/>
        <v>25500</v>
      </c>
      <c r="P29" s="29" t="str">
        <f t="shared" si="18"/>
        <v/>
      </c>
      <c r="Q29" s="30">
        <v>25500</v>
      </c>
      <c r="R29" s="90">
        <f t="shared" si="19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25700</v>
      </c>
      <c r="O30" s="28">
        <f t="shared" si="17"/>
        <v>25700</v>
      </c>
      <c r="P30" s="29" t="str">
        <f t="shared" si="18"/>
        <v/>
      </c>
      <c r="Q30" s="30">
        <v>25700</v>
      </c>
      <c r="R30" s="90">
        <f t="shared" si="19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25500</v>
      </c>
      <c r="O31" s="28">
        <f t="shared" si="17"/>
        <v>25500</v>
      </c>
      <c r="P31" s="29" t="str">
        <f t="shared" si="18"/>
        <v/>
      </c>
      <c r="Q31" s="30">
        <v>25500</v>
      </c>
      <c r="R31" s="90">
        <f t="shared" si="19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7"/>
        <v>22000</v>
      </c>
      <c r="P36" s="29" t="str">
        <f t="shared" si="18"/>
        <v/>
      </c>
      <c r="Q36" s="30">
        <v>22000</v>
      </c>
      <c r="R36" s="90">
        <f t="shared" si="19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7"/>
        <v>32800</v>
      </c>
      <c r="P38" s="77" t="str">
        <f t="shared" si="18"/>
        <v/>
      </c>
      <c r="Q38" s="30">
        <v>32800</v>
      </c>
      <c r="R38" s="90">
        <f t="shared" si="19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33200</v>
      </c>
      <c r="F39" s="28">
        <f t="shared" si="20"/>
        <v>33200</v>
      </c>
      <c r="G39" s="29" t="str">
        <f t="shared" si="1"/>
        <v/>
      </c>
      <c r="H39" s="30">
        <v>33200</v>
      </c>
      <c r="I39" s="67">
        <f t="shared" si="21"/>
        <v>33200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7"/>
        <v>32800</v>
      </c>
      <c r="P39" s="77" t="str">
        <f t="shared" si="18"/>
        <v/>
      </c>
      <c r="Q39" s="30">
        <v>32800</v>
      </c>
      <c r="R39" s="90">
        <f t="shared" si="19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26100</v>
      </c>
      <c r="O42" s="28">
        <f t="shared" si="17"/>
        <v>26100</v>
      </c>
      <c r="P42" s="77" t="str">
        <f t="shared" si="18"/>
        <v/>
      </c>
      <c r="Q42" s="30">
        <v>26100</v>
      </c>
      <c r="R42" s="90">
        <f t="shared" si="19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26000</v>
      </c>
      <c r="O45" s="28">
        <f t="shared" si="17"/>
        <v>26000</v>
      </c>
      <c r="P45" s="29" t="str">
        <f t="shared" si="18"/>
        <v/>
      </c>
      <c r="Q45" s="30">
        <v>26000</v>
      </c>
      <c r="R45" s="90">
        <f t="shared" si="19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378700</v>
      </c>
      <c r="F46" s="39">
        <f>E46/11</f>
        <v>34427.2727272727</v>
      </c>
      <c r="G46" s="29" t="str">
        <f t="shared" si="1"/>
        <v/>
      </c>
      <c r="H46" s="51">
        <f>SUM(I35:I45)</f>
        <v>378700</v>
      </c>
      <c r="I46" s="39">
        <f>H46/11</f>
        <v>34427.2727272727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486600</v>
      </c>
      <c r="F53" s="39">
        <f>E53/16</f>
        <v>30412.5</v>
      </c>
      <c r="G53" s="29" t="str">
        <f t="shared" si="1"/>
        <v/>
      </c>
      <c r="H53" s="51">
        <f>H46+H52</f>
        <v>486600</v>
      </c>
      <c r="I53" s="39">
        <f>H53/16</f>
        <v>30412.5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0">E54+D54</f>
        <v>9400</v>
      </c>
      <c r="G54" s="29" t="str">
        <f t="shared" si="1"/>
        <v/>
      </c>
      <c r="H54" s="30">
        <v>9400</v>
      </c>
      <c r="I54" s="67">
        <f t="shared" ref="I54:I69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0"/>
        <v>10000</v>
      </c>
      <c r="G56" s="29" t="str">
        <f t="shared" si="1"/>
        <v/>
      </c>
      <c r="H56" s="30">
        <v>10000</v>
      </c>
      <c r="I56" s="67">
        <f t="shared" si="31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ref="AC56:AC62" si="35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0"/>
        <v>9800</v>
      </c>
      <c r="G57" s="29" t="str">
        <f t="shared" si="1"/>
        <v/>
      </c>
      <c r="H57" s="30">
        <v>9800</v>
      </c>
      <c r="I57" s="67">
        <f t="shared" si="31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35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10400</v>
      </c>
      <c r="F58" s="28">
        <f t="shared" si="30"/>
        <v>10400</v>
      </c>
      <c r="G58" s="29" t="str">
        <f t="shared" si="1"/>
        <v/>
      </c>
      <c r="H58" s="30">
        <v>10400</v>
      </c>
      <c r="I58" s="67">
        <f t="shared" si="31"/>
        <v>10400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35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10600</v>
      </c>
      <c r="F59" s="28">
        <f t="shared" si="30"/>
        <v>10600</v>
      </c>
      <c r="G59" s="29" t="str">
        <f t="shared" si="1"/>
        <v/>
      </c>
      <c r="H59" s="30">
        <v>10600</v>
      </c>
      <c r="I59" s="67">
        <f t="shared" si="31"/>
        <v>10600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35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0"/>
        <v>11200</v>
      </c>
      <c r="G60" s="29" t="str">
        <f t="shared" si="1"/>
        <v/>
      </c>
      <c r="H60" s="30">
        <v>11200</v>
      </c>
      <c r="I60" s="67">
        <f t="shared" si="31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5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0"/>
        <v>11000</v>
      </c>
      <c r="G61" s="29" t="str">
        <f t="shared" si="1"/>
        <v/>
      </c>
      <c r="H61" s="30">
        <v>11000</v>
      </c>
      <c r="I61" s="67">
        <f t="shared" si="31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6">N61+M61</f>
        <v>1800</v>
      </c>
      <c r="P61" s="29" t="str">
        <f t="shared" ref="P61:P63" si="37">IF(LEFT(M61,1)="+",LEFT(M61,1)&amp;TEXT(M61,"#"),TEXT(M61,"#"))</f>
        <v/>
      </c>
      <c r="Q61" s="30">
        <v>1800</v>
      </c>
      <c r="R61" s="90">
        <f t="shared" ref="R61:R63" si="38">IF(P61="",0+Q61,P61+Q61)</f>
        <v>1800</v>
      </c>
      <c r="S61" s="105"/>
      <c r="V61" s="106"/>
      <c r="X61" s="107"/>
      <c r="Y61" s="106"/>
      <c r="AA61" s="107"/>
      <c r="AC61" s="114">
        <f t="shared" si="35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0"/>
        <v>10700</v>
      </c>
      <c r="G62" s="29" t="str">
        <f t="shared" si="1"/>
        <v/>
      </c>
      <c r="H62" s="30">
        <v>10700</v>
      </c>
      <c r="I62" s="67">
        <f t="shared" si="31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6"/>
        <v>1250</v>
      </c>
      <c r="P62" s="29" t="str">
        <f t="shared" si="37"/>
        <v/>
      </c>
      <c r="Q62" s="30">
        <v>1250</v>
      </c>
      <c r="R62" s="90">
        <f t="shared" si="38"/>
        <v>1250</v>
      </c>
      <c r="S62" s="105"/>
      <c r="V62" s="106"/>
      <c r="X62" s="107"/>
      <c r="Y62" s="106"/>
      <c r="AA62" s="107"/>
      <c r="AC62" s="114">
        <f t="shared" si="35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0"/>
        <v>10900</v>
      </c>
      <c r="G63" s="29" t="str">
        <f t="shared" si="1"/>
        <v/>
      </c>
      <c r="H63" s="30">
        <v>10900</v>
      </c>
      <c r="I63" s="67">
        <f t="shared" si="31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6"/>
        <v>1900</v>
      </c>
      <c r="P63" s="29" t="str">
        <f t="shared" si="37"/>
        <v/>
      </c>
      <c r="Q63" s="30">
        <v>1900</v>
      </c>
      <c r="R63" s="90">
        <f t="shared" si="38"/>
        <v>1900</v>
      </c>
      <c r="S63" s="105"/>
      <c r="V63" s="106"/>
      <c r="X63" s="107"/>
      <c r="Y63" s="106"/>
      <c r="AA63" s="107"/>
      <c r="AC63" s="114">
        <f t="shared" ref="AC63:AC73" si="39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0"/>
        <v>13900</v>
      </c>
      <c r="G64" s="29" t="str">
        <f t="shared" si="1"/>
        <v/>
      </c>
      <c r="H64" s="30">
        <v>13900</v>
      </c>
      <c r="I64" s="67">
        <f t="shared" si="31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3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0"/>
        <v>9400</v>
      </c>
      <c r="G65" s="29" t="str">
        <f t="shared" si="1"/>
        <v/>
      </c>
      <c r="H65" s="30">
        <v>9400</v>
      </c>
      <c r="I65" s="67">
        <f t="shared" si="31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3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0"/>
        <v>9400</v>
      </c>
      <c r="G66" s="29" t="str">
        <f t="shared" si="1"/>
        <v/>
      </c>
      <c r="H66" s="30">
        <v>9400</v>
      </c>
      <c r="I66" s="67">
        <f t="shared" si="31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3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11500</v>
      </c>
      <c r="F67" s="28">
        <f t="shared" si="30"/>
        <v>11500</v>
      </c>
      <c r="G67" s="29" t="str">
        <f t="shared" si="1"/>
        <v/>
      </c>
      <c r="H67" s="30">
        <v>11500</v>
      </c>
      <c r="I67" s="67">
        <f t="shared" si="31"/>
        <v>11500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3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0"/>
        <v>12100</v>
      </c>
      <c r="G68" s="29" t="str">
        <f t="shared" ref="G68:G73" si="43">IF(LEFT(D68,1)="+",LEFT(D68,1)&amp;TEXT(D68,"#"),TEXT(D68,"#"))</f>
        <v/>
      </c>
      <c r="H68" s="30">
        <v>12100</v>
      </c>
      <c r="I68" s="67">
        <f t="shared" si="31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39"/>
        <v>0</v>
      </c>
      <c r="AD68" s="114">
        <f t="shared" ref="AD68:AD127" si="44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0"/>
        <v>11800</v>
      </c>
      <c r="G69" s="29" t="str">
        <f t="shared" si="43"/>
        <v/>
      </c>
      <c r="H69" s="30">
        <v>11800</v>
      </c>
      <c r="I69" s="67">
        <f t="shared" si="31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39"/>
        <v>0</v>
      </c>
      <c r="AD69" s="114">
        <f t="shared" si="4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171700</v>
      </c>
      <c r="F70" s="39">
        <f>E70/16</f>
        <v>10731.25</v>
      </c>
      <c r="G70" s="29" t="str">
        <f t="shared" si="43"/>
        <v/>
      </c>
      <c r="H70" s="51">
        <f>SUM(I54:I69)</f>
        <v>171700</v>
      </c>
      <c r="I70" s="39">
        <f>H70/16</f>
        <v>10731.25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5">N70+M70</f>
        <v>3000</v>
      </c>
      <c r="P70" s="29" t="str">
        <f t="shared" ref="P70:P79" si="46">IF(LEFT(M70,1)="+",LEFT(M70,1)&amp;TEXT(M70,"#"),TEXT(M70,"#"))</f>
        <v/>
      </c>
      <c r="Q70" s="30">
        <v>3000</v>
      </c>
      <c r="R70" s="90">
        <f t="shared" ref="R70:R133" si="47">IF(P70="",0+Q70,P70+Q70)</f>
        <v>3000</v>
      </c>
      <c r="S70" s="105"/>
      <c r="V70" s="106"/>
      <c r="X70" s="107"/>
      <c r="Y70" s="106"/>
      <c r="AA70" s="107"/>
      <c r="AC70" s="114">
        <f t="shared" si="39"/>
        <v>0</v>
      </c>
      <c r="AD70" s="114">
        <f t="shared" si="4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8">E71+D71</f>
        <v>6700</v>
      </c>
      <c r="G71" s="29" t="str">
        <f t="shared" si="43"/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5"/>
        <v>3600</v>
      </c>
      <c r="P71" s="29" t="str">
        <f t="shared" si="46"/>
        <v/>
      </c>
      <c r="Q71" s="30">
        <v>3600</v>
      </c>
      <c r="R71" s="90">
        <f t="shared" si="47"/>
        <v>3600</v>
      </c>
      <c r="S71" s="105"/>
      <c r="V71" s="106"/>
      <c r="X71" s="107"/>
      <c r="Y71" s="106"/>
      <c r="AA71" s="107"/>
      <c r="AC71" s="114">
        <f t="shared" si="39"/>
        <v>0</v>
      </c>
      <c r="AD71" s="114">
        <f t="shared" si="4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8"/>
        <v>7000</v>
      </c>
      <c r="G72" s="29" t="str">
        <f t="shared" si="43"/>
        <v/>
      </c>
      <c r="H72" s="30">
        <v>7000</v>
      </c>
      <c r="I72" s="67">
        <f t="shared" si="49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5"/>
        <v>3900</v>
      </c>
      <c r="P72" s="29" t="str">
        <f t="shared" si="46"/>
        <v/>
      </c>
      <c r="Q72" s="30">
        <v>3900</v>
      </c>
      <c r="R72" s="90">
        <f t="shared" si="47"/>
        <v>3900</v>
      </c>
      <c r="S72" s="105"/>
      <c r="V72" s="106"/>
      <c r="X72" s="107"/>
      <c r="Y72" s="106"/>
      <c r="AA72" s="107"/>
      <c r="AC72" s="114">
        <f t="shared" si="39"/>
        <v>0</v>
      </c>
      <c r="AD72" s="114">
        <f t="shared" si="4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6800</v>
      </c>
      <c r="F73" s="28">
        <f t="shared" si="48"/>
        <v>6800</v>
      </c>
      <c r="G73" s="29" t="str">
        <f t="shared" si="43"/>
        <v/>
      </c>
      <c r="H73" s="30">
        <v>6800</v>
      </c>
      <c r="I73" s="67">
        <f t="shared" si="49"/>
        <v>6800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5"/>
        <v>3200</v>
      </c>
      <c r="P73" s="29" t="str">
        <f t="shared" si="46"/>
        <v/>
      </c>
      <c r="Q73" s="30">
        <v>3200</v>
      </c>
      <c r="R73" s="90">
        <f t="shared" si="47"/>
        <v>3200</v>
      </c>
      <c r="S73" s="105"/>
      <c r="V73" s="106"/>
      <c r="X73" s="107"/>
      <c r="Y73" s="106"/>
      <c r="AA73" s="107"/>
      <c r="AC73" s="114">
        <f t="shared" si="39"/>
        <v>0</v>
      </c>
      <c r="AD73" s="114">
        <f t="shared" si="4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20500</v>
      </c>
      <c r="F74" s="39">
        <f>E74/3</f>
        <v>6833.33333333333</v>
      </c>
      <c r="G74" s="73"/>
      <c r="H74" s="51">
        <f>SUM(I71:I73)</f>
        <v>20500</v>
      </c>
      <c r="I74" s="39">
        <f>H74/3</f>
        <v>6833.33333333333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5"/>
        <v>3500</v>
      </c>
      <c r="P74" s="29" t="str">
        <f t="shared" si="46"/>
        <v/>
      </c>
      <c r="Q74" s="30">
        <v>3500</v>
      </c>
      <c r="R74" s="90">
        <f t="shared" si="47"/>
        <v>3500</v>
      </c>
      <c r="S74" s="105"/>
      <c r="V74" s="106"/>
      <c r="X74" s="107"/>
      <c r="Y74" s="106"/>
      <c r="AA74" s="107"/>
      <c r="AC74" s="114">
        <f t="shared" ref="AC74:AC137" si="50">F78-I78</f>
        <v>0</v>
      </c>
      <c r="AD74" s="114">
        <f t="shared" si="4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192200</v>
      </c>
      <c r="F75" s="39">
        <f>E75/15</f>
        <v>12813.3333333333</v>
      </c>
      <c r="G75" s="73"/>
      <c r="H75" s="51">
        <f>H70+H74</f>
        <v>192200</v>
      </c>
      <c r="I75" s="39">
        <f>H75/15</f>
        <v>12813.3333333333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5"/>
        <v>12800</v>
      </c>
      <c r="P75" s="29" t="str">
        <f t="shared" si="46"/>
        <v/>
      </c>
      <c r="Q75" s="30">
        <v>12800</v>
      </c>
      <c r="R75" s="90">
        <f t="shared" si="47"/>
        <v>12800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4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5"/>
        <v>8500</v>
      </c>
      <c r="P76" s="29" t="str">
        <f t="shared" si="46"/>
        <v/>
      </c>
      <c r="Q76" s="30">
        <v>8500</v>
      </c>
      <c r="R76" s="90">
        <f t="shared" si="47"/>
        <v>8500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4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5"/>
        <v>2100</v>
      </c>
      <c r="P77" s="29" t="str">
        <f t="shared" si="46"/>
        <v/>
      </c>
      <c r="Q77" s="30">
        <v>2100</v>
      </c>
      <c r="R77" s="90">
        <f t="shared" si="47"/>
        <v>2100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4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5"/>
        <v>9500</v>
      </c>
      <c r="P78" s="29" t="str">
        <f t="shared" si="46"/>
        <v/>
      </c>
      <c r="Q78" s="30">
        <v>9500</v>
      </c>
      <c r="R78" s="90">
        <f t="shared" si="47"/>
        <v>9500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si="44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5"/>
        <v>12500</v>
      </c>
      <c r="P79" s="29" t="str">
        <f t="shared" si="46"/>
        <v/>
      </c>
      <c r="Q79" s="30">
        <v>12500</v>
      </c>
      <c r="R79" s="90">
        <f t="shared" si="47"/>
        <v>12500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44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4">E80+D80</f>
        <v>3600</v>
      </c>
      <c r="G80" s="29" t="str">
        <f t="shared" ref="G80:G93" si="55">IF(LEFT(D80,1)="+",LEFT(D80,1)&amp;TEXT(D80,"#"),TEXT(D80,"#"))</f>
        <v/>
      </c>
      <c r="H80" s="30">
        <v>3600</v>
      </c>
      <c r="I80" s="67">
        <f t="shared" ref="I80:I99" si="56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5"/>
        <v>25000</v>
      </c>
      <c r="P80" s="29"/>
      <c r="Q80" s="30">
        <v>20000</v>
      </c>
      <c r="R80" s="90">
        <f t="shared" si="47"/>
        <v>20000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44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5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47"/>
        <v>28000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44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4"/>
        <v>9400</v>
      </c>
      <c r="G82" s="29" t="str">
        <f t="shared" si="55"/>
        <v/>
      </c>
      <c r="H82" s="30">
        <v>9400</v>
      </c>
      <c r="I82" s="67">
        <f t="shared" si="56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5"/>
        <v>28800</v>
      </c>
      <c r="P82" s="29"/>
      <c r="Q82" s="30">
        <v>25500</v>
      </c>
      <c r="R82" s="90">
        <f t="shared" si="47"/>
        <v>25500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44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4"/>
        <v>9800</v>
      </c>
      <c r="G83" s="29" t="str">
        <f t="shared" si="55"/>
        <v/>
      </c>
      <c r="H83" s="30">
        <v>9800</v>
      </c>
      <c r="I83" s="67">
        <f t="shared" si="56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5"/>
        <v>30000</v>
      </c>
      <c r="P83" s="29"/>
      <c r="Q83" s="30">
        <v>30000</v>
      </c>
      <c r="R83" s="90">
        <f t="shared" si="47"/>
        <v>30000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44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4"/>
        <v>9200</v>
      </c>
      <c r="G84" s="29" t="str">
        <f t="shared" si="55"/>
        <v/>
      </c>
      <c r="H84" s="30">
        <v>9200</v>
      </c>
      <c r="I84" s="67">
        <f t="shared" si="56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5"/>
        <v>26800</v>
      </c>
      <c r="P84" s="29" t="str">
        <f t="shared" si="57"/>
        <v/>
      </c>
      <c r="Q84" s="30">
        <v>25800</v>
      </c>
      <c r="R84" s="90">
        <f t="shared" si="47"/>
        <v>25800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44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5"/>
        <v>1700</v>
      </c>
      <c r="P85" s="29" t="str">
        <f t="shared" si="57"/>
        <v/>
      </c>
      <c r="Q85" s="34">
        <v>1700</v>
      </c>
      <c r="R85" s="90">
        <f t="shared" si="47"/>
        <v>1700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44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4"/>
        <v>9700</v>
      </c>
      <c r="G86" s="29" t="str">
        <f t="shared" si="55"/>
        <v/>
      </c>
      <c r="H86" s="30">
        <v>9700</v>
      </c>
      <c r="I86" s="67">
        <f t="shared" si="56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5"/>
        <v>4300</v>
      </c>
      <c r="P86" s="29" t="str">
        <f t="shared" si="57"/>
        <v/>
      </c>
      <c r="Q86" s="30">
        <v>4300</v>
      </c>
      <c r="R86" s="90">
        <f t="shared" si="47"/>
        <v>4300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44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4"/>
        <v>8100</v>
      </c>
      <c r="G87" s="29" t="str">
        <f t="shared" si="55"/>
        <v/>
      </c>
      <c r="H87" s="30">
        <v>8100</v>
      </c>
      <c r="I87" s="67">
        <f t="shared" si="56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5"/>
        <v>1950</v>
      </c>
      <c r="P87" s="29" t="str">
        <f t="shared" si="57"/>
        <v/>
      </c>
      <c r="Q87" s="30">
        <v>1950</v>
      </c>
      <c r="R87" s="90">
        <f t="shared" si="47"/>
        <v>1950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44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4"/>
        <v>9600</v>
      </c>
      <c r="G88" s="29" t="str">
        <f t="shared" si="55"/>
        <v/>
      </c>
      <c r="H88" s="30">
        <v>9600</v>
      </c>
      <c r="I88" s="67">
        <f t="shared" si="56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5"/>
        <v>2250</v>
      </c>
      <c r="P88" s="29" t="str">
        <f t="shared" si="57"/>
        <v/>
      </c>
      <c r="Q88" s="30">
        <v>2250</v>
      </c>
      <c r="R88" s="90">
        <f t="shared" si="47"/>
        <v>2250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44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4"/>
        <v>8300</v>
      </c>
      <c r="G89" s="29" t="str">
        <f t="shared" si="55"/>
        <v/>
      </c>
      <c r="H89" s="30">
        <v>8300</v>
      </c>
      <c r="I89" s="67">
        <f t="shared" si="56"/>
        <v>8300</v>
      </c>
      <c r="J89" s="69"/>
      <c r="K89" s="33" t="s">
        <v>222</v>
      </c>
      <c r="L89" s="25" t="s">
        <v>26</v>
      </c>
      <c r="M89" s="52"/>
      <c r="N89" s="27">
        <v>1750</v>
      </c>
      <c r="O89" s="28">
        <f t="shared" si="45"/>
        <v>1750</v>
      </c>
      <c r="P89" s="29" t="str">
        <f t="shared" si="57"/>
        <v/>
      </c>
      <c r="Q89" s="30">
        <v>1750</v>
      </c>
      <c r="R89" s="90">
        <f t="shared" si="47"/>
        <v>1750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44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4"/>
        <v>6800</v>
      </c>
      <c r="G90" s="29" t="str">
        <f t="shared" si="55"/>
        <v/>
      </c>
      <c r="H90" s="30">
        <v>6800</v>
      </c>
      <c r="I90" s="67">
        <f t="shared" si="56"/>
        <v>6800</v>
      </c>
      <c r="J90" s="69"/>
      <c r="K90" s="33" t="s">
        <v>224</v>
      </c>
      <c r="L90" s="25" t="s">
        <v>26</v>
      </c>
      <c r="M90" s="52"/>
      <c r="N90" s="27">
        <v>2150</v>
      </c>
      <c r="O90" s="28">
        <f t="shared" si="45"/>
        <v>2150</v>
      </c>
      <c r="P90" s="29" t="str">
        <f t="shared" si="57"/>
        <v/>
      </c>
      <c r="Q90" s="30">
        <v>2150</v>
      </c>
      <c r="R90" s="90">
        <f t="shared" si="47"/>
        <v>2150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44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 t="s">
        <v>469</v>
      </c>
      <c r="E91" s="27">
        <v>6900</v>
      </c>
      <c r="F91" s="28">
        <f t="shared" si="54"/>
        <v>6800</v>
      </c>
      <c r="G91" s="29" t="str">
        <f t="shared" si="55"/>
        <v>-100</v>
      </c>
      <c r="H91" s="30">
        <v>6900</v>
      </c>
      <c r="I91" s="67">
        <f t="shared" si="56"/>
        <v>6800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5"/>
        <v>1100</v>
      </c>
      <c r="P91" s="29" t="str">
        <f t="shared" si="57"/>
        <v/>
      </c>
      <c r="Q91" s="34">
        <v>1100</v>
      </c>
      <c r="R91" s="90">
        <f t="shared" si="47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44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 t="s">
        <v>469</v>
      </c>
      <c r="E92" s="27">
        <v>7000</v>
      </c>
      <c r="F92" s="28">
        <f t="shared" si="54"/>
        <v>6900</v>
      </c>
      <c r="G92" s="29" t="str">
        <f t="shared" si="55"/>
        <v>-100</v>
      </c>
      <c r="H92" s="27">
        <v>7000</v>
      </c>
      <c r="I92" s="67">
        <f t="shared" si="56"/>
        <v>6900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5"/>
        <v>1100</v>
      </c>
      <c r="P92" s="29" t="str">
        <f t="shared" si="57"/>
        <v/>
      </c>
      <c r="Q92" s="34">
        <v>1100</v>
      </c>
      <c r="R92" s="90">
        <f t="shared" si="47"/>
        <v>1100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44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 t="s">
        <v>469</v>
      </c>
      <c r="E93" s="27">
        <v>7300</v>
      </c>
      <c r="F93" s="28">
        <f t="shared" si="54"/>
        <v>7200</v>
      </c>
      <c r="G93" s="29" t="str">
        <f t="shared" si="55"/>
        <v>-100</v>
      </c>
      <c r="H93" s="30">
        <v>7300</v>
      </c>
      <c r="I93" s="67">
        <f t="shared" si="56"/>
        <v>7200</v>
      </c>
      <c r="J93" s="69"/>
      <c r="K93" s="125" t="s">
        <v>230</v>
      </c>
      <c r="L93" s="25" t="s">
        <v>231</v>
      </c>
      <c r="M93" s="52"/>
      <c r="N93" s="41">
        <v>2050</v>
      </c>
      <c r="O93" s="28">
        <f t="shared" si="45"/>
        <v>2050</v>
      </c>
      <c r="P93" s="29" t="str">
        <f t="shared" si="57"/>
        <v/>
      </c>
      <c r="Q93" s="30">
        <v>2050</v>
      </c>
      <c r="R93" s="90">
        <f t="shared" si="47"/>
        <v>2050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44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4"/>
        <v>8700</v>
      </c>
      <c r="G94" s="29"/>
      <c r="H94" s="30">
        <v>8700</v>
      </c>
      <c r="I94" s="67">
        <f t="shared" si="56"/>
        <v>8700</v>
      </c>
      <c r="J94" s="71"/>
      <c r="K94" s="25" t="s">
        <v>234</v>
      </c>
      <c r="L94" s="25" t="s">
        <v>26</v>
      </c>
      <c r="M94" s="52"/>
      <c r="N94" s="41">
        <v>2050</v>
      </c>
      <c r="O94" s="28">
        <f t="shared" si="45"/>
        <v>2050</v>
      </c>
      <c r="P94" s="29" t="str">
        <f t="shared" si="57"/>
        <v/>
      </c>
      <c r="Q94" s="30">
        <v>2050</v>
      </c>
      <c r="R94" s="90">
        <f t="shared" si="47"/>
        <v>2050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44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4"/>
        <v>11200</v>
      </c>
      <c r="G95" s="29" t="str">
        <f t="shared" ref="G95:G119" si="58">IF(LEFT(D95,1)="+",LEFT(D95,1)&amp;TEXT(D95,"#"),TEXT(D95,"#"))</f>
        <v/>
      </c>
      <c r="H95" s="30">
        <v>11200</v>
      </c>
      <c r="I95" s="67">
        <f t="shared" si="56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5"/>
        <v>4300</v>
      </c>
      <c r="P95" s="29"/>
      <c r="Q95" s="30">
        <v>4800</v>
      </c>
      <c r="R95" s="90">
        <f t="shared" si="47"/>
        <v>4800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44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4"/>
        <v>8200</v>
      </c>
      <c r="G96" s="29" t="str">
        <f t="shared" si="58"/>
        <v/>
      </c>
      <c r="H96" s="30">
        <v>8200</v>
      </c>
      <c r="I96" s="67">
        <f t="shared" si="56"/>
        <v>8200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5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47"/>
        <v>5000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44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4"/>
        <v>7600</v>
      </c>
      <c r="G97" s="29" t="str">
        <f t="shared" si="58"/>
        <v/>
      </c>
      <c r="H97" s="30">
        <v>7600</v>
      </c>
      <c r="I97" s="67">
        <f t="shared" si="56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5"/>
        <v>2700</v>
      </c>
      <c r="P97" s="29" t="str">
        <f t="shared" si="59"/>
        <v/>
      </c>
      <c r="Q97" s="30">
        <v>2700</v>
      </c>
      <c r="R97" s="90">
        <f t="shared" si="47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44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4"/>
        <v>8500</v>
      </c>
      <c r="G98" s="29" t="str">
        <f t="shared" si="58"/>
        <v/>
      </c>
      <c r="H98" s="30">
        <v>8500</v>
      </c>
      <c r="I98" s="67">
        <f t="shared" si="56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5"/>
        <v>2700</v>
      </c>
      <c r="P98" s="29" t="str">
        <f t="shared" si="59"/>
        <v/>
      </c>
      <c r="Q98" s="30">
        <v>2700</v>
      </c>
      <c r="R98" s="90">
        <f t="shared" si="47"/>
        <v>2700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44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4"/>
        <v>8900</v>
      </c>
      <c r="G99" s="29" t="str">
        <f t="shared" si="58"/>
        <v/>
      </c>
      <c r="H99" s="30">
        <v>8900</v>
      </c>
      <c r="I99" s="67">
        <f t="shared" si="56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5"/>
        <v>5300</v>
      </c>
      <c r="P99" s="29" t="str">
        <f t="shared" si="59"/>
        <v/>
      </c>
      <c r="Q99" s="30">
        <v>5300</v>
      </c>
      <c r="R99" s="90">
        <f t="shared" si="47"/>
        <v>5300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44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154300</v>
      </c>
      <c r="F100" s="39">
        <f>E100/18</f>
        <v>8572.22222222222</v>
      </c>
      <c r="G100" s="29" t="str">
        <f t="shared" si="58"/>
        <v/>
      </c>
      <c r="H100" s="38">
        <f>SUM(I82:I99)</f>
        <v>154300</v>
      </c>
      <c r="I100" s="39">
        <f>AVERAGE(I82:I99)</f>
        <v>8572.22222222222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5"/>
        <v>1000</v>
      </c>
      <c r="P100" s="29" t="str">
        <f t="shared" si="59"/>
        <v/>
      </c>
      <c r="Q100" s="30">
        <v>1000</v>
      </c>
      <c r="R100" s="90">
        <f t="shared" si="47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0"/>
        <v>0</v>
      </c>
      <c r="AD100" s="114">
        <f t="shared" si="44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0">E101+D101</f>
        <v>10800</v>
      </c>
      <c r="G101" s="29" t="str">
        <f t="shared" si="58"/>
        <v/>
      </c>
      <c r="H101" s="30">
        <v>10800</v>
      </c>
      <c r="I101" s="67">
        <f t="shared" ref="I101:I119" si="61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5"/>
        <v>2700</v>
      </c>
      <c r="P101" s="29" t="str">
        <f t="shared" si="59"/>
        <v/>
      </c>
      <c r="Q101" s="30">
        <v>2700</v>
      </c>
      <c r="R101" s="90">
        <f t="shared" si="47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0"/>
        <v>0</v>
      </c>
      <c r="AD101" s="114">
        <f t="shared" si="44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0"/>
        <v>11900</v>
      </c>
      <c r="G102" s="29" t="str">
        <f t="shared" si="58"/>
        <v/>
      </c>
      <c r="H102" s="30">
        <v>11900</v>
      </c>
      <c r="I102" s="67">
        <f t="shared" si="61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5"/>
        <v>600</v>
      </c>
      <c r="P102" s="29" t="str">
        <f t="shared" si="59"/>
        <v/>
      </c>
      <c r="Q102" s="30">
        <v>600</v>
      </c>
      <c r="R102" s="90">
        <f t="shared" si="47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0"/>
        <v>0</v>
      </c>
      <c r="AD102" s="114">
        <f t="shared" si="44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0"/>
        <v>11600</v>
      </c>
      <c r="G103" s="29" t="str">
        <f t="shared" si="58"/>
        <v/>
      </c>
      <c r="H103" s="30">
        <v>11600</v>
      </c>
      <c r="I103" s="67">
        <f t="shared" si="61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5"/>
        <v>1600</v>
      </c>
      <c r="P103" s="29" t="str">
        <f t="shared" si="59"/>
        <v/>
      </c>
      <c r="Q103" s="34">
        <v>1600</v>
      </c>
      <c r="R103" s="90">
        <f t="shared" si="47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0"/>
        <v>0</v>
      </c>
      <c r="AD103" s="114">
        <f t="shared" si="44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0"/>
        <v>11800</v>
      </c>
      <c r="G104" s="29" t="str">
        <f t="shared" si="58"/>
        <v/>
      </c>
      <c r="H104" s="30">
        <v>11800</v>
      </c>
      <c r="I104" s="67">
        <f t="shared" si="61"/>
        <v>11800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5"/>
        <v>1900</v>
      </c>
      <c r="P104" s="29" t="str">
        <f t="shared" si="59"/>
        <v/>
      </c>
      <c r="Q104" s="30">
        <v>1900</v>
      </c>
      <c r="R104" s="90">
        <f t="shared" si="47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0"/>
        <v>0</v>
      </c>
      <c r="AD104" s="114">
        <f t="shared" si="44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0"/>
        <v>10900</v>
      </c>
      <c r="G105" s="29" t="str">
        <f t="shared" si="58"/>
        <v/>
      </c>
      <c r="H105" s="30">
        <v>10900</v>
      </c>
      <c r="I105" s="67">
        <f t="shared" si="61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5"/>
        <v>3000</v>
      </c>
      <c r="P105" s="29" t="str">
        <f t="shared" si="59"/>
        <v/>
      </c>
      <c r="Q105" s="34">
        <v>3000</v>
      </c>
      <c r="R105" s="90">
        <f t="shared" si="47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0"/>
        <v>0</v>
      </c>
      <c r="AD105" s="114">
        <f t="shared" si="44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0"/>
        <v>10500</v>
      </c>
      <c r="G106" s="29" t="str">
        <f t="shared" si="58"/>
        <v/>
      </c>
      <c r="H106" s="30">
        <v>10500</v>
      </c>
      <c r="I106" s="67">
        <f t="shared" si="61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5"/>
        <v>2500</v>
      </c>
      <c r="P106" s="29" t="str">
        <f t="shared" si="59"/>
        <v/>
      </c>
      <c r="Q106" s="34">
        <v>2500</v>
      </c>
      <c r="R106" s="90">
        <f t="shared" si="47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0"/>
        <v>0</v>
      </c>
      <c r="AD106" s="114">
        <f t="shared" si="44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9800</v>
      </c>
      <c r="F107" s="28">
        <f t="shared" si="60"/>
        <v>9800</v>
      </c>
      <c r="G107" s="29" t="str">
        <f t="shared" si="58"/>
        <v/>
      </c>
      <c r="H107" s="30">
        <v>9800</v>
      </c>
      <c r="I107" s="67">
        <f t="shared" si="61"/>
        <v>9800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5"/>
        <v>2500</v>
      </c>
      <c r="P107" s="29" t="str">
        <f t="shared" si="59"/>
        <v/>
      </c>
      <c r="Q107" s="30">
        <v>2500</v>
      </c>
      <c r="R107" s="90">
        <f t="shared" si="47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0"/>
        <v>0</v>
      </c>
      <c r="AD107" s="114">
        <f t="shared" si="44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9800</v>
      </c>
      <c r="F108" s="28">
        <f t="shared" si="60"/>
        <v>9800</v>
      </c>
      <c r="G108" s="29" t="str">
        <f t="shared" si="58"/>
        <v/>
      </c>
      <c r="H108" s="30">
        <v>9800</v>
      </c>
      <c r="I108" s="67">
        <f t="shared" si="61"/>
        <v>9800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5"/>
        <v>2400</v>
      </c>
      <c r="P108" s="29" t="str">
        <f t="shared" si="59"/>
        <v/>
      </c>
      <c r="Q108" s="30">
        <v>2400</v>
      </c>
      <c r="R108" s="90">
        <f t="shared" si="47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0"/>
        <v>0</v>
      </c>
      <c r="AD108" s="114">
        <f t="shared" si="44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0"/>
        <v>10500</v>
      </c>
      <c r="G109" s="29" t="str">
        <f t="shared" si="58"/>
        <v/>
      </c>
      <c r="H109" s="30">
        <v>10500</v>
      </c>
      <c r="I109" s="67">
        <f t="shared" si="61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5"/>
        <v>1800</v>
      </c>
      <c r="P109" s="29" t="str">
        <f t="shared" si="59"/>
        <v/>
      </c>
      <c r="Q109" s="30">
        <v>1800</v>
      </c>
      <c r="R109" s="90">
        <f t="shared" si="47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0"/>
        <v>0</v>
      </c>
      <c r="AD109" s="114">
        <f t="shared" si="44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0"/>
        <v>9400</v>
      </c>
      <c r="G110" s="29" t="str">
        <f t="shared" si="58"/>
        <v/>
      </c>
      <c r="H110" s="30">
        <v>9400</v>
      </c>
      <c r="I110" s="67">
        <f t="shared" si="61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5"/>
        <v>1600</v>
      </c>
      <c r="P110" s="29" t="str">
        <f t="shared" si="59"/>
        <v/>
      </c>
      <c r="Q110" s="34">
        <v>1600</v>
      </c>
      <c r="R110" s="90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0"/>
        <v>0</v>
      </c>
      <c r="AD110" s="114">
        <f t="shared" si="44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0"/>
        <v>10000</v>
      </c>
      <c r="G111" s="29" t="str">
        <f t="shared" si="58"/>
        <v/>
      </c>
      <c r="H111" s="30">
        <v>10000</v>
      </c>
      <c r="I111" s="67">
        <f t="shared" si="61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5"/>
        <v>1100</v>
      </c>
      <c r="P111" s="29" t="str">
        <f t="shared" si="59"/>
        <v/>
      </c>
      <c r="Q111" s="30">
        <v>1100</v>
      </c>
      <c r="R111" s="90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0"/>
        <v>0</v>
      </c>
      <c r="AD111" s="114">
        <f t="shared" si="44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0"/>
        <v>10600</v>
      </c>
      <c r="G112" s="29" t="str">
        <f t="shared" si="58"/>
        <v/>
      </c>
      <c r="H112" s="30">
        <v>10600</v>
      </c>
      <c r="I112" s="67">
        <f t="shared" si="61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5"/>
        <v>6200</v>
      </c>
      <c r="P112" s="29" t="str">
        <f t="shared" si="59"/>
        <v/>
      </c>
      <c r="Q112" s="34">
        <v>6200</v>
      </c>
      <c r="R112" s="90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0"/>
        <v>0</v>
      </c>
      <c r="AD112" s="114">
        <f t="shared" si="44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0"/>
        <v>11900</v>
      </c>
      <c r="G113" s="29" t="str">
        <f t="shared" si="58"/>
        <v/>
      </c>
      <c r="H113" s="30">
        <v>11900</v>
      </c>
      <c r="I113" s="67">
        <f t="shared" si="61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5"/>
        <v>1500</v>
      </c>
      <c r="P113" s="29" t="str">
        <f t="shared" si="59"/>
        <v/>
      </c>
      <c r="Q113" s="30">
        <v>1500</v>
      </c>
      <c r="R113" s="90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0"/>
        <v>0</v>
      </c>
      <c r="AD113" s="114">
        <f t="shared" si="44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0"/>
        <v>11800</v>
      </c>
      <c r="G114" s="29" t="str">
        <f t="shared" si="58"/>
        <v/>
      </c>
      <c r="H114" s="30">
        <v>11800</v>
      </c>
      <c r="I114" s="67">
        <f t="shared" si="61"/>
        <v>11800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5"/>
        <v>1500</v>
      </c>
      <c r="P114" s="29" t="str">
        <f t="shared" si="59"/>
        <v/>
      </c>
      <c r="Q114" s="30">
        <v>1500</v>
      </c>
      <c r="R114" s="90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0"/>
        <v>0</v>
      </c>
      <c r="AD114" s="114">
        <f t="shared" si="44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0"/>
        <v>11800</v>
      </c>
      <c r="G115" s="29" t="str">
        <f t="shared" si="58"/>
        <v/>
      </c>
      <c r="H115" s="30">
        <v>11800</v>
      </c>
      <c r="I115" s="67">
        <f t="shared" si="61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5"/>
        <v>500</v>
      </c>
      <c r="P115" s="29" t="str">
        <f t="shared" si="59"/>
        <v/>
      </c>
      <c r="Q115" s="30">
        <v>500</v>
      </c>
      <c r="R115" s="90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0"/>
        <v>0</v>
      </c>
      <c r="AD115" s="114">
        <f t="shared" si="44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0"/>
        <v>11000</v>
      </c>
      <c r="G116" s="29" t="str">
        <f t="shared" si="58"/>
        <v/>
      </c>
      <c r="H116" s="30">
        <v>11000</v>
      </c>
      <c r="I116" s="67">
        <f t="shared" si="61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5"/>
        <v>14000</v>
      </c>
      <c r="P116" s="29" t="str">
        <f t="shared" si="59"/>
        <v/>
      </c>
      <c r="Q116" s="34">
        <v>14000</v>
      </c>
      <c r="R116" s="90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0"/>
        <v>0</v>
      </c>
      <c r="AD116" s="114">
        <f t="shared" si="44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0"/>
        <v>10500</v>
      </c>
      <c r="G117" s="29" t="str">
        <f t="shared" si="58"/>
        <v/>
      </c>
      <c r="H117" s="30">
        <v>10500</v>
      </c>
      <c r="I117" s="67">
        <f t="shared" si="61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5"/>
        <v>10500</v>
      </c>
      <c r="P117" s="29" t="str">
        <f t="shared" si="59"/>
        <v/>
      </c>
      <c r="Q117" s="34">
        <v>10500</v>
      </c>
      <c r="R117" s="90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0"/>
        <v>0</v>
      </c>
      <c r="AD117" s="114">
        <f t="shared" si="44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10000</v>
      </c>
      <c r="F118" s="28">
        <f t="shared" si="60"/>
        <v>10000</v>
      </c>
      <c r="G118" s="29" t="str">
        <f t="shared" si="58"/>
        <v/>
      </c>
      <c r="H118" s="30">
        <v>10000</v>
      </c>
      <c r="I118" s="67">
        <f t="shared" si="61"/>
        <v>10000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5"/>
        <v>1400</v>
      </c>
      <c r="P118" s="29" t="str">
        <f t="shared" si="59"/>
        <v/>
      </c>
      <c r="Q118" s="30">
        <v>1700</v>
      </c>
      <c r="R118" s="90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0"/>
        <v>0</v>
      </c>
      <c r="AD118" s="114">
        <f t="shared" si="44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0"/>
        <v>9400</v>
      </c>
      <c r="G119" s="29" t="str">
        <f t="shared" si="58"/>
        <v/>
      </c>
      <c r="H119" s="30">
        <v>9400</v>
      </c>
      <c r="I119" s="67">
        <f t="shared" si="61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5"/>
        <v>1200</v>
      </c>
      <c r="P119" s="29" t="str">
        <f t="shared" si="59"/>
        <v/>
      </c>
      <c r="Q119" s="30">
        <v>1200</v>
      </c>
      <c r="R119" s="90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0"/>
        <v>0</v>
      </c>
      <c r="AD119" s="114">
        <f t="shared" si="44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204000</v>
      </c>
      <c r="F120" s="39">
        <f>E120/19</f>
        <v>10736.8421052632</v>
      </c>
      <c r="G120" s="73"/>
      <c r="H120" s="38">
        <f>SUM(I101:I119)</f>
        <v>204000</v>
      </c>
      <c r="I120" s="39">
        <f>H120/19</f>
        <v>10736.8421052632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5"/>
        <v>1200</v>
      </c>
      <c r="P120" s="29" t="str">
        <f t="shared" si="59"/>
        <v/>
      </c>
      <c r="Q120" s="30">
        <v>1600</v>
      </c>
      <c r="R120" s="90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0"/>
        <v>0</v>
      </c>
      <c r="AD120" s="114">
        <f t="shared" si="44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2">E121+D121</f>
        <v>8700</v>
      </c>
      <c r="G121" s="29" t="str">
        <f t="shared" ref="G121:G143" si="63">IF(LEFT(D121,1)="+",LEFT(D121,1)&amp;TEXT(D121,"#"),TEXT(D121,"#"))</f>
        <v/>
      </c>
      <c r="H121" s="30">
        <v>8700</v>
      </c>
      <c r="I121" s="67">
        <f t="shared" ref="I121:I170" si="64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5"/>
        <v>1400</v>
      </c>
      <c r="P121" s="29" t="str">
        <f t="shared" si="59"/>
        <v/>
      </c>
      <c r="Q121" s="30">
        <v>1400</v>
      </c>
      <c r="R121" s="90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0"/>
        <v>0</v>
      </c>
      <c r="AD121" s="114">
        <f t="shared" si="44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2"/>
        <v>9000</v>
      </c>
      <c r="G122" s="29" t="str">
        <f t="shared" si="63"/>
        <v/>
      </c>
      <c r="H122" s="30">
        <v>9000</v>
      </c>
      <c r="I122" s="67">
        <f t="shared" si="64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5"/>
        <v>0.115</v>
      </c>
      <c r="P122" s="29" t="str">
        <f t="shared" si="59"/>
        <v/>
      </c>
      <c r="Q122" s="34">
        <v>0.115</v>
      </c>
      <c r="R122" s="90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0"/>
        <v>0</v>
      </c>
      <c r="AD122" s="114">
        <f t="shared" si="44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3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5"/>
        <v>0.022</v>
      </c>
      <c r="P123" s="29"/>
      <c r="Q123" s="132">
        <v>0.022</v>
      </c>
      <c r="R123" s="133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0"/>
        <v>0</v>
      </c>
      <c r="AD123" s="114">
        <f t="shared" si="44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221700</v>
      </c>
      <c r="F124" s="39">
        <f>E124/21</f>
        <v>10557.1428571429</v>
      </c>
      <c r="G124" s="29" t="str">
        <f t="shared" si="63"/>
        <v/>
      </c>
      <c r="H124" s="38">
        <f>H120+H123</f>
        <v>221700</v>
      </c>
      <c r="I124" s="39">
        <f>H124/21</f>
        <v>10557.1428571429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5"/>
        <v>1020</v>
      </c>
      <c r="P124" s="29"/>
      <c r="Q124" s="30">
        <v>1020</v>
      </c>
      <c r="R124" s="90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0"/>
        <v>0</v>
      </c>
      <c r="AD124" s="114">
        <f t="shared" si="44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 t="s">
        <v>485</v>
      </c>
      <c r="E125" s="27">
        <v>10500</v>
      </c>
      <c r="F125" s="28">
        <f t="shared" si="62"/>
        <v>10000</v>
      </c>
      <c r="G125" s="29" t="str">
        <f t="shared" si="63"/>
        <v>-500</v>
      </c>
      <c r="H125" s="30">
        <v>10500</v>
      </c>
      <c r="I125" s="67">
        <f t="shared" si="64"/>
        <v>10000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5"/>
        <v>2500</v>
      </c>
      <c r="P125" s="29" t="str">
        <f t="shared" ref="P125:P188" si="65">IF(LEFT(M125,1)="+",LEFT(M125,1)&amp;TEXT(M125,"#"),TEXT(M125,"#"))</f>
        <v/>
      </c>
      <c r="Q125" s="30">
        <v>2500</v>
      </c>
      <c r="R125" s="90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0"/>
        <v>0</v>
      </c>
      <c r="AD125" s="114">
        <f t="shared" si="44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2"/>
        <v>11700</v>
      </c>
      <c r="G126" s="29" t="str">
        <f t="shared" si="63"/>
        <v/>
      </c>
      <c r="H126" s="30">
        <v>11700</v>
      </c>
      <c r="I126" s="67">
        <f t="shared" si="64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5"/>
        <v>2250</v>
      </c>
      <c r="P126" s="29" t="str">
        <f t="shared" si="65"/>
        <v/>
      </c>
      <c r="Q126" s="30">
        <v>2250</v>
      </c>
      <c r="R126" s="90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0"/>
        <v>0</v>
      </c>
      <c r="AD126" s="114">
        <f t="shared" si="44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2"/>
        <v>14300</v>
      </c>
      <c r="G127" s="29" t="str">
        <f t="shared" si="63"/>
        <v/>
      </c>
      <c r="H127" s="30">
        <v>14300</v>
      </c>
      <c r="I127" s="99">
        <f t="shared" si="64"/>
        <v>14300</v>
      </c>
      <c r="J127" s="187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5"/>
        <v>4500</v>
      </c>
      <c r="P127" s="29" t="str">
        <f t="shared" si="65"/>
        <v/>
      </c>
      <c r="Q127" s="30">
        <v>4500</v>
      </c>
      <c r="R127" s="90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0"/>
        <v>0</v>
      </c>
      <c r="AD127" s="114">
        <f t="shared" si="44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2"/>
        <v>17100</v>
      </c>
      <c r="G128" s="29" t="str">
        <f t="shared" si="63"/>
        <v/>
      </c>
      <c r="H128" s="30">
        <v>17100</v>
      </c>
      <c r="I128" s="99">
        <f t="shared" si="64"/>
        <v>17100</v>
      </c>
      <c r="J128" s="188"/>
      <c r="K128" s="24" t="s">
        <v>308</v>
      </c>
      <c r="L128" s="25" t="s">
        <v>105</v>
      </c>
      <c r="M128" s="52"/>
      <c r="N128" s="27">
        <v>4300</v>
      </c>
      <c r="O128" s="28">
        <f t="shared" si="45"/>
        <v>4300</v>
      </c>
      <c r="P128" s="29" t="str">
        <f t="shared" si="65"/>
        <v/>
      </c>
      <c r="Q128" s="30">
        <v>4300</v>
      </c>
      <c r="R128" s="90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0"/>
        <v>0</v>
      </c>
      <c r="AD128" s="114">
        <f t="shared" ref="AD128:AD191" si="66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2"/>
        <v>10600</v>
      </c>
      <c r="G129" s="29" t="str">
        <f t="shared" si="63"/>
        <v/>
      </c>
      <c r="H129" s="30">
        <v>10600</v>
      </c>
      <c r="I129" s="99">
        <f t="shared" si="64"/>
        <v>10600</v>
      </c>
      <c r="J129" s="188"/>
      <c r="K129" s="24" t="s">
        <v>311</v>
      </c>
      <c r="L129" s="25" t="s">
        <v>22</v>
      </c>
      <c r="M129" s="52"/>
      <c r="N129" s="34">
        <v>3900</v>
      </c>
      <c r="O129" s="28">
        <f t="shared" si="45"/>
        <v>3900</v>
      </c>
      <c r="P129" s="29" t="str">
        <f t="shared" si="65"/>
        <v/>
      </c>
      <c r="Q129" s="34">
        <v>3900</v>
      </c>
      <c r="R129" s="90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0"/>
        <v>0</v>
      </c>
      <c r="AD129" s="114">
        <f t="shared" si="66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2"/>
        <v>9300</v>
      </c>
      <c r="G130" s="29" t="str">
        <f t="shared" si="63"/>
        <v/>
      </c>
      <c r="H130" s="30">
        <v>9300</v>
      </c>
      <c r="I130" s="99">
        <f t="shared" si="64"/>
        <v>9300</v>
      </c>
      <c r="J130" s="188"/>
      <c r="K130" s="24" t="s">
        <v>315</v>
      </c>
      <c r="L130" s="25" t="s">
        <v>316</v>
      </c>
      <c r="M130" s="52"/>
      <c r="N130" s="27">
        <v>11800</v>
      </c>
      <c r="O130" s="28">
        <f t="shared" si="45"/>
        <v>11800</v>
      </c>
      <c r="P130" s="29" t="str">
        <f t="shared" si="65"/>
        <v/>
      </c>
      <c r="Q130" s="30">
        <v>11800</v>
      </c>
      <c r="R130" s="90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0"/>
        <v>0</v>
      </c>
      <c r="AD130" s="114">
        <f t="shared" si="66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2"/>
        <v>12600</v>
      </c>
      <c r="G131" s="29" t="str">
        <f t="shared" si="63"/>
        <v/>
      </c>
      <c r="H131" s="34">
        <v>12600</v>
      </c>
      <c r="I131" s="99">
        <f t="shared" si="64"/>
        <v>12600</v>
      </c>
      <c r="J131" s="188"/>
      <c r="K131" s="24" t="s">
        <v>315</v>
      </c>
      <c r="L131" s="25" t="s">
        <v>105</v>
      </c>
      <c r="M131" s="52"/>
      <c r="N131" s="27">
        <v>14200</v>
      </c>
      <c r="O131" s="28">
        <f t="shared" si="45"/>
        <v>14200</v>
      </c>
      <c r="P131" s="29" t="str">
        <f t="shared" si="65"/>
        <v/>
      </c>
      <c r="Q131" s="30">
        <v>14200</v>
      </c>
      <c r="R131" s="90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0"/>
        <v>0</v>
      </c>
      <c r="AD131" s="114">
        <f t="shared" si="66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2"/>
        <v>10900</v>
      </c>
      <c r="G132" s="29" t="str">
        <f t="shared" si="63"/>
        <v/>
      </c>
      <c r="H132" s="34">
        <v>10900</v>
      </c>
      <c r="I132" s="99">
        <f t="shared" si="64"/>
        <v>10900</v>
      </c>
      <c r="J132" s="188"/>
      <c r="K132" s="24" t="s">
        <v>319</v>
      </c>
      <c r="L132" s="25" t="s">
        <v>75</v>
      </c>
      <c r="M132" s="52"/>
      <c r="N132" s="27">
        <v>12600</v>
      </c>
      <c r="O132" s="28">
        <f t="shared" si="45"/>
        <v>12600</v>
      </c>
      <c r="P132" s="29" t="str">
        <f t="shared" si="65"/>
        <v/>
      </c>
      <c r="Q132" s="30">
        <v>12600</v>
      </c>
      <c r="R132" s="90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0"/>
        <v>0</v>
      </c>
      <c r="AD132" s="114">
        <f t="shared" si="66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/>
      <c r="E133" s="27">
        <v>11700</v>
      </c>
      <c r="F133" s="28">
        <f t="shared" si="62"/>
        <v>11700</v>
      </c>
      <c r="G133" s="29" t="str">
        <f t="shared" si="63"/>
        <v/>
      </c>
      <c r="H133" s="30">
        <v>11700</v>
      </c>
      <c r="I133" s="99">
        <f t="shared" si="64"/>
        <v>11700</v>
      </c>
      <c r="J133" s="188"/>
      <c r="K133" s="24" t="s">
        <v>321</v>
      </c>
      <c r="L133" s="25" t="s">
        <v>322</v>
      </c>
      <c r="M133" s="52"/>
      <c r="N133" s="27">
        <v>17200</v>
      </c>
      <c r="O133" s="28">
        <f t="shared" si="45"/>
        <v>17200</v>
      </c>
      <c r="P133" s="29" t="str">
        <f t="shared" si="65"/>
        <v/>
      </c>
      <c r="Q133" s="30">
        <v>17200</v>
      </c>
      <c r="R133" s="90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0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2"/>
        <v>12500</v>
      </c>
      <c r="G134" s="29" t="str">
        <f t="shared" si="63"/>
        <v/>
      </c>
      <c r="H134" s="34">
        <v>12500</v>
      </c>
      <c r="I134" s="99">
        <f t="shared" si="64"/>
        <v>12500</v>
      </c>
      <c r="J134" s="188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7">N134+M134</f>
        <v>16600</v>
      </c>
      <c r="P134" s="29" t="str">
        <f t="shared" si="65"/>
        <v/>
      </c>
      <c r="Q134" s="30">
        <v>16600</v>
      </c>
      <c r="R134" s="90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0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2"/>
        <v>12300</v>
      </c>
      <c r="G135" s="29" t="str">
        <f t="shared" si="63"/>
        <v/>
      </c>
      <c r="H135" s="34">
        <v>12300</v>
      </c>
      <c r="I135" s="99">
        <f t="shared" si="64"/>
        <v>12300</v>
      </c>
      <c r="J135" s="188"/>
      <c r="K135" s="134" t="s">
        <v>327</v>
      </c>
      <c r="L135" s="25" t="s">
        <v>20</v>
      </c>
      <c r="M135" s="52"/>
      <c r="N135" s="27">
        <v>4000</v>
      </c>
      <c r="O135" s="28">
        <f t="shared" si="67"/>
        <v>4000</v>
      </c>
      <c r="P135" s="29" t="str">
        <f t="shared" si="65"/>
        <v/>
      </c>
      <c r="Q135" s="30">
        <v>4000</v>
      </c>
      <c r="R135" s="90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0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2"/>
        <v>13100</v>
      </c>
      <c r="G136" s="29" t="str">
        <f t="shared" si="63"/>
        <v/>
      </c>
      <c r="H136" s="34">
        <v>13100</v>
      </c>
      <c r="I136" s="99">
        <f t="shared" si="64"/>
        <v>13100</v>
      </c>
      <c r="J136" s="188"/>
      <c r="K136" s="134" t="s">
        <v>330</v>
      </c>
      <c r="L136" s="25" t="s">
        <v>20</v>
      </c>
      <c r="M136" s="52"/>
      <c r="N136" s="27">
        <v>9100</v>
      </c>
      <c r="O136" s="28">
        <f t="shared" si="67"/>
        <v>9100</v>
      </c>
      <c r="P136" s="29" t="str">
        <f t="shared" si="65"/>
        <v/>
      </c>
      <c r="Q136" s="30">
        <v>9100</v>
      </c>
      <c r="R136" s="90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0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2"/>
        <v>13100</v>
      </c>
      <c r="G137" s="29" t="str">
        <f t="shared" si="63"/>
        <v/>
      </c>
      <c r="H137" s="34">
        <v>13100</v>
      </c>
      <c r="I137" s="99">
        <f t="shared" si="64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5"/>
        <v/>
      </c>
      <c r="Q137" s="34">
        <f t="shared" ref="Q137:Q148" si="69">O137</f>
        <v>11310</v>
      </c>
      <c r="R137" s="90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0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2"/>
        <v>12800</v>
      </c>
      <c r="G138" s="29" t="str">
        <f t="shared" si="63"/>
        <v/>
      </c>
      <c r="H138" s="34">
        <v>12800</v>
      </c>
      <c r="I138" s="99">
        <f t="shared" si="64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5"/>
        <v/>
      </c>
      <c r="Q138" s="34">
        <f t="shared" si="69"/>
        <v>37150</v>
      </c>
      <c r="R138" s="90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89" si="70">F142-I142</f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2"/>
        <v>13500</v>
      </c>
      <c r="G139" s="29" t="str">
        <f t="shared" si="63"/>
        <v/>
      </c>
      <c r="H139" s="34">
        <v>13500</v>
      </c>
      <c r="I139" s="99">
        <f t="shared" si="64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5"/>
        <v/>
      </c>
      <c r="Q139" s="34">
        <f t="shared" si="69"/>
        <v>36950</v>
      </c>
      <c r="R139" s="90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0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2"/>
        <v>13500</v>
      </c>
      <c r="G140" s="29" t="str">
        <f t="shared" si="63"/>
        <v/>
      </c>
      <c r="H140" s="34">
        <v>13500</v>
      </c>
      <c r="I140" s="99">
        <f t="shared" si="64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11650</v>
      </c>
      <c r="O140" s="28">
        <f>F107+1150+300+400</f>
        <v>11650</v>
      </c>
      <c r="P140" s="29" t="str">
        <f t="shared" si="65"/>
        <v/>
      </c>
      <c r="Q140" s="34">
        <f t="shared" si="69"/>
        <v>11650</v>
      </c>
      <c r="R140" s="90">
        <f t="shared" si="68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0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2"/>
        <v>13500</v>
      </c>
      <c r="G141" s="29" t="str">
        <f t="shared" si="63"/>
        <v/>
      </c>
      <c r="H141" s="34">
        <v>13500</v>
      </c>
      <c r="I141" s="99">
        <f t="shared" si="64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5"/>
        <v/>
      </c>
      <c r="Q141" s="34">
        <f t="shared" si="69"/>
        <v>26950</v>
      </c>
      <c r="R141" s="90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0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2"/>
        <v>10500</v>
      </c>
      <c r="G142" s="29" t="str">
        <f t="shared" si="63"/>
        <v/>
      </c>
      <c r="H142" s="30">
        <v>10500</v>
      </c>
      <c r="I142" s="99">
        <f t="shared" si="64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5"/>
        <v/>
      </c>
      <c r="Q142" s="34">
        <f t="shared" si="69"/>
        <v>11790</v>
      </c>
      <c r="R142" s="90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0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2"/>
        <v>10300</v>
      </c>
      <c r="G143" s="29" t="str">
        <f t="shared" si="63"/>
        <v/>
      </c>
      <c r="H143" s="30">
        <v>10300</v>
      </c>
      <c r="I143" s="99">
        <f t="shared" si="64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5"/>
        <v/>
      </c>
      <c r="Q143" s="34">
        <f t="shared" si="69"/>
        <v>6420</v>
      </c>
      <c r="R143" s="90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0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2"/>
        <v>10300</v>
      </c>
      <c r="G144" s="29"/>
      <c r="H144" s="30">
        <v>10300</v>
      </c>
      <c r="I144" s="99">
        <f t="shared" si="64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5"/>
        <v/>
      </c>
      <c r="Q144" s="34">
        <f t="shared" si="69"/>
        <v>26860</v>
      </c>
      <c r="R144" s="90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0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2"/>
        <v>10300</v>
      </c>
      <c r="G145" s="29"/>
      <c r="H145" s="30">
        <v>10300</v>
      </c>
      <c r="I145" s="99">
        <f t="shared" si="64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5"/>
        <v/>
      </c>
      <c r="Q145" s="34">
        <f t="shared" si="69"/>
        <v>10540</v>
      </c>
      <c r="R145" s="90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0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2"/>
        <v>20600</v>
      </c>
      <c r="G146" s="29" t="str">
        <f t="shared" ref="G146:G151" si="71">IF(LEFT(D146,1)="+",LEFT(D146,1)&amp;TEXT(D146,"#"),TEXT(D146,"#"))</f>
        <v/>
      </c>
      <c r="H146" s="34">
        <v>20600</v>
      </c>
      <c r="I146" s="99">
        <f t="shared" si="64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5"/>
        <v/>
      </c>
      <c r="Q146" s="34">
        <f t="shared" si="69"/>
        <v>4590</v>
      </c>
      <c r="R146" s="90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0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2"/>
        <v>19500</v>
      </c>
      <c r="G147" s="29" t="str">
        <f t="shared" si="71"/>
        <v/>
      </c>
      <c r="H147" s="34">
        <v>19500</v>
      </c>
      <c r="I147" s="99">
        <f t="shared" si="64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5"/>
        <v/>
      </c>
      <c r="Q147" s="34">
        <f t="shared" si="69"/>
        <v>16890</v>
      </c>
      <c r="R147" s="90">
        <f t="shared" si="68"/>
        <v>16890</v>
      </c>
      <c r="S147" s="3"/>
      <c r="V147" s="9"/>
      <c r="W147" s="6"/>
      <c r="X147" s="8"/>
      <c r="Y147" s="9"/>
      <c r="Z147" s="6"/>
      <c r="AA147" s="8"/>
      <c r="AC147" s="114">
        <f t="shared" si="70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2"/>
        <v>19500</v>
      </c>
      <c r="G148" s="29" t="str">
        <f t="shared" si="71"/>
        <v/>
      </c>
      <c r="H148" s="34">
        <v>19500</v>
      </c>
      <c r="I148" s="99">
        <f t="shared" si="64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9470</v>
      </c>
      <c r="O148" s="28">
        <f>F93+1570+400+300</f>
        <v>9470</v>
      </c>
      <c r="P148" s="29" t="str">
        <f t="shared" si="65"/>
        <v/>
      </c>
      <c r="Q148" s="34">
        <f t="shared" si="69"/>
        <v>9470</v>
      </c>
      <c r="R148" s="90">
        <f t="shared" si="68"/>
        <v>9470</v>
      </c>
      <c r="S148" s="3"/>
      <c r="V148" s="9"/>
      <c r="W148" s="6"/>
      <c r="X148" s="8"/>
      <c r="Y148" s="9"/>
      <c r="Z148" s="6"/>
      <c r="AA148" s="8"/>
      <c r="AC148" s="114">
        <f t="shared" si="70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2"/>
        <v>11400</v>
      </c>
      <c r="G149" s="29" t="str">
        <f t="shared" si="71"/>
        <v/>
      </c>
      <c r="H149" s="30">
        <v>11400</v>
      </c>
      <c r="I149" s="99">
        <f t="shared" si="64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2">N149+M149</f>
        <v>7000</v>
      </c>
      <c r="P149" s="29" t="str">
        <f t="shared" si="65"/>
        <v/>
      </c>
      <c r="Q149" s="30">
        <v>7000</v>
      </c>
      <c r="R149" s="90">
        <f t="shared" si="68"/>
        <v>7000</v>
      </c>
      <c r="S149" s="3"/>
      <c r="V149" s="9"/>
      <c r="W149" s="6"/>
      <c r="X149" s="8"/>
      <c r="Y149" s="9"/>
      <c r="Z149" s="6"/>
      <c r="AA149" s="8"/>
      <c r="AC149" s="114">
        <f t="shared" si="70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/>
      <c r="E150" s="27">
        <v>9500</v>
      </c>
      <c r="F150" s="28">
        <f t="shared" si="62"/>
        <v>9500</v>
      </c>
      <c r="G150" s="29" t="str">
        <f t="shared" si="71"/>
        <v/>
      </c>
      <c r="H150" s="30">
        <v>9500</v>
      </c>
      <c r="I150" s="99">
        <f t="shared" si="64"/>
        <v>9500</v>
      </c>
      <c r="J150" s="105"/>
      <c r="K150" s="122" t="s">
        <v>360</v>
      </c>
      <c r="L150" s="25" t="s">
        <v>22</v>
      </c>
      <c r="M150" s="26"/>
      <c r="N150" s="27">
        <v>6200</v>
      </c>
      <c r="O150" s="28">
        <f t="shared" si="72"/>
        <v>6200</v>
      </c>
      <c r="P150" s="29" t="str">
        <f t="shared" si="65"/>
        <v/>
      </c>
      <c r="Q150" s="30">
        <v>6200</v>
      </c>
      <c r="R150" s="90">
        <f t="shared" si="68"/>
        <v>6200</v>
      </c>
      <c r="S150" s="3"/>
      <c r="V150" s="9"/>
      <c r="W150" s="6"/>
      <c r="X150" s="8"/>
      <c r="Y150" s="9"/>
      <c r="Z150" s="6"/>
      <c r="AA150" s="8"/>
      <c r="AC150" s="114">
        <f t="shared" si="70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2"/>
        <v>10500</v>
      </c>
      <c r="G151" s="29" t="str">
        <f t="shared" si="71"/>
        <v/>
      </c>
      <c r="H151" s="30">
        <v>10500</v>
      </c>
      <c r="I151" s="99">
        <f t="shared" si="64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2"/>
        <v>9500</v>
      </c>
      <c r="P151" s="77" t="str">
        <f t="shared" si="65"/>
        <v/>
      </c>
      <c r="Q151" s="30">
        <v>9500</v>
      </c>
      <c r="R151" s="90">
        <f t="shared" si="68"/>
        <v>9500</v>
      </c>
      <c r="S151" s="3"/>
      <c r="V151" s="9"/>
      <c r="W151" s="6"/>
      <c r="X151" s="8"/>
      <c r="Y151" s="9"/>
      <c r="Z151" s="6"/>
      <c r="AA151" s="8"/>
      <c r="AC151" s="114">
        <f t="shared" si="70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2"/>
        <v>10400</v>
      </c>
      <c r="G152" s="29"/>
      <c r="H152" s="30">
        <v>10400</v>
      </c>
      <c r="I152" s="99">
        <f t="shared" si="64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2"/>
        <v>8400</v>
      </c>
      <c r="P152" s="77" t="str">
        <f t="shared" si="65"/>
        <v/>
      </c>
      <c r="Q152" s="30">
        <v>8400</v>
      </c>
      <c r="R152" s="90">
        <f t="shared" si="68"/>
        <v>8400</v>
      </c>
      <c r="S152" s="3"/>
      <c r="V152" s="9"/>
      <c r="W152" s="6"/>
      <c r="X152" s="8"/>
      <c r="Y152" s="9"/>
      <c r="Z152" s="6"/>
      <c r="AA152" s="8"/>
      <c r="AC152" s="114">
        <f t="shared" si="70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2"/>
        <v>10400</v>
      </c>
      <c r="G153" s="29"/>
      <c r="H153" s="30">
        <v>10400</v>
      </c>
      <c r="I153" s="99">
        <f t="shared" si="64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2"/>
        <v>7200</v>
      </c>
      <c r="P153" s="77" t="str">
        <f t="shared" si="65"/>
        <v/>
      </c>
      <c r="Q153" s="34">
        <v>7200</v>
      </c>
      <c r="R153" s="90">
        <f t="shared" si="68"/>
        <v>7200</v>
      </c>
      <c r="S153" s="3"/>
      <c r="V153" s="9"/>
      <c r="W153" s="6"/>
      <c r="X153" s="8"/>
      <c r="Y153" s="9"/>
      <c r="Z153" s="6"/>
      <c r="AA153" s="8"/>
      <c r="AC153" s="114">
        <f t="shared" si="70"/>
        <v>0</v>
      </c>
      <c r="AD153" s="114">
        <f t="shared" si="66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2"/>
        <v>10400</v>
      </c>
      <c r="G154" s="29"/>
      <c r="H154" s="30">
        <v>10400</v>
      </c>
      <c r="I154" s="99">
        <f t="shared" si="64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2"/>
        <v>3200</v>
      </c>
      <c r="P154" s="77" t="str">
        <f t="shared" si="65"/>
        <v/>
      </c>
      <c r="Q154" s="30">
        <v>3200</v>
      </c>
      <c r="R154" s="90">
        <f t="shared" si="68"/>
        <v>3200</v>
      </c>
      <c r="S154" s="3"/>
      <c r="V154" s="9"/>
      <c r="W154" s="6"/>
      <c r="X154" s="8"/>
      <c r="Y154" s="9"/>
      <c r="Z154" s="6"/>
      <c r="AA154" s="8"/>
      <c r="AC154" s="114">
        <f t="shared" si="70"/>
        <v>0</v>
      </c>
      <c r="AD154" s="114">
        <f t="shared" si="66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2"/>
        <v>5000</v>
      </c>
      <c r="P155" s="77" t="str">
        <f t="shared" si="65"/>
        <v/>
      </c>
      <c r="Q155" s="34">
        <v>5000</v>
      </c>
      <c r="R155" s="90">
        <f t="shared" si="68"/>
        <v>5000</v>
      </c>
      <c r="S155" s="3"/>
      <c r="V155" s="9"/>
      <c r="W155" s="6"/>
      <c r="X155" s="8"/>
      <c r="Y155" s="9"/>
      <c r="Z155" s="6"/>
      <c r="AA155" s="8"/>
      <c r="AC155" s="114">
        <f t="shared" si="70"/>
        <v>0</v>
      </c>
      <c r="AD155" s="114">
        <f t="shared" si="66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2"/>
        <v>10600</v>
      </c>
      <c r="G156" s="29"/>
      <c r="H156" s="30">
        <v>10600</v>
      </c>
      <c r="I156" s="99">
        <f t="shared" si="64"/>
        <v>10600</v>
      </c>
      <c r="J156" s="105"/>
      <c r="K156" s="147" t="s">
        <v>373</v>
      </c>
      <c r="L156" s="75" t="s">
        <v>22</v>
      </c>
      <c r="M156" s="57"/>
      <c r="N156" s="27">
        <v>4800</v>
      </c>
      <c r="O156" s="28">
        <f t="shared" si="72"/>
        <v>4800</v>
      </c>
      <c r="P156" s="77" t="str">
        <f t="shared" si="65"/>
        <v/>
      </c>
      <c r="Q156" s="30">
        <v>4800</v>
      </c>
      <c r="R156" s="90">
        <f t="shared" si="68"/>
        <v>4800</v>
      </c>
      <c r="S156" s="3"/>
      <c r="V156" s="9"/>
      <c r="W156" s="6"/>
      <c r="X156" s="8"/>
      <c r="Y156" s="9"/>
      <c r="Z156" s="6"/>
      <c r="AA156" s="8"/>
      <c r="AC156" s="114">
        <f t="shared" si="70"/>
        <v>0</v>
      </c>
      <c r="AD156" s="114">
        <f t="shared" si="66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2"/>
        <v>13500</v>
      </c>
      <c r="G157" s="29" t="str">
        <f t="shared" ref="G157:G159" si="73">IF(LEFT(D157,1)="+",LEFT(D157,1)&amp;TEXT(D157,"#"),TEXT(D157,"#"))</f>
        <v/>
      </c>
      <c r="H157" s="30">
        <v>13500</v>
      </c>
      <c r="I157" s="99">
        <f t="shared" si="64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2"/>
        <v>5000</v>
      </c>
      <c r="P157" s="77" t="str">
        <f t="shared" si="65"/>
        <v/>
      </c>
      <c r="Q157" s="30">
        <v>5000</v>
      </c>
      <c r="R157" s="90">
        <f t="shared" si="68"/>
        <v>5000</v>
      </c>
      <c r="S157" s="3"/>
      <c r="V157" s="9"/>
      <c r="W157" s="6"/>
      <c r="X157" s="8"/>
      <c r="Y157" s="9"/>
      <c r="Z157" s="6"/>
      <c r="AA157" s="8"/>
      <c r="AC157" s="114">
        <f t="shared" si="70"/>
        <v>0</v>
      </c>
      <c r="AD157" s="114">
        <f t="shared" si="66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2"/>
        <v>13100</v>
      </c>
      <c r="G158" s="29" t="str">
        <f t="shared" si="73"/>
        <v/>
      </c>
      <c r="H158" s="30">
        <v>13100</v>
      </c>
      <c r="I158" s="99">
        <f t="shared" si="64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2"/>
        <v>6400</v>
      </c>
      <c r="P158" s="77" t="str">
        <f t="shared" si="65"/>
        <v/>
      </c>
      <c r="Q158" s="30">
        <v>6400</v>
      </c>
      <c r="R158" s="90">
        <f t="shared" si="68"/>
        <v>6400</v>
      </c>
      <c r="S158" s="3"/>
      <c r="V158" s="9"/>
      <c r="W158" s="6"/>
      <c r="X158" s="8"/>
      <c r="Y158" s="9"/>
      <c r="Z158" s="6"/>
      <c r="AA158" s="8"/>
      <c r="AC158" s="114">
        <f t="shared" si="70"/>
        <v>0</v>
      </c>
      <c r="AD158" s="114">
        <f t="shared" si="66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12500</v>
      </c>
      <c r="F159" s="28">
        <f t="shared" si="62"/>
        <v>12500</v>
      </c>
      <c r="G159" s="29" t="str">
        <f t="shared" si="73"/>
        <v/>
      </c>
      <c r="H159" s="30">
        <v>12500</v>
      </c>
      <c r="I159" s="99">
        <f t="shared" si="64"/>
        <v>12500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2"/>
        <v>3600</v>
      </c>
      <c r="P159" s="77" t="str">
        <f t="shared" si="65"/>
        <v/>
      </c>
      <c r="Q159" s="30">
        <v>3600</v>
      </c>
      <c r="R159" s="90">
        <f t="shared" si="68"/>
        <v>3600</v>
      </c>
      <c r="S159" s="3"/>
      <c r="V159" s="9"/>
      <c r="W159" s="6"/>
      <c r="X159" s="8"/>
      <c r="Y159" s="9"/>
      <c r="Z159" s="6"/>
      <c r="AA159" s="8"/>
      <c r="AC159" s="114">
        <f t="shared" si="70"/>
        <v>0</v>
      </c>
      <c r="AD159" s="114">
        <f t="shared" si="66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2"/>
        <v>10300</v>
      </c>
      <c r="G160" s="29"/>
      <c r="H160" s="30">
        <v>10300</v>
      </c>
      <c r="I160" s="99">
        <f t="shared" si="64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2"/>
        <v>4700</v>
      </c>
      <c r="P160" s="77" t="str">
        <f t="shared" si="65"/>
        <v/>
      </c>
      <c r="Q160" s="30">
        <v>4700</v>
      </c>
      <c r="R160" s="90">
        <f t="shared" si="68"/>
        <v>4700</v>
      </c>
      <c r="S160" s="3"/>
      <c r="V160" s="9"/>
      <c r="W160" s="6"/>
      <c r="X160" s="8"/>
      <c r="Y160" s="9"/>
      <c r="Z160" s="6"/>
      <c r="AA160" s="8"/>
      <c r="AC160" s="114">
        <f t="shared" si="70"/>
        <v>0</v>
      </c>
      <c r="AD160" s="114">
        <f t="shared" si="66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2"/>
        <v>13000</v>
      </c>
      <c r="G161" s="29" t="str">
        <f t="shared" ref="G161:G170" si="74">IF(LEFT(D161,1)="+",LEFT(D161,1)&amp;TEXT(D161,"#"),TEXT(D161,"#"))</f>
        <v/>
      </c>
      <c r="H161" s="30">
        <v>13000</v>
      </c>
      <c r="I161" s="99">
        <f t="shared" si="64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2"/>
        <v>6000</v>
      </c>
      <c r="P161" s="77" t="str">
        <f t="shared" si="65"/>
        <v/>
      </c>
      <c r="Q161" s="30">
        <v>6000</v>
      </c>
      <c r="R161" s="90">
        <f t="shared" si="68"/>
        <v>6000</v>
      </c>
      <c r="S161" s="3"/>
      <c r="V161" s="9"/>
      <c r="W161" s="6"/>
      <c r="X161" s="8"/>
      <c r="Y161" s="9"/>
      <c r="Z161" s="6"/>
      <c r="AA161" s="8"/>
      <c r="AC161" s="114">
        <f t="shared" si="70"/>
        <v>0</v>
      </c>
      <c r="AD161" s="114">
        <f t="shared" si="66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2"/>
        <v>13500</v>
      </c>
      <c r="G162" s="29"/>
      <c r="H162" s="34">
        <v>13500</v>
      </c>
      <c r="I162" s="99">
        <f t="shared" si="64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2"/>
        <v>2700</v>
      </c>
      <c r="P162" s="77" t="str">
        <f t="shared" si="65"/>
        <v/>
      </c>
      <c r="Q162" s="30">
        <v>2700</v>
      </c>
      <c r="R162" s="90">
        <f t="shared" si="68"/>
        <v>2700</v>
      </c>
      <c r="S162" s="3"/>
      <c r="V162" s="9"/>
      <c r="W162" s="6"/>
      <c r="X162" s="8"/>
      <c r="Y162" s="9"/>
      <c r="Z162" s="6"/>
      <c r="AA162" s="8"/>
      <c r="AC162" s="114">
        <f t="shared" si="70"/>
        <v>0</v>
      </c>
      <c r="AD162" s="114">
        <f t="shared" si="66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2"/>
        <v>13200</v>
      </c>
      <c r="G163" s="29" t="str">
        <f t="shared" si="74"/>
        <v/>
      </c>
      <c r="H163" s="34">
        <v>13200</v>
      </c>
      <c r="I163" s="99">
        <f t="shared" si="64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2"/>
        <v>2200</v>
      </c>
      <c r="P163" s="77" t="str">
        <f t="shared" si="65"/>
        <v/>
      </c>
      <c r="Q163" s="30">
        <v>2200</v>
      </c>
      <c r="R163" s="90">
        <f t="shared" si="68"/>
        <v>2200</v>
      </c>
      <c r="S163" s="3"/>
      <c r="V163" s="9"/>
      <c r="W163" s="6"/>
      <c r="X163" s="8"/>
      <c r="Y163" s="9"/>
      <c r="Z163" s="6"/>
      <c r="AA163" s="8"/>
      <c r="AC163" s="114">
        <f t="shared" si="70"/>
        <v>0</v>
      </c>
      <c r="AD163" s="114">
        <f t="shared" si="66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2"/>
        <v>13200</v>
      </c>
      <c r="G164" s="29" t="str">
        <f t="shared" si="74"/>
        <v/>
      </c>
      <c r="H164" s="34">
        <v>13200</v>
      </c>
      <c r="I164" s="99">
        <f t="shared" si="64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2"/>
        <v>2200</v>
      </c>
      <c r="P164" s="77" t="str">
        <f t="shared" si="65"/>
        <v/>
      </c>
      <c r="Q164" s="30">
        <v>2200</v>
      </c>
      <c r="R164" s="90">
        <f t="shared" si="68"/>
        <v>2200</v>
      </c>
      <c r="S164" s="3"/>
      <c r="V164" s="9"/>
      <c r="W164" s="6"/>
      <c r="X164" s="8"/>
      <c r="Y164" s="9"/>
      <c r="Z164" s="6"/>
      <c r="AA164" s="8"/>
      <c r="AC164" s="114">
        <f t="shared" si="70"/>
        <v>0</v>
      </c>
      <c r="AD164" s="114">
        <f t="shared" si="66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2"/>
        <v>10600</v>
      </c>
      <c r="G165" s="29" t="str">
        <f t="shared" si="74"/>
        <v/>
      </c>
      <c r="H165" s="30">
        <v>10600</v>
      </c>
      <c r="I165" s="99">
        <f t="shared" si="64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2"/>
        <v>9800</v>
      </c>
      <c r="P165" s="77" t="str">
        <f t="shared" si="65"/>
        <v/>
      </c>
      <c r="Q165" s="30">
        <v>9800</v>
      </c>
      <c r="R165" s="90">
        <f t="shared" si="68"/>
        <v>9800</v>
      </c>
      <c r="S165" s="3"/>
      <c r="V165" s="9"/>
      <c r="W165" s="6"/>
      <c r="X165" s="8"/>
      <c r="Y165" s="9"/>
      <c r="Z165" s="6"/>
      <c r="AA165" s="8"/>
      <c r="AC165" s="114">
        <f t="shared" si="70"/>
        <v>0</v>
      </c>
      <c r="AD165" s="114">
        <f t="shared" si="66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2"/>
        <v>10600</v>
      </c>
      <c r="G166" s="29" t="str">
        <f t="shared" si="74"/>
        <v/>
      </c>
      <c r="H166" s="30">
        <v>10600</v>
      </c>
      <c r="I166" s="67">
        <f t="shared" si="64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2"/>
        <v>10700</v>
      </c>
      <c r="P166" s="77" t="str">
        <f t="shared" si="65"/>
        <v/>
      </c>
      <c r="Q166" s="30">
        <v>10700</v>
      </c>
      <c r="R166" s="90">
        <f t="shared" si="68"/>
        <v>10700</v>
      </c>
      <c r="S166" s="3"/>
      <c r="V166" s="9"/>
      <c r="W166" s="6"/>
      <c r="X166" s="8"/>
      <c r="Y166" s="9"/>
      <c r="Z166" s="6"/>
      <c r="AA166" s="8"/>
      <c r="AC166" s="114">
        <f t="shared" si="70"/>
        <v>0</v>
      </c>
      <c r="AD166" s="114">
        <f t="shared" si="66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2"/>
        <v>10600</v>
      </c>
      <c r="G167" s="29" t="str">
        <f t="shared" si="74"/>
        <v/>
      </c>
      <c r="H167" s="30">
        <v>10600</v>
      </c>
      <c r="I167" s="67">
        <f t="shared" si="64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2"/>
        <v>11800</v>
      </c>
      <c r="P167" s="77" t="str">
        <f t="shared" si="65"/>
        <v/>
      </c>
      <c r="Q167" s="30">
        <v>11800</v>
      </c>
      <c r="R167" s="90">
        <f t="shared" si="68"/>
        <v>11800</v>
      </c>
      <c r="S167" s="3"/>
      <c r="V167" s="9"/>
      <c r="W167" s="6"/>
      <c r="X167" s="8"/>
      <c r="Y167" s="9"/>
      <c r="Z167" s="6"/>
      <c r="AA167" s="8"/>
      <c r="AC167" s="114">
        <f t="shared" si="70"/>
        <v>0</v>
      </c>
      <c r="AD167" s="114">
        <f t="shared" si="66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2"/>
        <v>10700</v>
      </c>
      <c r="G168" s="29" t="str">
        <f t="shared" si="74"/>
        <v/>
      </c>
      <c r="H168" s="30">
        <v>10700</v>
      </c>
      <c r="I168" s="99">
        <f t="shared" si="64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2"/>
        <v>11700</v>
      </c>
      <c r="P168" s="29" t="str">
        <f t="shared" si="65"/>
        <v/>
      </c>
      <c r="Q168" s="30">
        <v>11700</v>
      </c>
      <c r="R168" s="90">
        <f t="shared" si="68"/>
        <v>11700</v>
      </c>
      <c r="S168" s="3"/>
      <c r="V168" s="9"/>
      <c r="W168" s="6"/>
      <c r="X168" s="8"/>
      <c r="Y168" s="9"/>
      <c r="Z168" s="6"/>
      <c r="AA168" s="8"/>
      <c r="AC168" s="114">
        <f t="shared" si="70"/>
        <v>0</v>
      </c>
      <c r="AD168" s="114">
        <f t="shared" si="66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2"/>
        <v>11200</v>
      </c>
      <c r="G169" s="29" t="str">
        <f t="shared" si="74"/>
        <v/>
      </c>
      <c r="H169" s="30">
        <v>11200</v>
      </c>
      <c r="I169" s="99">
        <f t="shared" si="64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2"/>
        <v>4050</v>
      </c>
      <c r="P169" s="77" t="str">
        <f t="shared" si="65"/>
        <v/>
      </c>
      <c r="Q169" s="30">
        <v>4050</v>
      </c>
      <c r="R169" s="90">
        <f t="shared" si="68"/>
        <v>4050</v>
      </c>
      <c r="S169" s="3"/>
      <c r="V169" s="9"/>
      <c r="W169" s="6"/>
      <c r="X169" s="8"/>
      <c r="Y169" s="9"/>
      <c r="Z169" s="6"/>
      <c r="AA169" s="8"/>
      <c r="AC169" s="114">
        <f t="shared" si="70"/>
        <v>0</v>
      </c>
      <c r="AD169" s="114">
        <f t="shared" si="66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2"/>
        <v>10600</v>
      </c>
      <c r="G170" s="29" t="str">
        <f t="shared" si="74"/>
        <v/>
      </c>
      <c r="H170" s="30">
        <v>10600</v>
      </c>
      <c r="I170" s="99">
        <f t="shared" si="64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2"/>
        <v>10360</v>
      </c>
      <c r="P170" s="77" t="str">
        <f t="shared" si="65"/>
        <v/>
      </c>
      <c r="Q170" s="30">
        <v>10360</v>
      </c>
      <c r="R170" s="90">
        <f t="shared" si="68"/>
        <v>10360</v>
      </c>
      <c r="S170" s="3"/>
      <c r="V170" s="9"/>
      <c r="W170" s="6"/>
      <c r="X170" s="8"/>
      <c r="Y170" s="9"/>
      <c r="Z170" s="6"/>
      <c r="AA170" s="8"/>
      <c r="AC170" s="114">
        <f t="shared" si="70"/>
        <v>0</v>
      </c>
      <c r="AD170" s="114">
        <f t="shared" si="66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563700</v>
      </c>
      <c r="F171" s="39">
        <f>E171/46</f>
        <v>12254.347826087</v>
      </c>
      <c r="G171" s="73"/>
      <c r="H171" s="38">
        <f>SUM(I125:I170)</f>
        <v>563700</v>
      </c>
      <c r="I171" s="149">
        <f>H171/46</f>
        <v>12254.347826087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2"/>
        <v>3600</v>
      </c>
      <c r="P171" s="153" t="str">
        <f t="shared" si="65"/>
        <v/>
      </c>
      <c r="Q171" s="156">
        <v>3600</v>
      </c>
      <c r="R171" s="90">
        <f t="shared" si="68"/>
        <v>3600</v>
      </c>
      <c r="S171" s="3"/>
      <c r="V171" s="9"/>
      <c r="W171" s="6"/>
      <c r="X171" s="8"/>
      <c r="Y171" s="9"/>
      <c r="Z171" s="6"/>
      <c r="AA171" s="8"/>
      <c r="AC171" s="114">
        <f t="shared" si="70"/>
        <v>0</v>
      </c>
      <c r="AD171" s="114">
        <f t="shared" si="66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5">E172+D172</f>
        <v>4100</v>
      </c>
      <c r="G172" s="29" t="str">
        <f t="shared" ref="G172:G190" si="76">IF(LEFT(D172,1)="+",LEFT(D172,1)&amp;TEXT(D172,"#"),TEXT(D172,"#"))</f>
        <v/>
      </c>
      <c r="H172" s="34">
        <v>4100</v>
      </c>
      <c r="I172" s="99">
        <f t="shared" ref="I172:I186" si="77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2"/>
        <v>2500</v>
      </c>
      <c r="P172" s="153" t="str">
        <f t="shared" si="65"/>
        <v/>
      </c>
      <c r="Q172" s="156">
        <v>2500</v>
      </c>
      <c r="R172" s="90">
        <f t="shared" si="68"/>
        <v>2500</v>
      </c>
      <c r="S172" s="3"/>
      <c r="V172" s="9"/>
      <c r="W172" s="6"/>
      <c r="X172" s="8"/>
      <c r="Y172" s="9"/>
      <c r="Z172" s="6"/>
      <c r="AA172" s="8"/>
      <c r="AC172" s="114">
        <f t="shared" si="70"/>
        <v>0</v>
      </c>
      <c r="AD172" s="114">
        <f t="shared" si="66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5"/>
        <v>2350</v>
      </c>
      <c r="G173" s="29" t="str">
        <f t="shared" si="76"/>
        <v/>
      </c>
      <c r="H173" s="30">
        <v>2350</v>
      </c>
      <c r="I173" s="99">
        <f t="shared" si="77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2"/>
        <v>1500</v>
      </c>
      <c r="P173" s="153" t="str">
        <f t="shared" si="65"/>
        <v/>
      </c>
      <c r="Q173" s="156">
        <v>1500</v>
      </c>
      <c r="R173" s="90">
        <f t="shared" si="68"/>
        <v>1500</v>
      </c>
      <c r="S173" s="3"/>
      <c r="V173" s="9"/>
      <c r="W173" s="6"/>
      <c r="X173" s="8"/>
      <c r="Y173" s="9"/>
      <c r="Z173" s="6"/>
      <c r="AA173" s="8"/>
      <c r="AC173" s="114">
        <f t="shared" si="70"/>
        <v>0</v>
      </c>
      <c r="AD173" s="114">
        <f t="shared" si="66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5"/>
        <v>3400</v>
      </c>
      <c r="G174" s="29" t="str">
        <f t="shared" si="76"/>
        <v/>
      </c>
      <c r="H174" s="34">
        <v>3400</v>
      </c>
      <c r="I174" s="99">
        <f t="shared" si="77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2"/>
        <v>47200</v>
      </c>
      <c r="P174" s="153" t="str">
        <f t="shared" si="65"/>
        <v/>
      </c>
      <c r="Q174" s="27">
        <v>47200</v>
      </c>
      <c r="R174" s="90">
        <f t="shared" si="68"/>
        <v>47200</v>
      </c>
      <c r="S174" s="3"/>
      <c r="V174" s="9"/>
      <c r="W174" s="6"/>
      <c r="X174" s="8"/>
      <c r="Y174" s="9"/>
      <c r="Z174" s="6"/>
      <c r="AA174" s="8"/>
      <c r="AC174" s="114">
        <f t="shared" si="70"/>
        <v>0</v>
      </c>
      <c r="AD174" s="114">
        <f t="shared" si="66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5"/>
        <v>2400</v>
      </c>
      <c r="G175" s="29" t="str">
        <f t="shared" si="76"/>
        <v/>
      </c>
      <c r="H175" s="30">
        <v>2400</v>
      </c>
      <c r="I175" s="99">
        <f t="shared" si="77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2"/>
        <v>16200</v>
      </c>
      <c r="P175" s="77" t="str">
        <f t="shared" si="65"/>
        <v/>
      </c>
      <c r="Q175" s="27">
        <v>16200</v>
      </c>
      <c r="R175" s="90">
        <f t="shared" si="68"/>
        <v>16200</v>
      </c>
      <c r="S175" s="3"/>
      <c r="V175" s="9"/>
      <c r="W175" s="6"/>
      <c r="X175" s="8"/>
      <c r="Y175" s="9"/>
      <c r="Z175" s="6"/>
      <c r="AA175" s="8"/>
      <c r="AC175" s="114">
        <f t="shared" si="70"/>
        <v>0</v>
      </c>
      <c r="AD175" s="114">
        <f t="shared" si="66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5"/>
        <v>2700</v>
      </c>
      <c r="G176" s="29" t="str">
        <f t="shared" si="76"/>
        <v/>
      </c>
      <c r="H176" s="30">
        <v>2700</v>
      </c>
      <c r="I176" s="99">
        <f t="shared" si="77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2"/>
        <v>14400</v>
      </c>
      <c r="P176" s="77" t="str">
        <f t="shared" si="65"/>
        <v/>
      </c>
      <c r="Q176" s="27">
        <v>14400</v>
      </c>
      <c r="R176" s="90">
        <f t="shared" si="68"/>
        <v>14400</v>
      </c>
      <c r="S176" s="3"/>
      <c r="V176" s="9"/>
      <c r="W176" s="6"/>
      <c r="X176" s="8"/>
      <c r="Y176" s="9"/>
      <c r="Z176" s="6"/>
      <c r="AA176" s="8"/>
      <c r="AC176" s="114">
        <f t="shared" si="70"/>
        <v>0</v>
      </c>
      <c r="AD176" s="114">
        <f t="shared" si="66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2"/>
        <v>15300</v>
      </c>
      <c r="P177" s="77" t="str">
        <f t="shared" si="65"/>
        <v/>
      </c>
      <c r="Q177" s="27">
        <v>15300</v>
      </c>
      <c r="R177" s="90">
        <f t="shared" si="68"/>
        <v>15300</v>
      </c>
      <c r="S177" s="3"/>
      <c r="V177" s="9"/>
      <c r="W177" s="6"/>
      <c r="X177" s="8"/>
      <c r="Y177" s="9"/>
      <c r="Z177" s="6"/>
      <c r="AA177" s="8"/>
      <c r="AC177" s="114">
        <f t="shared" si="70"/>
        <v>0</v>
      </c>
      <c r="AD177" s="114">
        <f t="shared" si="66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5"/>
        <v>5500</v>
      </c>
      <c r="G178" s="29" t="str">
        <f t="shared" si="76"/>
        <v/>
      </c>
      <c r="H178" s="30">
        <v>5500</v>
      </c>
      <c r="I178" s="99">
        <f t="shared" si="77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2"/>
        <v>17200</v>
      </c>
      <c r="P178" s="77" t="str">
        <f t="shared" si="65"/>
        <v/>
      </c>
      <c r="Q178" s="27">
        <v>17200</v>
      </c>
      <c r="R178" s="90">
        <f t="shared" si="68"/>
        <v>17200</v>
      </c>
      <c r="S178" s="3"/>
      <c r="V178" s="9"/>
      <c r="W178" s="6"/>
      <c r="X178" s="8"/>
      <c r="Y178" s="9"/>
      <c r="Z178" s="6"/>
      <c r="AA178" s="8"/>
      <c r="AC178" s="114">
        <f t="shared" si="70"/>
        <v>0</v>
      </c>
      <c r="AD178" s="114">
        <f t="shared" si="66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5"/>
        <v>2900</v>
      </c>
      <c r="G179" s="29" t="str">
        <f t="shared" si="76"/>
        <v/>
      </c>
      <c r="H179" s="30">
        <v>2900</v>
      </c>
      <c r="I179" s="99">
        <f t="shared" si="77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2"/>
        <v>43800</v>
      </c>
      <c r="P179" s="77" t="str">
        <f t="shared" si="65"/>
        <v/>
      </c>
      <c r="Q179" s="27">
        <v>43800</v>
      </c>
      <c r="R179" s="90">
        <f t="shared" si="68"/>
        <v>43800</v>
      </c>
      <c r="S179" s="3"/>
      <c r="V179" s="9"/>
      <c r="W179" s="6"/>
      <c r="X179" s="8"/>
      <c r="Y179" s="9"/>
      <c r="Z179" s="6"/>
      <c r="AA179" s="8"/>
      <c r="AC179" s="114">
        <f t="shared" si="70"/>
        <v>0</v>
      </c>
      <c r="AD179" s="114">
        <f t="shared" si="66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5"/>
        <v>4430</v>
      </c>
      <c r="G180" s="29" t="str">
        <f t="shared" si="76"/>
        <v/>
      </c>
      <c r="H180" s="30">
        <v>4430</v>
      </c>
      <c r="I180" s="99">
        <f t="shared" si="77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2"/>
        <v>13100</v>
      </c>
      <c r="P180" s="77" t="str">
        <f t="shared" si="65"/>
        <v/>
      </c>
      <c r="Q180" s="27">
        <v>13100</v>
      </c>
      <c r="R180" s="90">
        <f t="shared" si="68"/>
        <v>13100</v>
      </c>
      <c r="S180" s="3"/>
      <c r="V180" s="9"/>
      <c r="W180" s="6"/>
      <c r="X180" s="8"/>
      <c r="Y180" s="9"/>
      <c r="Z180" s="6"/>
      <c r="AA180" s="8"/>
      <c r="AC180" s="114">
        <f t="shared" si="70"/>
        <v>0</v>
      </c>
      <c r="AD180" s="114">
        <f t="shared" si="66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5"/>
        <v>3100</v>
      </c>
      <c r="G181" s="29" t="str">
        <f t="shared" si="76"/>
        <v/>
      </c>
      <c r="H181" s="30">
        <v>3100</v>
      </c>
      <c r="I181" s="99">
        <f t="shared" si="77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2"/>
        <v>35500</v>
      </c>
      <c r="P181" s="77" t="str">
        <f t="shared" si="65"/>
        <v/>
      </c>
      <c r="Q181" s="27">
        <v>35500</v>
      </c>
      <c r="R181" s="90">
        <f t="shared" si="68"/>
        <v>35500</v>
      </c>
      <c r="S181" s="3"/>
      <c r="V181" s="9"/>
      <c r="W181" s="6"/>
      <c r="X181" s="8"/>
      <c r="Y181" s="9"/>
      <c r="Z181" s="6"/>
      <c r="AA181" s="8"/>
      <c r="AC181" s="114">
        <f t="shared" si="70"/>
        <v>0</v>
      </c>
      <c r="AD181" s="114">
        <f t="shared" si="66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5"/>
        <v>3500</v>
      </c>
      <c r="G182" s="29" t="str">
        <f t="shared" si="76"/>
        <v/>
      </c>
      <c r="H182" s="30">
        <v>3500</v>
      </c>
      <c r="I182" s="99">
        <f t="shared" si="77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2"/>
        <v>36500</v>
      </c>
      <c r="P182" s="77" t="str">
        <f t="shared" si="65"/>
        <v/>
      </c>
      <c r="Q182" s="27">
        <v>36500</v>
      </c>
      <c r="R182" s="90">
        <f t="shared" si="68"/>
        <v>36500</v>
      </c>
      <c r="S182" s="3"/>
      <c r="V182" s="9"/>
      <c r="W182" s="6"/>
      <c r="X182" s="8"/>
      <c r="Y182" s="9"/>
      <c r="Z182" s="6"/>
      <c r="AA182" s="8"/>
      <c r="AC182" s="114">
        <f t="shared" si="70"/>
        <v>0</v>
      </c>
      <c r="AD182" s="114">
        <f t="shared" si="66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5"/>
        <v>2800</v>
      </c>
      <c r="G183" s="29" t="str">
        <f t="shared" si="76"/>
        <v/>
      </c>
      <c r="H183" s="30">
        <v>2800</v>
      </c>
      <c r="I183" s="99">
        <f t="shared" si="77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2"/>
        <v>8900</v>
      </c>
      <c r="P183" s="77" t="str">
        <f t="shared" si="65"/>
        <v/>
      </c>
      <c r="Q183" s="27">
        <v>8900</v>
      </c>
      <c r="R183" s="90">
        <f t="shared" si="68"/>
        <v>8900</v>
      </c>
      <c r="S183" s="3"/>
      <c r="V183" s="9"/>
      <c r="W183" s="6"/>
      <c r="X183" s="8"/>
      <c r="Y183" s="9"/>
      <c r="Z183" s="6"/>
      <c r="AA183" s="8"/>
      <c r="AC183" s="114">
        <f t="shared" si="70"/>
        <v>0</v>
      </c>
      <c r="AD183" s="114">
        <f t="shared" si="66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5"/>
        <v>4280</v>
      </c>
      <c r="G184" s="29" t="str">
        <f t="shared" si="76"/>
        <v/>
      </c>
      <c r="H184" s="30">
        <v>4280</v>
      </c>
      <c r="I184" s="99">
        <f t="shared" si="77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2"/>
        <v>15500</v>
      </c>
      <c r="P184" s="77" t="str">
        <f t="shared" si="65"/>
        <v/>
      </c>
      <c r="Q184" s="27">
        <v>15500</v>
      </c>
      <c r="R184" s="90">
        <f t="shared" si="68"/>
        <v>15500</v>
      </c>
      <c r="S184" s="3"/>
      <c r="V184" s="9"/>
      <c r="W184" s="6"/>
      <c r="X184" s="8"/>
      <c r="Y184" s="9"/>
      <c r="Z184" s="6"/>
      <c r="AA184" s="8"/>
      <c r="AC184" s="114">
        <f t="shared" si="70"/>
        <v>0</v>
      </c>
      <c r="AD184" s="114">
        <f t="shared" si="66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5"/>
        <v>3200</v>
      </c>
      <c r="G185" s="29" t="str">
        <f t="shared" si="76"/>
        <v/>
      </c>
      <c r="H185" s="30">
        <v>3200</v>
      </c>
      <c r="I185" s="99">
        <f t="shared" si="77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2"/>
        <v>17300</v>
      </c>
      <c r="P185" s="77" t="str">
        <f t="shared" si="65"/>
        <v/>
      </c>
      <c r="Q185" s="27">
        <v>17300</v>
      </c>
      <c r="R185" s="90">
        <f t="shared" si="68"/>
        <v>17300</v>
      </c>
      <c r="S185" s="3"/>
      <c r="V185" s="9"/>
      <c r="W185" s="6"/>
      <c r="X185" s="8"/>
      <c r="Y185" s="9"/>
      <c r="Z185" s="6"/>
      <c r="AA185" s="8"/>
      <c r="AC185" s="114">
        <f t="shared" ref="AC185:AC199" si="78">F189-I189</f>
        <v>0</v>
      </c>
      <c r="AD185" s="114">
        <f t="shared" si="66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5"/>
        <v>3200</v>
      </c>
      <c r="G186" s="29" t="str">
        <f t="shared" si="76"/>
        <v/>
      </c>
      <c r="H186" s="30">
        <v>3200</v>
      </c>
      <c r="I186" s="99">
        <f t="shared" si="77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2"/>
        <v>45500</v>
      </c>
      <c r="P186" s="77" t="str">
        <f t="shared" si="65"/>
        <v/>
      </c>
      <c r="Q186" s="27">
        <v>45500</v>
      </c>
      <c r="R186" s="90">
        <f t="shared" si="68"/>
        <v>45500</v>
      </c>
      <c r="S186" s="3"/>
      <c r="V186" s="9"/>
      <c r="W186" s="6"/>
      <c r="X186" s="8"/>
      <c r="Y186" s="9"/>
      <c r="Z186" s="6"/>
      <c r="AA186" s="8"/>
      <c r="AC186" s="114">
        <f t="shared" si="78"/>
        <v>0</v>
      </c>
      <c r="AD186" s="114">
        <f t="shared" si="66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6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2"/>
        <v>14500</v>
      </c>
      <c r="P187" s="77" t="str">
        <f t="shared" si="65"/>
        <v/>
      </c>
      <c r="Q187" s="27">
        <v>14500</v>
      </c>
      <c r="R187" s="90">
        <f t="shared" si="68"/>
        <v>14500</v>
      </c>
      <c r="S187" s="3"/>
      <c r="V187" s="9"/>
      <c r="W187" s="6"/>
      <c r="X187" s="8"/>
      <c r="Y187" s="9"/>
      <c r="Z187" s="6"/>
      <c r="AA187" s="8"/>
      <c r="AC187" s="114">
        <f t="shared" si="78"/>
        <v>0</v>
      </c>
      <c r="AD187" s="114">
        <f t="shared" si="66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79">E188+D188</f>
        <v>2480</v>
      </c>
      <c r="G188" s="29" t="str">
        <f t="shared" si="76"/>
        <v/>
      </c>
      <c r="H188" s="30">
        <v>2480</v>
      </c>
      <c r="I188" s="67">
        <f t="shared" ref="I188:I190" si="80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2"/>
        <v>12700</v>
      </c>
      <c r="P188" s="77" t="str">
        <f t="shared" si="65"/>
        <v/>
      </c>
      <c r="Q188" s="27">
        <v>12700</v>
      </c>
      <c r="R188" s="90">
        <f t="shared" si="68"/>
        <v>12700</v>
      </c>
      <c r="S188" s="3"/>
      <c r="V188" s="9"/>
      <c r="W188" s="6"/>
      <c r="X188" s="8"/>
      <c r="Y188" s="9"/>
      <c r="Z188" s="6"/>
      <c r="AA188" s="8"/>
      <c r="AC188" s="114">
        <f t="shared" si="78"/>
        <v>0</v>
      </c>
      <c r="AD188" s="114">
        <f t="shared" si="66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79"/>
        <v>2700</v>
      </c>
      <c r="G189" s="29" t="str">
        <f t="shared" si="76"/>
        <v/>
      </c>
      <c r="H189" s="30">
        <v>2700</v>
      </c>
      <c r="I189" s="67">
        <f t="shared" si="80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2"/>
        <v>11400</v>
      </c>
      <c r="P189" s="77" t="str">
        <f t="shared" ref="P189:P199" si="81">IF(LEFT(M189,1)="+",LEFT(M189,1)&amp;TEXT(M189,"#"),TEXT(M189,"#"))</f>
        <v/>
      </c>
      <c r="Q189" s="27">
        <v>11400</v>
      </c>
      <c r="R189" s="90">
        <f t="shared" si="68"/>
        <v>11400</v>
      </c>
      <c r="S189" s="3"/>
      <c r="V189" s="9"/>
      <c r="W189" s="6"/>
      <c r="X189" s="8"/>
      <c r="Y189" s="9"/>
      <c r="Z189" s="6"/>
      <c r="AA189" s="8"/>
      <c r="AC189" s="114">
        <f t="shared" si="78"/>
        <v>0</v>
      </c>
      <c r="AD189" s="114">
        <f t="shared" si="66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79"/>
        <v>3200</v>
      </c>
      <c r="G190" s="29" t="str">
        <f t="shared" si="76"/>
        <v/>
      </c>
      <c r="H190" s="30">
        <v>3200</v>
      </c>
      <c r="I190" s="67">
        <f t="shared" si="80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2"/>
        <v>13600</v>
      </c>
      <c r="P190" s="77" t="str">
        <f t="shared" si="81"/>
        <v/>
      </c>
      <c r="Q190" s="27">
        <v>13600</v>
      </c>
      <c r="R190" s="90">
        <f t="shared" si="68"/>
        <v>13600</v>
      </c>
      <c r="S190" s="3"/>
      <c r="V190" s="9"/>
      <c r="W190" s="6"/>
      <c r="X190" s="8"/>
      <c r="Y190" s="9"/>
      <c r="Z190" s="6"/>
      <c r="AA190" s="8"/>
      <c r="AC190" s="114">
        <f t="shared" si="78"/>
        <v>0</v>
      </c>
      <c r="AD190" s="114">
        <f t="shared" si="66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2"/>
        <v>15500</v>
      </c>
      <c r="P191" s="77" t="str">
        <f t="shared" si="81"/>
        <v/>
      </c>
      <c r="Q191" s="27">
        <v>15500</v>
      </c>
      <c r="R191" s="90">
        <f t="shared" si="68"/>
        <v>15500</v>
      </c>
      <c r="S191" s="3"/>
      <c r="V191" s="9"/>
      <c r="W191" s="6"/>
      <c r="X191" s="8"/>
      <c r="Y191" s="9"/>
      <c r="Z191" s="6"/>
      <c r="AA191" s="8"/>
      <c r="AC191" s="114">
        <f t="shared" si="78"/>
        <v>0</v>
      </c>
      <c r="AD191" s="114">
        <f t="shared" si="66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2"/>
        <v>15600</v>
      </c>
      <c r="P192" s="77" t="str">
        <f t="shared" si="81"/>
        <v/>
      </c>
      <c r="Q192" s="30">
        <v>15600</v>
      </c>
      <c r="R192" s="90">
        <f t="shared" si="68"/>
        <v>15600</v>
      </c>
      <c r="S192" s="3"/>
      <c r="V192" s="9"/>
      <c r="W192" s="6"/>
      <c r="X192" s="8"/>
      <c r="Y192" s="9"/>
      <c r="Z192" s="6"/>
      <c r="AA192" s="8"/>
      <c r="AC192" s="114">
        <f t="shared" si="78"/>
        <v>0</v>
      </c>
      <c r="AD192" s="114">
        <f t="shared" ref="AD192:AD200" si="82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2"/>
        <v>14500</v>
      </c>
      <c r="P193" s="29" t="str">
        <f t="shared" si="81"/>
        <v/>
      </c>
      <c r="Q193" s="30">
        <v>14500</v>
      </c>
      <c r="R193" s="90">
        <f t="shared" si="68"/>
        <v>14500</v>
      </c>
      <c r="S193" s="3"/>
      <c r="V193" s="9"/>
      <c r="W193" s="6"/>
      <c r="X193" s="8"/>
      <c r="Y193" s="9"/>
      <c r="Z193" s="6"/>
      <c r="AA193" s="8"/>
      <c r="AC193" s="114">
        <f t="shared" si="78"/>
        <v>0</v>
      </c>
      <c r="AD193" s="114">
        <f t="shared" si="8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2"/>
        <v>12700</v>
      </c>
      <c r="P194" s="29" t="str">
        <f t="shared" si="81"/>
        <v/>
      </c>
      <c r="Q194" s="30">
        <v>12700</v>
      </c>
      <c r="R194" s="90">
        <f t="shared" si="68"/>
        <v>12700</v>
      </c>
      <c r="S194" s="3"/>
      <c r="V194" s="9"/>
      <c r="W194" s="6"/>
      <c r="X194" s="8"/>
      <c r="Y194" s="9"/>
      <c r="Z194" s="6"/>
      <c r="AA194" s="8"/>
      <c r="AC194" s="114">
        <f t="shared" si="78"/>
        <v>0</v>
      </c>
      <c r="AD194" s="114">
        <f t="shared" si="8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2"/>
        <v>11000</v>
      </c>
      <c r="P195" s="29" t="str">
        <f t="shared" si="81"/>
        <v/>
      </c>
      <c r="Q195" s="30">
        <v>11000</v>
      </c>
      <c r="R195" s="90">
        <f t="shared" si="68"/>
        <v>11000</v>
      </c>
      <c r="S195" s="3"/>
      <c r="V195" s="9"/>
      <c r="W195" s="6"/>
      <c r="X195" s="8"/>
      <c r="Y195" s="9"/>
      <c r="Z195" s="6"/>
      <c r="AA195" s="8"/>
      <c r="AC195" s="114">
        <f t="shared" si="78"/>
        <v>0</v>
      </c>
      <c r="AD195" s="114">
        <f t="shared" si="8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2"/>
        <v>44000</v>
      </c>
      <c r="P196" s="29" t="str">
        <f t="shared" si="81"/>
        <v/>
      </c>
      <c r="Q196" s="30">
        <v>44000</v>
      </c>
      <c r="R196" s="90">
        <f t="shared" si="68"/>
        <v>44000</v>
      </c>
      <c r="S196" s="3"/>
      <c r="V196" s="9"/>
      <c r="W196" s="6"/>
      <c r="X196" s="8"/>
      <c r="Y196" s="9"/>
      <c r="Z196" s="6"/>
      <c r="AA196" s="8"/>
      <c r="AC196" s="114">
        <f t="shared" si="78"/>
        <v>0</v>
      </c>
      <c r="AD196" s="114">
        <f t="shared" si="8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2"/>
        <v>14700</v>
      </c>
      <c r="P197" s="29" t="str">
        <f t="shared" si="81"/>
        <v/>
      </c>
      <c r="Q197" s="34">
        <v>14700</v>
      </c>
      <c r="R197" s="90">
        <f t="shared" si="68"/>
        <v>14700</v>
      </c>
      <c r="S197" s="3"/>
      <c r="V197" s="9"/>
      <c r="W197" s="6"/>
      <c r="X197" s="8"/>
      <c r="Y197" s="9"/>
      <c r="Z197" s="6"/>
      <c r="AA197" s="8"/>
      <c r="AC197" s="114">
        <f t="shared" si="78"/>
        <v>0</v>
      </c>
      <c r="AD197" s="114">
        <f t="shared" si="82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2"/>
        <v>20700</v>
      </c>
      <c r="P198" s="29" t="str">
        <f t="shared" si="81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4">
        <f t="shared" si="78"/>
        <v>0</v>
      </c>
      <c r="AD198" s="114">
        <f t="shared" si="82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2"/>
        <v>34200</v>
      </c>
      <c r="P199" s="115" t="str">
        <f t="shared" si="81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4">
        <f t="shared" si="78"/>
        <v>0</v>
      </c>
      <c r="AD199" s="114">
        <f t="shared" si="82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2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513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 t="s">
        <v>468</v>
      </c>
      <c r="N5" s="27">
        <v>5100</v>
      </c>
      <c r="O5" s="28">
        <f t="shared" si="3"/>
        <v>4800</v>
      </c>
      <c r="P5" s="29" t="str">
        <f t="shared" si="4"/>
        <v>-300</v>
      </c>
      <c r="Q5" s="30">
        <v>5100</v>
      </c>
      <c r="R5" s="90">
        <f t="shared" si="5"/>
        <v>4800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 t="s">
        <v>468</v>
      </c>
      <c r="N7" s="27">
        <v>5200</v>
      </c>
      <c r="O7" s="28">
        <f t="shared" si="3"/>
        <v>4900</v>
      </c>
      <c r="P7" s="29" t="str">
        <f t="shared" si="4"/>
        <v>-300</v>
      </c>
      <c r="Q7" s="30">
        <v>5200</v>
      </c>
      <c r="R7" s="90">
        <f t="shared" si="5"/>
        <v>4900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 t="s">
        <v>488</v>
      </c>
      <c r="N19" s="27">
        <v>3350</v>
      </c>
      <c r="O19" s="28">
        <f t="shared" si="3"/>
        <v>3200</v>
      </c>
      <c r="P19" s="29" t="str">
        <f t="shared" si="14"/>
        <v>-150</v>
      </c>
      <c r="Q19" s="30">
        <v>3350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 t="s">
        <v>467</v>
      </c>
      <c r="N20" s="27">
        <v>4000</v>
      </c>
      <c r="O20" s="28">
        <f t="shared" si="3"/>
        <v>3800</v>
      </c>
      <c r="P20" s="29" t="str">
        <f t="shared" si="14"/>
        <v>-200</v>
      </c>
      <c r="Q20" s="30">
        <v>4000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 t="s">
        <v>467</v>
      </c>
      <c r="N25" s="27">
        <v>3500</v>
      </c>
      <c r="O25" s="28">
        <f t="shared" si="3"/>
        <v>3300</v>
      </c>
      <c r="P25" s="29" t="str">
        <f t="shared" si="14"/>
        <v>-200</v>
      </c>
      <c r="Q25" s="30">
        <v>3500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 t="s">
        <v>467</v>
      </c>
      <c r="N26" s="27">
        <v>3400</v>
      </c>
      <c r="O26" s="28">
        <f t="shared" si="3"/>
        <v>3200</v>
      </c>
      <c r="P26" s="29" t="str">
        <f t="shared" si="14"/>
        <v>-200</v>
      </c>
      <c r="Q26" s="30">
        <v>3400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97350</v>
      </c>
      <c r="O27" s="39">
        <f>N27/22</f>
        <v>4425</v>
      </c>
      <c r="P27" s="73"/>
      <c r="Q27" s="38">
        <f>SUM(R6:R26)</f>
        <v>97350</v>
      </c>
      <c r="R27" s="108">
        <f>Q27/22</f>
        <v>4425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 t="s">
        <v>467</v>
      </c>
      <c r="N28" s="27">
        <v>25900</v>
      </c>
      <c r="O28" s="28">
        <f t="shared" ref="O28:O45" si="17">N28+M28</f>
        <v>25700</v>
      </c>
      <c r="P28" s="29" t="str">
        <f t="shared" ref="P28:P45" si="18">IF(LEFT(M28,1)="+",LEFT(M28,1)&amp;TEXT(M28,"#"),TEXT(M28,"#"))</f>
        <v>-200</v>
      </c>
      <c r="Q28" s="30">
        <v>25900</v>
      </c>
      <c r="R28" s="90">
        <f t="shared" ref="R28:R45" si="19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 t="s">
        <v>467</v>
      </c>
      <c r="N29" s="27">
        <v>25700</v>
      </c>
      <c r="O29" s="28">
        <f t="shared" si="17"/>
        <v>25500</v>
      </c>
      <c r="P29" s="29" t="str">
        <f t="shared" si="18"/>
        <v>-200</v>
      </c>
      <c r="Q29" s="30">
        <v>25700</v>
      </c>
      <c r="R29" s="90">
        <f t="shared" si="19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 t="s">
        <v>467</v>
      </c>
      <c r="N30" s="27">
        <v>25900</v>
      </c>
      <c r="O30" s="28">
        <f t="shared" si="17"/>
        <v>25700</v>
      </c>
      <c r="P30" s="29" t="str">
        <f t="shared" si="18"/>
        <v>-200</v>
      </c>
      <c r="Q30" s="30">
        <v>25900</v>
      </c>
      <c r="R30" s="90">
        <f t="shared" si="19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 t="s">
        <v>467</v>
      </c>
      <c r="N31" s="27">
        <v>25700</v>
      </c>
      <c r="O31" s="28">
        <f t="shared" si="17"/>
        <v>25500</v>
      </c>
      <c r="P31" s="29" t="str">
        <f t="shared" si="18"/>
        <v>-200</v>
      </c>
      <c r="Q31" s="30">
        <v>25700</v>
      </c>
      <c r="R31" s="90">
        <f t="shared" si="19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7"/>
        <v>22000</v>
      </c>
      <c r="P36" s="29" t="str">
        <f t="shared" si="18"/>
        <v/>
      </c>
      <c r="Q36" s="30">
        <v>22000</v>
      </c>
      <c r="R36" s="90">
        <f t="shared" si="19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7"/>
        <v>32800</v>
      </c>
      <c r="P38" s="77" t="str">
        <f t="shared" si="18"/>
        <v/>
      </c>
      <c r="Q38" s="30">
        <v>32800</v>
      </c>
      <c r="R38" s="90">
        <f t="shared" si="19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33200</v>
      </c>
      <c r="F39" s="28">
        <f t="shared" si="20"/>
        <v>33200</v>
      </c>
      <c r="G39" s="29" t="str">
        <f t="shared" si="1"/>
        <v/>
      </c>
      <c r="H39" s="30">
        <v>33200</v>
      </c>
      <c r="I39" s="67">
        <f t="shared" si="21"/>
        <v>33200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7"/>
        <v>32800</v>
      </c>
      <c r="P39" s="77" t="str">
        <f t="shared" si="18"/>
        <v/>
      </c>
      <c r="Q39" s="30">
        <v>32800</v>
      </c>
      <c r="R39" s="90">
        <f t="shared" si="19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 t="s">
        <v>467</v>
      </c>
      <c r="N42" s="27">
        <v>26300</v>
      </c>
      <c r="O42" s="28">
        <f t="shared" si="17"/>
        <v>26100</v>
      </c>
      <c r="P42" s="77" t="str">
        <f t="shared" si="18"/>
        <v>-200</v>
      </c>
      <c r="Q42" s="30">
        <v>26300</v>
      </c>
      <c r="R42" s="90">
        <f t="shared" si="19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 t="s">
        <v>467</v>
      </c>
      <c r="N45" s="27">
        <v>26200</v>
      </c>
      <c r="O45" s="28">
        <f t="shared" si="17"/>
        <v>26000</v>
      </c>
      <c r="P45" s="29" t="str">
        <f t="shared" si="18"/>
        <v>-200</v>
      </c>
      <c r="Q45" s="30">
        <v>26200</v>
      </c>
      <c r="R45" s="90">
        <f t="shared" si="19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378700</v>
      </c>
      <c r="F46" s="39">
        <f>E46/11</f>
        <v>34427.2727272727</v>
      </c>
      <c r="G46" s="29" t="str">
        <f t="shared" si="1"/>
        <v/>
      </c>
      <c r="H46" s="51">
        <f>SUM(I35:I45)</f>
        <v>378700</v>
      </c>
      <c r="I46" s="39">
        <f>H46/11</f>
        <v>34427.2727272727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486600</v>
      </c>
      <c r="F53" s="39">
        <f>E53/16</f>
        <v>30412.5</v>
      </c>
      <c r="G53" s="29" t="str">
        <f t="shared" si="1"/>
        <v/>
      </c>
      <c r="H53" s="51">
        <f>H46+H52</f>
        <v>486600</v>
      </c>
      <c r="I53" s="39">
        <f>H53/16</f>
        <v>30412.5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0">E54+D54</f>
        <v>9400</v>
      </c>
      <c r="G54" s="29" t="str">
        <f t="shared" si="1"/>
        <v/>
      </c>
      <c r="H54" s="30">
        <v>9400</v>
      </c>
      <c r="I54" s="67">
        <f t="shared" ref="I54:I69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0"/>
        <v>10000</v>
      </c>
      <c r="G56" s="29" t="str">
        <f t="shared" si="1"/>
        <v/>
      </c>
      <c r="H56" s="30">
        <v>10000</v>
      </c>
      <c r="I56" s="67">
        <f t="shared" si="31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ref="AC56:AC62" si="35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0"/>
        <v>9800</v>
      </c>
      <c r="G57" s="29" t="str">
        <f t="shared" si="1"/>
        <v/>
      </c>
      <c r="H57" s="30">
        <v>9800</v>
      </c>
      <c r="I57" s="67">
        <f t="shared" si="31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35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10400</v>
      </c>
      <c r="F58" s="28">
        <f t="shared" si="30"/>
        <v>10400</v>
      </c>
      <c r="G58" s="29" t="str">
        <f t="shared" si="1"/>
        <v/>
      </c>
      <c r="H58" s="30">
        <v>10400</v>
      </c>
      <c r="I58" s="67">
        <f t="shared" si="31"/>
        <v>10400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35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10600</v>
      </c>
      <c r="F59" s="28">
        <f t="shared" si="30"/>
        <v>10600</v>
      </c>
      <c r="G59" s="29" t="str">
        <f t="shared" si="1"/>
        <v/>
      </c>
      <c r="H59" s="30">
        <v>10600</v>
      </c>
      <c r="I59" s="67">
        <f t="shared" si="31"/>
        <v>10600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35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0"/>
        <v>11200</v>
      </c>
      <c r="G60" s="29" t="str">
        <f t="shared" si="1"/>
        <v/>
      </c>
      <c r="H60" s="30">
        <v>11200</v>
      </c>
      <c r="I60" s="67">
        <f t="shared" si="31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5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0"/>
        <v>11000</v>
      </c>
      <c r="G61" s="29" t="str">
        <f t="shared" si="1"/>
        <v/>
      </c>
      <c r="H61" s="30">
        <v>11000</v>
      </c>
      <c r="I61" s="67">
        <f t="shared" si="31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6">N61+M61</f>
        <v>1800</v>
      </c>
      <c r="P61" s="29" t="str">
        <f t="shared" ref="P61:P63" si="37">IF(LEFT(M61,1)="+",LEFT(M61,1)&amp;TEXT(M61,"#"),TEXT(M61,"#"))</f>
        <v/>
      </c>
      <c r="Q61" s="30">
        <v>1800</v>
      </c>
      <c r="R61" s="90">
        <f t="shared" ref="R61:R63" si="38">IF(P61="",0+Q61,P61+Q61)</f>
        <v>1800</v>
      </c>
      <c r="S61" s="105"/>
      <c r="V61" s="106"/>
      <c r="X61" s="107"/>
      <c r="Y61" s="106"/>
      <c r="AA61" s="107"/>
      <c r="AC61" s="114">
        <f t="shared" si="35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0"/>
        <v>10700</v>
      </c>
      <c r="G62" s="29" t="str">
        <f t="shared" si="1"/>
        <v/>
      </c>
      <c r="H62" s="30">
        <v>10700</v>
      </c>
      <c r="I62" s="67">
        <f t="shared" si="31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6"/>
        <v>1250</v>
      </c>
      <c r="P62" s="29" t="str">
        <f t="shared" si="37"/>
        <v/>
      </c>
      <c r="Q62" s="30">
        <v>1250</v>
      </c>
      <c r="R62" s="90">
        <f t="shared" si="38"/>
        <v>1250</v>
      </c>
      <c r="S62" s="105"/>
      <c r="V62" s="106"/>
      <c r="X62" s="107"/>
      <c r="Y62" s="106"/>
      <c r="AA62" s="107"/>
      <c r="AC62" s="114">
        <f t="shared" si="35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0"/>
        <v>10900</v>
      </c>
      <c r="G63" s="29" t="str">
        <f t="shared" si="1"/>
        <v/>
      </c>
      <c r="H63" s="30">
        <v>10900</v>
      </c>
      <c r="I63" s="67">
        <f t="shared" si="31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6"/>
        <v>1900</v>
      </c>
      <c r="P63" s="29" t="str">
        <f t="shared" si="37"/>
        <v/>
      </c>
      <c r="Q63" s="30">
        <v>1900</v>
      </c>
      <c r="R63" s="90">
        <f t="shared" si="38"/>
        <v>1900</v>
      </c>
      <c r="S63" s="105"/>
      <c r="V63" s="106"/>
      <c r="X63" s="107"/>
      <c r="Y63" s="106"/>
      <c r="AA63" s="107"/>
      <c r="AC63" s="114">
        <f t="shared" ref="AC63:AC73" si="39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0"/>
        <v>13900</v>
      </c>
      <c r="G64" s="29" t="str">
        <f t="shared" si="1"/>
        <v/>
      </c>
      <c r="H64" s="30">
        <v>13900</v>
      </c>
      <c r="I64" s="67">
        <f t="shared" si="31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3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0"/>
        <v>9400</v>
      </c>
      <c r="G65" s="29" t="str">
        <f t="shared" si="1"/>
        <v/>
      </c>
      <c r="H65" s="30">
        <v>9400</v>
      </c>
      <c r="I65" s="67">
        <f t="shared" si="31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3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0"/>
        <v>9400</v>
      </c>
      <c r="G66" s="29" t="str">
        <f t="shared" si="1"/>
        <v/>
      </c>
      <c r="H66" s="30">
        <v>9400</v>
      </c>
      <c r="I66" s="67">
        <f t="shared" si="31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3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11500</v>
      </c>
      <c r="F67" s="28">
        <f t="shared" si="30"/>
        <v>11500</v>
      </c>
      <c r="G67" s="29" t="str">
        <f t="shared" si="1"/>
        <v/>
      </c>
      <c r="H67" s="30">
        <v>11500</v>
      </c>
      <c r="I67" s="67">
        <f t="shared" si="31"/>
        <v>11500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3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0"/>
        <v>12100</v>
      </c>
      <c r="G68" s="29" t="str">
        <f t="shared" ref="G68:G73" si="43">IF(LEFT(D68,1)="+",LEFT(D68,1)&amp;TEXT(D68,"#"),TEXT(D68,"#"))</f>
        <v/>
      </c>
      <c r="H68" s="30">
        <v>12100</v>
      </c>
      <c r="I68" s="67">
        <f t="shared" si="31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39"/>
        <v>0</v>
      </c>
      <c r="AD68" s="114">
        <f t="shared" ref="AD68:AD127" si="44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0"/>
        <v>11800</v>
      </c>
      <c r="G69" s="29" t="str">
        <f t="shared" si="43"/>
        <v/>
      </c>
      <c r="H69" s="30">
        <v>11800</v>
      </c>
      <c r="I69" s="67">
        <f t="shared" si="31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39"/>
        <v>0</v>
      </c>
      <c r="AD69" s="114">
        <f t="shared" si="4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171700</v>
      </c>
      <c r="F70" s="39">
        <f>E70/16</f>
        <v>10731.25</v>
      </c>
      <c r="G70" s="29" t="str">
        <f t="shared" si="43"/>
        <v/>
      </c>
      <c r="H70" s="51">
        <f>SUM(I54:I69)</f>
        <v>171700</v>
      </c>
      <c r="I70" s="39">
        <f>H70/16</f>
        <v>10731.25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5">N70+M70</f>
        <v>3000</v>
      </c>
      <c r="P70" s="29" t="str">
        <f t="shared" ref="P70:P79" si="46">IF(LEFT(M70,1)="+",LEFT(M70,1)&amp;TEXT(M70,"#"),TEXT(M70,"#"))</f>
        <v/>
      </c>
      <c r="Q70" s="30">
        <v>3000</v>
      </c>
      <c r="R70" s="90">
        <f t="shared" ref="R70:R133" si="47">IF(P70="",0+Q70,P70+Q70)</f>
        <v>3000</v>
      </c>
      <c r="S70" s="105"/>
      <c r="V70" s="106"/>
      <c r="X70" s="107"/>
      <c r="Y70" s="106"/>
      <c r="AA70" s="107"/>
      <c r="AC70" s="114">
        <f t="shared" si="39"/>
        <v>0</v>
      </c>
      <c r="AD70" s="114">
        <f t="shared" si="4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8">E71+D71</f>
        <v>6700</v>
      </c>
      <c r="G71" s="29" t="str">
        <f t="shared" si="43"/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5"/>
        <v>3600</v>
      </c>
      <c r="P71" s="29" t="str">
        <f t="shared" si="46"/>
        <v/>
      </c>
      <c r="Q71" s="30">
        <v>3600</v>
      </c>
      <c r="R71" s="90">
        <f t="shared" si="47"/>
        <v>3600</v>
      </c>
      <c r="S71" s="105"/>
      <c r="V71" s="106"/>
      <c r="X71" s="107"/>
      <c r="Y71" s="106"/>
      <c r="AA71" s="107"/>
      <c r="AC71" s="114">
        <f t="shared" si="39"/>
        <v>0</v>
      </c>
      <c r="AD71" s="114">
        <f t="shared" si="4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8"/>
        <v>7000</v>
      </c>
      <c r="G72" s="29" t="str">
        <f t="shared" si="43"/>
        <v/>
      </c>
      <c r="H72" s="30">
        <v>7000</v>
      </c>
      <c r="I72" s="67">
        <f t="shared" si="49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5"/>
        <v>3900</v>
      </c>
      <c r="P72" s="29" t="str">
        <f t="shared" si="46"/>
        <v/>
      </c>
      <c r="Q72" s="30">
        <v>3900</v>
      </c>
      <c r="R72" s="90">
        <f t="shared" si="47"/>
        <v>3900</v>
      </c>
      <c r="S72" s="105"/>
      <c r="V72" s="106"/>
      <c r="X72" s="107"/>
      <c r="Y72" s="106"/>
      <c r="AA72" s="107"/>
      <c r="AC72" s="114">
        <f t="shared" si="39"/>
        <v>0</v>
      </c>
      <c r="AD72" s="114">
        <f t="shared" si="4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6800</v>
      </c>
      <c r="F73" s="28">
        <f t="shared" si="48"/>
        <v>6800</v>
      </c>
      <c r="G73" s="29" t="str">
        <f t="shared" si="43"/>
        <v/>
      </c>
      <c r="H73" s="30">
        <v>6800</v>
      </c>
      <c r="I73" s="67">
        <f t="shared" si="49"/>
        <v>6800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5"/>
        <v>3200</v>
      </c>
      <c r="P73" s="29" t="str">
        <f t="shared" si="46"/>
        <v/>
      </c>
      <c r="Q73" s="30">
        <v>3200</v>
      </c>
      <c r="R73" s="90">
        <f t="shared" si="47"/>
        <v>3200</v>
      </c>
      <c r="S73" s="105"/>
      <c r="V73" s="106"/>
      <c r="X73" s="107"/>
      <c r="Y73" s="106"/>
      <c r="AA73" s="107"/>
      <c r="AC73" s="114">
        <f t="shared" si="39"/>
        <v>0</v>
      </c>
      <c r="AD73" s="114">
        <f t="shared" si="4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20500</v>
      </c>
      <c r="F74" s="39">
        <f>E74/3</f>
        <v>6833.33333333333</v>
      </c>
      <c r="G74" s="73"/>
      <c r="H74" s="51">
        <f>SUM(I71:I73)</f>
        <v>20500</v>
      </c>
      <c r="I74" s="39">
        <f>H74/3</f>
        <v>6833.33333333333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5"/>
        <v>3500</v>
      </c>
      <c r="P74" s="29" t="str">
        <f t="shared" si="46"/>
        <v/>
      </c>
      <c r="Q74" s="30">
        <v>3500</v>
      </c>
      <c r="R74" s="90">
        <f t="shared" si="47"/>
        <v>3500</v>
      </c>
      <c r="S74" s="105"/>
      <c r="V74" s="106"/>
      <c r="X74" s="107"/>
      <c r="Y74" s="106"/>
      <c r="AA74" s="107"/>
      <c r="AC74" s="114">
        <f t="shared" ref="AC74:AC137" si="50">F78-I78</f>
        <v>0</v>
      </c>
      <c r="AD74" s="114">
        <f t="shared" si="4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192200</v>
      </c>
      <c r="F75" s="39">
        <f>E75/15</f>
        <v>12813.3333333333</v>
      </c>
      <c r="G75" s="73"/>
      <c r="H75" s="51">
        <f>H70+H74</f>
        <v>192200</v>
      </c>
      <c r="I75" s="39">
        <f>H75/15</f>
        <v>12813.3333333333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5"/>
        <v>12800</v>
      </c>
      <c r="P75" s="29" t="str">
        <f t="shared" si="46"/>
        <v/>
      </c>
      <c r="Q75" s="30">
        <v>12800</v>
      </c>
      <c r="R75" s="90">
        <f t="shared" si="47"/>
        <v>12800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4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5"/>
        <v>8500</v>
      </c>
      <c r="P76" s="29" t="str">
        <f t="shared" si="46"/>
        <v/>
      </c>
      <c r="Q76" s="30">
        <v>8500</v>
      </c>
      <c r="R76" s="90">
        <f t="shared" si="47"/>
        <v>8500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4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5"/>
        <v>2100</v>
      </c>
      <c r="P77" s="29" t="str">
        <f t="shared" si="46"/>
        <v/>
      </c>
      <c r="Q77" s="30">
        <v>2100</v>
      </c>
      <c r="R77" s="90">
        <f t="shared" si="47"/>
        <v>2100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4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5"/>
        <v>9500</v>
      </c>
      <c r="P78" s="29" t="str">
        <f t="shared" si="46"/>
        <v/>
      </c>
      <c r="Q78" s="30">
        <v>9500</v>
      </c>
      <c r="R78" s="90">
        <f t="shared" si="47"/>
        <v>9500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si="44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5"/>
        <v>12500</v>
      </c>
      <c r="P79" s="29" t="str">
        <f t="shared" si="46"/>
        <v/>
      </c>
      <c r="Q79" s="30">
        <v>12500</v>
      </c>
      <c r="R79" s="90">
        <f t="shared" si="47"/>
        <v>12500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44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4">E80+D80</f>
        <v>3600</v>
      </c>
      <c r="G80" s="29" t="str">
        <f t="shared" ref="G80:G93" si="55">IF(LEFT(D80,1)="+",LEFT(D80,1)&amp;TEXT(D80,"#"),TEXT(D80,"#"))</f>
        <v/>
      </c>
      <c r="H80" s="30">
        <v>3600</v>
      </c>
      <c r="I80" s="67">
        <f t="shared" ref="I80:I99" si="56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5"/>
        <v>25000</v>
      </c>
      <c r="P80" s="29"/>
      <c r="Q80" s="30">
        <v>20000</v>
      </c>
      <c r="R80" s="90">
        <f t="shared" si="47"/>
        <v>20000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44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5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47"/>
        <v>28000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44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4"/>
        <v>9400</v>
      </c>
      <c r="G82" s="29" t="str">
        <f t="shared" si="55"/>
        <v/>
      </c>
      <c r="H82" s="30">
        <v>9400</v>
      </c>
      <c r="I82" s="67">
        <f t="shared" si="56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5"/>
        <v>28800</v>
      </c>
      <c r="P82" s="29"/>
      <c r="Q82" s="30">
        <v>25500</v>
      </c>
      <c r="R82" s="90">
        <f t="shared" si="47"/>
        <v>25500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44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4"/>
        <v>9800</v>
      </c>
      <c r="G83" s="29" t="str">
        <f t="shared" si="55"/>
        <v/>
      </c>
      <c r="H83" s="30">
        <v>9800</v>
      </c>
      <c r="I83" s="67">
        <f t="shared" si="56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5"/>
        <v>30000</v>
      </c>
      <c r="P83" s="29"/>
      <c r="Q83" s="30">
        <v>30000</v>
      </c>
      <c r="R83" s="90">
        <f t="shared" si="47"/>
        <v>30000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44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4"/>
        <v>9200</v>
      </c>
      <c r="G84" s="29" t="str">
        <f t="shared" si="55"/>
        <v/>
      </c>
      <c r="H84" s="30">
        <v>9200</v>
      </c>
      <c r="I84" s="67">
        <f t="shared" si="56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5"/>
        <v>26800</v>
      </c>
      <c r="P84" s="29" t="str">
        <f t="shared" si="57"/>
        <v/>
      </c>
      <c r="Q84" s="30">
        <v>25800</v>
      </c>
      <c r="R84" s="90">
        <f t="shared" si="47"/>
        <v>25800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44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5"/>
        <v>1700</v>
      </c>
      <c r="P85" s="29" t="str">
        <f t="shared" si="57"/>
        <v/>
      </c>
      <c r="Q85" s="34">
        <v>1700</v>
      </c>
      <c r="R85" s="90">
        <f t="shared" si="47"/>
        <v>1700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44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4"/>
        <v>9700</v>
      </c>
      <c r="G86" s="29" t="str">
        <f t="shared" si="55"/>
        <v/>
      </c>
      <c r="H86" s="30">
        <v>9700</v>
      </c>
      <c r="I86" s="67">
        <f t="shared" si="56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5"/>
        <v>4300</v>
      </c>
      <c r="P86" s="29" t="str">
        <f t="shared" si="57"/>
        <v/>
      </c>
      <c r="Q86" s="30">
        <v>4300</v>
      </c>
      <c r="R86" s="90">
        <f t="shared" si="47"/>
        <v>4300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44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4"/>
        <v>8100</v>
      </c>
      <c r="G87" s="29" t="str">
        <f t="shared" si="55"/>
        <v/>
      </c>
      <c r="H87" s="30">
        <v>8100</v>
      </c>
      <c r="I87" s="67">
        <f t="shared" si="56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5"/>
        <v>1950</v>
      </c>
      <c r="P87" s="29" t="str">
        <f t="shared" si="57"/>
        <v/>
      </c>
      <c r="Q87" s="30">
        <v>1950</v>
      </c>
      <c r="R87" s="90">
        <f t="shared" si="47"/>
        <v>1950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44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4"/>
        <v>9600</v>
      </c>
      <c r="G88" s="29" t="str">
        <f t="shared" si="55"/>
        <v/>
      </c>
      <c r="H88" s="30">
        <v>9600</v>
      </c>
      <c r="I88" s="67">
        <f t="shared" si="56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5"/>
        <v>2250</v>
      </c>
      <c r="P88" s="29" t="str">
        <f t="shared" si="57"/>
        <v/>
      </c>
      <c r="Q88" s="30">
        <v>2250</v>
      </c>
      <c r="R88" s="90">
        <f t="shared" si="47"/>
        <v>2250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44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4"/>
        <v>8300</v>
      </c>
      <c r="G89" s="29" t="str">
        <f t="shared" si="55"/>
        <v/>
      </c>
      <c r="H89" s="30">
        <v>8300</v>
      </c>
      <c r="I89" s="67">
        <f t="shared" si="56"/>
        <v>8300</v>
      </c>
      <c r="J89" s="69"/>
      <c r="K89" s="33" t="s">
        <v>222</v>
      </c>
      <c r="L89" s="25" t="s">
        <v>26</v>
      </c>
      <c r="M89" s="52" t="s">
        <v>60</v>
      </c>
      <c r="N89" s="27">
        <v>1800</v>
      </c>
      <c r="O89" s="28">
        <f t="shared" si="45"/>
        <v>1750</v>
      </c>
      <c r="P89" s="29" t="str">
        <f t="shared" si="57"/>
        <v>-50</v>
      </c>
      <c r="Q89" s="30">
        <v>1800</v>
      </c>
      <c r="R89" s="90">
        <f t="shared" si="47"/>
        <v>1750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44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4"/>
        <v>6800</v>
      </c>
      <c r="G90" s="29" t="str">
        <f t="shared" si="55"/>
        <v/>
      </c>
      <c r="H90" s="30">
        <v>6800</v>
      </c>
      <c r="I90" s="67">
        <f t="shared" si="56"/>
        <v>6800</v>
      </c>
      <c r="J90" s="69"/>
      <c r="K90" s="33" t="s">
        <v>224</v>
      </c>
      <c r="L90" s="25" t="s">
        <v>26</v>
      </c>
      <c r="M90" s="52" t="s">
        <v>60</v>
      </c>
      <c r="N90" s="27">
        <v>2200</v>
      </c>
      <c r="O90" s="28">
        <f t="shared" si="45"/>
        <v>2150</v>
      </c>
      <c r="P90" s="29" t="str">
        <f t="shared" si="57"/>
        <v>-50</v>
      </c>
      <c r="Q90" s="30">
        <v>2200</v>
      </c>
      <c r="R90" s="90">
        <f t="shared" si="47"/>
        <v>2150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44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6900</v>
      </c>
      <c r="F91" s="28">
        <f t="shared" si="54"/>
        <v>6900</v>
      </c>
      <c r="G91" s="29" t="str">
        <f t="shared" si="55"/>
        <v/>
      </c>
      <c r="H91" s="30">
        <v>6900</v>
      </c>
      <c r="I91" s="67">
        <f t="shared" si="56"/>
        <v>6900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5"/>
        <v>1100</v>
      </c>
      <c r="P91" s="29" t="str">
        <f t="shared" si="57"/>
        <v/>
      </c>
      <c r="Q91" s="34">
        <v>1100</v>
      </c>
      <c r="R91" s="90">
        <f t="shared" si="47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44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7000</v>
      </c>
      <c r="F92" s="28">
        <f t="shared" si="54"/>
        <v>7000</v>
      </c>
      <c r="G92" s="29" t="str">
        <f t="shared" si="55"/>
        <v/>
      </c>
      <c r="H92" s="27">
        <v>7000</v>
      </c>
      <c r="I92" s="67">
        <f t="shared" si="56"/>
        <v>7000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5"/>
        <v>1100</v>
      </c>
      <c r="P92" s="29" t="str">
        <f t="shared" si="57"/>
        <v/>
      </c>
      <c r="Q92" s="34">
        <v>1100</v>
      </c>
      <c r="R92" s="90">
        <f t="shared" si="47"/>
        <v>1100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44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7300</v>
      </c>
      <c r="F93" s="28">
        <f t="shared" si="54"/>
        <v>7300</v>
      </c>
      <c r="G93" s="29" t="str">
        <f t="shared" si="55"/>
        <v/>
      </c>
      <c r="H93" s="30">
        <v>7300</v>
      </c>
      <c r="I93" s="67">
        <f t="shared" si="56"/>
        <v>7300</v>
      </c>
      <c r="J93" s="69"/>
      <c r="K93" s="125" t="s">
        <v>230</v>
      </c>
      <c r="L93" s="25" t="s">
        <v>231</v>
      </c>
      <c r="M93" s="52" t="s">
        <v>60</v>
      </c>
      <c r="N93" s="41">
        <v>2100</v>
      </c>
      <c r="O93" s="28">
        <f t="shared" si="45"/>
        <v>2050</v>
      </c>
      <c r="P93" s="29" t="str">
        <f t="shared" si="57"/>
        <v>-50</v>
      </c>
      <c r="Q93" s="30">
        <v>2100</v>
      </c>
      <c r="R93" s="90">
        <f t="shared" si="47"/>
        <v>2050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44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4"/>
        <v>8700</v>
      </c>
      <c r="G94" s="29"/>
      <c r="H94" s="30">
        <v>8700</v>
      </c>
      <c r="I94" s="67">
        <f t="shared" si="56"/>
        <v>8700</v>
      </c>
      <c r="J94" s="71"/>
      <c r="K94" s="25" t="s">
        <v>234</v>
      </c>
      <c r="L94" s="25" t="s">
        <v>26</v>
      </c>
      <c r="M94" s="52" t="s">
        <v>60</v>
      </c>
      <c r="N94" s="41">
        <v>2100</v>
      </c>
      <c r="O94" s="28">
        <f t="shared" si="45"/>
        <v>2050</v>
      </c>
      <c r="P94" s="29" t="str">
        <f t="shared" si="57"/>
        <v>-50</v>
      </c>
      <c r="Q94" s="30">
        <v>2100</v>
      </c>
      <c r="R94" s="90">
        <f t="shared" si="47"/>
        <v>2050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44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4"/>
        <v>11200</v>
      </c>
      <c r="G95" s="29" t="str">
        <f t="shared" ref="G95:G119" si="58">IF(LEFT(D95,1)="+",LEFT(D95,1)&amp;TEXT(D95,"#"),TEXT(D95,"#"))</f>
        <v/>
      </c>
      <c r="H95" s="30">
        <v>11200</v>
      </c>
      <c r="I95" s="67">
        <f t="shared" si="56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5"/>
        <v>4300</v>
      </c>
      <c r="P95" s="29"/>
      <c r="Q95" s="30">
        <v>4800</v>
      </c>
      <c r="R95" s="90">
        <f t="shared" si="47"/>
        <v>4800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44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4"/>
        <v>8200</v>
      </c>
      <c r="G96" s="29" t="str">
        <f t="shared" si="58"/>
        <v/>
      </c>
      <c r="H96" s="30">
        <v>8200</v>
      </c>
      <c r="I96" s="67">
        <f t="shared" si="56"/>
        <v>8200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5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47"/>
        <v>5000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44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4"/>
        <v>7600</v>
      </c>
      <c r="G97" s="29" t="str">
        <f t="shared" si="58"/>
        <v/>
      </c>
      <c r="H97" s="30">
        <v>7600</v>
      </c>
      <c r="I97" s="67">
        <f t="shared" si="56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5"/>
        <v>2700</v>
      </c>
      <c r="P97" s="29" t="str">
        <f t="shared" si="59"/>
        <v/>
      </c>
      <c r="Q97" s="30">
        <v>2700</v>
      </c>
      <c r="R97" s="90">
        <f t="shared" si="47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44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4"/>
        <v>8500</v>
      </c>
      <c r="G98" s="29" t="str">
        <f t="shared" si="58"/>
        <v/>
      </c>
      <c r="H98" s="30">
        <v>8500</v>
      </c>
      <c r="I98" s="67">
        <f t="shared" si="56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5"/>
        <v>2700</v>
      </c>
      <c r="P98" s="29" t="str">
        <f t="shared" si="59"/>
        <v/>
      </c>
      <c r="Q98" s="30">
        <v>2700</v>
      </c>
      <c r="R98" s="90">
        <f t="shared" si="47"/>
        <v>2700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44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4"/>
        <v>8900</v>
      </c>
      <c r="G99" s="29" t="str">
        <f t="shared" si="58"/>
        <v/>
      </c>
      <c r="H99" s="30">
        <v>8900</v>
      </c>
      <c r="I99" s="67">
        <f t="shared" si="56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5"/>
        <v>5300</v>
      </c>
      <c r="P99" s="29" t="str">
        <f t="shared" si="59"/>
        <v/>
      </c>
      <c r="Q99" s="30">
        <v>5300</v>
      </c>
      <c r="R99" s="90">
        <f t="shared" si="47"/>
        <v>5300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44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154600</v>
      </c>
      <c r="F100" s="39">
        <f>E100/18</f>
        <v>8588.88888888889</v>
      </c>
      <c r="G100" s="29" t="str">
        <f t="shared" si="58"/>
        <v/>
      </c>
      <c r="H100" s="38">
        <f>SUM(I82:I99)</f>
        <v>154600</v>
      </c>
      <c r="I100" s="39">
        <f>AVERAGE(I82:I99)</f>
        <v>8588.88888888889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5"/>
        <v>1000</v>
      </c>
      <c r="P100" s="29" t="str">
        <f t="shared" si="59"/>
        <v/>
      </c>
      <c r="Q100" s="30">
        <v>1000</v>
      </c>
      <c r="R100" s="90">
        <f t="shared" si="47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0"/>
        <v>0</v>
      </c>
      <c r="AD100" s="114">
        <f t="shared" si="44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0">E101+D101</f>
        <v>10800</v>
      </c>
      <c r="G101" s="29" t="str">
        <f t="shared" si="58"/>
        <v/>
      </c>
      <c r="H101" s="30">
        <v>10800</v>
      </c>
      <c r="I101" s="67">
        <f t="shared" ref="I101:I119" si="61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5"/>
        <v>2700</v>
      </c>
      <c r="P101" s="29" t="str">
        <f t="shared" si="59"/>
        <v/>
      </c>
      <c r="Q101" s="30">
        <v>2700</v>
      </c>
      <c r="R101" s="90">
        <f t="shared" si="47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0"/>
        <v>0</v>
      </c>
      <c r="AD101" s="114">
        <f t="shared" si="44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0"/>
        <v>11900</v>
      </c>
      <c r="G102" s="29" t="str">
        <f t="shared" si="58"/>
        <v/>
      </c>
      <c r="H102" s="30">
        <v>11900</v>
      </c>
      <c r="I102" s="67">
        <f t="shared" si="61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5"/>
        <v>600</v>
      </c>
      <c r="P102" s="29" t="str">
        <f t="shared" si="59"/>
        <v/>
      </c>
      <c r="Q102" s="30">
        <v>600</v>
      </c>
      <c r="R102" s="90">
        <f t="shared" si="47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0"/>
        <v>0</v>
      </c>
      <c r="AD102" s="114">
        <f t="shared" si="44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0"/>
        <v>11600</v>
      </c>
      <c r="G103" s="29" t="str">
        <f t="shared" si="58"/>
        <v/>
      </c>
      <c r="H103" s="30">
        <v>11600</v>
      </c>
      <c r="I103" s="67">
        <f t="shared" si="61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5"/>
        <v>1600</v>
      </c>
      <c r="P103" s="29" t="str">
        <f t="shared" si="59"/>
        <v/>
      </c>
      <c r="Q103" s="34">
        <v>1600</v>
      </c>
      <c r="R103" s="90">
        <f t="shared" si="47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0"/>
        <v>0</v>
      </c>
      <c r="AD103" s="114">
        <f t="shared" si="44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0"/>
        <v>11800</v>
      </c>
      <c r="G104" s="29" t="str">
        <f t="shared" si="58"/>
        <v/>
      </c>
      <c r="H104" s="30">
        <v>11800</v>
      </c>
      <c r="I104" s="67">
        <f t="shared" si="61"/>
        <v>11800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5"/>
        <v>1900</v>
      </c>
      <c r="P104" s="29" t="str">
        <f t="shared" si="59"/>
        <v/>
      </c>
      <c r="Q104" s="30">
        <v>1900</v>
      </c>
      <c r="R104" s="90">
        <f t="shared" si="47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0"/>
        <v>0</v>
      </c>
      <c r="AD104" s="114">
        <f t="shared" si="44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0"/>
        <v>10900</v>
      </c>
      <c r="G105" s="29" t="str">
        <f t="shared" si="58"/>
        <v/>
      </c>
      <c r="H105" s="30">
        <v>10900</v>
      </c>
      <c r="I105" s="67">
        <f t="shared" si="61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5"/>
        <v>3000</v>
      </c>
      <c r="P105" s="29" t="str">
        <f t="shared" si="59"/>
        <v/>
      </c>
      <c r="Q105" s="34">
        <v>3000</v>
      </c>
      <c r="R105" s="90">
        <f t="shared" si="47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0"/>
        <v>0</v>
      </c>
      <c r="AD105" s="114">
        <f t="shared" si="44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0"/>
        <v>10500</v>
      </c>
      <c r="G106" s="29" t="str">
        <f t="shared" si="58"/>
        <v/>
      </c>
      <c r="H106" s="30">
        <v>10500</v>
      </c>
      <c r="I106" s="67">
        <f t="shared" si="61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5"/>
        <v>2500</v>
      </c>
      <c r="P106" s="29" t="str">
        <f t="shared" si="59"/>
        <v/>
      </c>
      <c r="Q106" s="34">
        <v>2500</v>
      </c>
      <c r="R106" s="90">
        <f t="shared" si="47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0"/>
        <v>0</v>
      </c>
      <c r="AD106" s="114">
        <f t="shared" si="44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9800</v>
      </c>
      <c r="F107" s="28">
        <f t="shared" si="60"/>
        <v>9800</v>
      </c>
      <c r="G107" s="29" t="str">
        <f t="shared" si="58"/>
        <v/>
      </c>
      <c r="H107" s="30">
        <v>9800</v>
      </c>
      <c r="I107" s="67">
        <f t="shared" si="61"/>
        <v>9800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5"/>
        <v>2500</v>
      </c>
      <c r="P107" s="29" t="str">
        <f t="shared" si="59"/>
        <v/>
      </c>
      <c r="Q107" s="30">
        <v>2500</v>
      </c>
      <c r="R107" s="90">
        <f t="shared" si="47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0"/>
        <v>0</v>
      </c>
      <c r="AD107" s="114">
        <f t="shared" si="44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9800</v>
      </c>
      <c r="F108" s="28">
        <f t="shared" si="60"/>
        <v>9800</v>
      </c>
      <c r="G108" s="29" t="str">
        <f t="shared" si="58"/>
        <v/>
      </c>
      <c r="H108" s="30">
        <v>9800</v>
      </c>
      <c r="I108" s="67">
        <f t="shared" si="61"/>
        <v>9800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5"/>
        <v>2400</v>
      </c>
      <c r="P108" s="29" t="str">
        <f t="shared" si="59"/>
        <v/>
      </c>
      <c r="Q108" s="30">
        <v>2400</v>
      </c>
      <c r="R108" s="90">
        <f t="shared" si="47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0"/>
        <v>0</v>
      </c>
      <c r="AD108" s="114">
        <f t="shared" si="44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0"/>
        <v>10500</v>
      </c>
      <c r="G109" s="29" t="str">
        <f t="shared" si="58"/>
        <v/>
      </c>
      <c r="H109" s="30">
        <v>10500</v>
      </c>
      <c r="I109" s="67">
        <f t="shared" si="61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5"/>
        <v>1800</v>
      </c>
      <c r="P109" s="29" t="str">
        <f t="shared" si="59"/>
        <v/>
      </c>
      <c r="Q109" s="30">
        <v>1800</v>
      </c>
      <c r="R109" s="90">
        <f t="shared" si="47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0"/>
        <v>0</v>
      </c>
      <c r="AD109" s="114">
        <f t="shared" si="44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0"/>
        <v>9400</v>
      </c>
      <c r="G110" s="29" t="str">
        <f t="shared" si="58"/>
        <v/>
      </c>
      <c r="H110" s="30">
        <v>9400</v>
      </c>
      <c r="I110" s="67">
        <f t="shared" si="61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5"/>
        <v>1600</v>
      </c>
      <c r="P110" s="29" t="str">
        <f t="shared" si="59"/>
        <v/>
      </c>
      <c r="Q110" s="34">
        <v>1600</v>
      </c>
      <c r="R110" s="90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0"/>
        <v>0</v>
      </c>
      <c r="AD110" s="114">
        <f t="shared" si="44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0"/>
        <v>10000</v>
      </c>
      <c r="G111" s="29" t="str">
        <f t="shared" si="58"/>
        <v/>
      </c>
      <c r="H111" s="30">
        <v>10000</v>
      </c>
      <c r="I111" s="67">
        <f t="shared" si="61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5"/>
        <v>1100</v>
      </c>
      <c r="P111" s="29" t="str">
        <f t="shared" si="59"/>
        <v/>
      </c>
      <c r="Q111" s="30">
        <v>1100</v>
      </c>
      <c r="R111" s="90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0"/>
        <v>0</v>
      </c>
      <c r="AD111" s="114">
        <f t="shared" si="44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0"/>
        <v>10600</v>
      </c>
      <c r="G112" s="29" t="str">
        <f t="shared" si="58"/>
        <v/>
      </c>
      <c r="H112" s="30">
        <v>10600</v>
      </c>
      <c r="I112" s="67">
        <f t="shared" si="61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5"/>
        <v>6200</v>
      </c>
      <c r="P112" s="29" t="str">
        <f t="shared" si="59"/>
        <v/>
      </c>
      <c r="Q112" s="34">
        <v>6200</v>
      </c>
      <c r="R112" s="90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0"/>
        <v>0</v>
      </c>
      <c r="AD112" s="114">
        <f t="shared" si="44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0"/>
        <v>11900</v>
      </c>
      <c r="G113" s="29" t="str">
        <f t="shared" si="58"/>
        <v/>
      </c>
      <c r="H113" s="30">
        <v>11900</v>
      </c>
      <c r="I113" s="67">
        <f t="shared" si="61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5"/>
        <v>1500</v>
      </c>
      <c r="P113" s="29" t="str">
        <f t="shared" si="59"/>
        <v/>
      </c>
      <c r="Q113" s="30">
        <v>1500</v>
      </c>
      <c r="R113" s="90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0"/>
        <v>0</v>
      </c>
      <c r="AD113" s="114">
        <f t="shared" si="44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0"/>
        <v>11800</v>
      </c>
      <c r="G114" s="29" t="str">
        <f t="shared" si="58"/>
        <v/>
      </c>
      <c r="H114" s="30">
        <v>11800</v>
      </c>
      <c r="I114" s="67">
        <f t="shared" si="61"/>
        <v>11800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5"/>
        <v>1500</v>
      </c>
      <c r="P114" s="29" t="str">
        <f t="shared" si="59"/>
        <v/>
      </c>
      <c r="Q114" s="30">
        <v>1500</v>
      </c>
      <c r="R114" s="90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0"/>
        <v>0</v>
      </c>
      <c r="AD114" s="114">
        <f t="shared" si="44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0"/>
        <v>11800</v>
      </c>
      <c r="G115" s="29" t="str">
        <f t="shared" si="58"/>
        <v/>
      </c>
      <c r="H115" s="30">
        <v>11800</v>
      </c>
      <c r="I115" s="67">
        <f t="shared" si="61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5"/>
        <v>500</v>
      </c>
      <c r="P115" s="29" t="str">
        <f t="shared" si="59"/>
        <v/>
      </c>
      <c r="Q115" s="30">
        <v>500</v>
      </c>
      <c r="R115" s="90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0"/>
        <v>0</v>
      </c>
      <c r="AD115" s="114">
        <f t="shared" si="44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0"/>
        <v>11000</v>
      </c>
      <c r="G116" s="29" t="str">
        <f t="shared" si="58"/>
        <v/>
      </c>
      <c r="H116" s="30">
        <v>11000</v>
      </c>
      <c r="I116" s="67">
        <f t="shared" si="61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5"/>
        <v>14000</v>
      </c>
      <c r="P116" s="29" t="str">
        <f t="shared" si="59"/>
        <v/>
      </c>
      <c r="Q116" s="34">
        <v>14000</v>
      </c>
      <c r="R116" s="90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0"/>
        <v>0</v>
      </c>
      <c r="AD116" s="114">
        <f t="shared" si="44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0"/>
        <v>10500</v>
      </c>
      <c r="G117" s="29" t="str">
        <f t="shared" si="58"/>
        <v/>
      </c>
      <c r="H117" s="30">
        <v>10500</v>
      </c>
      <c r="I117" s="67">
        <f t="shared" si="61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5"/>
        <v>10500</v>
      </c>
      <c r="P117" s="29" t="str">
        <f t="shared" si="59"/>
        <v/>
      </c>
      <c r="Q117" s="34">
        <v>10500</v>
      </c>
      <c r="R117" s="90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0"/>
        <v>0</v>
      </c>
      <c r="AD117" s="114">
        <f t="shared" si="44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10000</v>
      </c>
      <c r="F118" s="28">
        <f t="shared" si="60"/>
        <v>10000</v>
      </c>
      <c r="G118" s="29" t="str">
        <f t="shared" si="58"/>
        <v/>
      </c>
      <c r="H118" s="30">
        <v>10000</v>
      </c>
      <c r="I118" s="67">
        <f t="shared" si="61"/>
        <v>10000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5"/>
        <v>1400</v>
      </c>
      <c r="P118" s="29" t="str">
        <f t="shared" si="59"/>
        <v/>
      </c>
      <c r="Q118" s="30">
        <v>1700</v>
      </c>
      <c r="R118" s="90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0"/>
        <v>0</v>
      </c>
      <c r="AD118" s="114">
        <f t="shared" si="44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0"/>
        <v>9400</v>
      </c>
      <c r="G119" s="29" t="str">
        <f t="shared" si="58"/>
        <v/>
      </c>
      <c r="H119" s="30">
        <v>9400</v>
      </c>
      <c r="I119" s="67">
        <f t="shared" si="61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5"/>
        <v>1200</v>
      </c>
      <c r="P119" s="29" t="str">
        <f t="shared" si="59"/>
        <v/>
      </c>
      <c r="Q119" s="30">
        <v>1200</v>
      </c>
      <c r="R119" s="90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0"/>
        <v>0</v>
      </c>
      <c r="AD119" s="114">
        <f t="shared" si="44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204000</v>
      </c>
      <c r="F120" s="39">
        <f>E120/19</f>
        <v>10736.8421052632</v>
      </c>
      <c r="G120" s="73"/>
      <c r="H120" s="38">
        <f>SUM(I101:I119)</f>
        <v>204000</v>
      </c>
      <c r="I120" s="39">
        <f>H120/19</f>
        <v>10736.8421052632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5"/>
        <v>1200</v>
      </c>
      <c r="P120" s="29" t="str">
        <f t="shared" si="59"/>
        <v/>
      </c>
      <c r="Q120" s="30">
        <v>1600</v>
      </c>
      <c r="R120" s="90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0"/>
        <v>0</v>
      </c>
      <c r="AD120" s="114">
        <f t="shared" si="44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2">E121+D121</f>
        <v>8700</v>
      </c>
      <c r="G121" s="29" t="str">
        <f t="shared" ref="G121:G143" si="63">IF(LEFT(D121,1)="+",LEFT(D121,1)&amp;TEXT(D121,"#"),TEXT(D121,"#"))</f>
        <v/>
      </c>
      <c r="H121" s="30">
        <v>8700</v>
      </c>
      <c r="I121" s="67">
        <f t="shared" ref="I121:I170" si="64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5"/>
        <v>1400</v>
      </c>
      <c r="P121" s="29" t="str">
        <f t="shared" si="59"/>
        <v/>
      </c>
      <c r="Q121" s="30">
        <v>1400</v>
      </c>
      <c r="R121" s="90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0"/>
        <v>0</v>
      </c>
      <c r="AD121" s="114">
        <f t="shared" si="44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2"/>
        <v>9000</v>
      </c>
      <c r="G122" s="29" t="str">
        <f t="shared" si="63"/>
        <v/>
      </c>
      <c r="H122" s="30">
        <v>9000</v>
      </c>
      <c r="I122" s="67">
        <f t="shared" si="64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5"/>
        <v>0.115</v>
      </c>
      <c r="P122" s="29" t="str">
        <f t="shared" si="59"/>
        <v/>
      </c>
      <c r="Q122" s="34">
        <v>0.115</v>
      </c>
      <c r="R122" s="90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0"/>
        <v>0</v>
      </c>
      <c r="AD122" s="114">
        <f t="shared" si="44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3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5"/>
        <v>0.022</v>
      </c>
      <c r="P123" s="29"/>
      <c r="Q123" s="132">
        <v>0.022</v>
      </c>
      <c r="R123" s="133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0"/>
        <v>0</v>
      </c>
      <c r="AD123" s="114">
        <f t="shared" si="44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221700</v>
      </c>
      <c r="F124" s="39">
        <f>E124/21</f>
        <v>10557.1428571429</v>
      </c>
      <c r="G124" s="29" t="str">
        <f t="shared" si="63"/>
        <v/>
      </c>
      <c r="H124" s="38">
        <f>H120+H123</f>
        <v>221700</v>
      </c>
      <c r="I124" s="39">
        <f>H124/21</f>
        <v>10557.1428571429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5"/>
        <v>1020</v>
      </c>
      <c r="P124" s="29"/>
      <c r="Q124" s="30">
        <v>1020</v>
      </c>
      <c r="R124" s="90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0"/>
        <v>0</v>
      </c>
      <c r="AD124" s="114">
        <f t="shared" si="44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10500</v>
      </c>
      <c r="F125" s="28">
        <f t="shared" si="62"/>
        <v>10500</v>
      </c>
      <c r="G125" s="29" t="str">
        <f t="shared" si="63"/>
        <v/>
      </c>
      <c r="H125" s="30">
        <v>10500</v>
      </c>
      <c r="I125" s="67">
        <f t="shared" si="64"/>
        <v>10500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5"/>
        <v>2500</v>
      </c>
      <c r="P125" s="29" t="str">
        <f t="shared" ref="P125:P188" si="65">IF(LEFT(M125,1)="+",LEFT(M125,1)&amp;TEXT(M125,"#"),TEXT(M125,"#"))</f>
        <v/>
      </c>
      <c r="Q125" s="30">
        <v>2500</v>
      </c>
      <c r="R125" s="90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0"/>
        <v>0</v>
      </c>
      <c r="AD125" s="114">
        <f t="shared" si="44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2"/>
        <v>11700</v>
      </c>
      <c r="G126" s="29" t="str">
        <f t="shared" si="63"/>
        <v/>
      </c>
      <c r="H126" s="30">
        <v>11700</v>
      </c>
      <c r="I126" s="67">
        <f t="shared" si="64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5"/>
        <v>2250</v>
      </c>
      <c r="P126" s="29" t="str">
        <f t="shared" si="65"/>
        <v/>
      </c>
      <c r="Q126" s="30">
        <v>2250</v>
      </c>
      <c r="R126" s="90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0"/>
        <v>0</v>
      </c>
      <c r="AD126" s="114">
        <f t="shared" si="44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2"/>
        <v>14300</v>
      </c>
      <c r="G127" s="29" t="str">
        <f t="shared" si="63"/>
        <v/>
      </c>
      <c r="H127" s="30">
        <v>14300</v>
      </c>
      <c r="I127" s="99">
        <f t="shared" si="64"/>
        <v>14300</v>
      </c>
      <c r="J127" s="187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5"/>
        <v>4500</v>
      </c>
      <c r="P127" s="29" t="str">
        <f t="shared" si="65"/>
        <v/>
      </c>
      <c r="Q127" s="30">
        <v>4500</v>
      </c>
      <c r="R127" s="90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0"/>
        <v>0</v>
      </c>
      <c r="AD127" s="114">
        <f t="shared" si="44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2"/>
        <v>17100</v>
      </c>
      <c r="G128" s="29" t="str">
        <f t="shared" si="63"/>
        <v/>
      </c>
      <c r="H128" s="30">
        <v>17100</v>
      </c>
      <c r="I128" s="99">
        <f t="shared" si="64"/>
        <v>17100</v>
      </c>
      <c r="J128" s="188"/>
      <c r="K128" s="24" t="s">
        <v>308</v>
      </c>
      <c r="L128" s="25" t="s">
        <v>105</v>
      </c>
      <c r="M128" s="52"/>
      <c r="N128" s="27">
        <v>4300</v>
      </c>
      <c r="O128" s="28">
        <f t="shared" si="45"/>
        <v>4300</v>
      </c>
      <c r="P128" s="29" t="str">
        <f t="shared" si="65"/>
        <v/>
      </c>
      <c r="Q128" s="30">
        <v>4300</v>
      </c>
      <c r="R128" s="90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0"/>
        <v>0</v>
      </c>
      <c r="AD128" s="114">
        <f t="shared" ref="AD128:AD191" si="66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2"/>
        <v>10600</v>
      </c>
      <c r="G129" s="29" t="str">
        <f t="shared" si="63"/>
        <v/>
      </c>
      <c r="H129" s="30">
        <v>10600</v>
      </c>
      <c r="I129" s="99">
        <f t="shared" si="64"/>
        <v>10600</v>
      </c>
      <c r="J129" s="188"/>
      <c r="K129" s="24" t="s">
        <v>311</v>
      </c>
      <c r="L129" s="25" t="s">
        <v>22</v>
      </c>
      <c r="M129" s="52"/>
      <c r="N129" s="34">
        <v>3900</v>
      </c>
      <c r="O129" s="28">
        <f t="shared" si="45"/>
        <v>3900</v>
      </c>
      <c r="P129" s="29" t="str">
        <f t="shared" si="65"/>
        <v/>
      </c>
      <c r="Q129" s="34">
        <v>3900</v>
      </c>
      <c r="R129" s="90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0"/>
        <v>0</v>
      </c>
      <c r="AD129" s="114">
        <f t="shared" si="66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2"/>
        <v>9300</v>
      </c>
      <c r="G130" s="29" t="str">
        <f t="shared" si="63"/>
        <v/>
      </c>
      <c r="H130" s="30">
        <v>9300</v>
      </c>
      <c r="I130" s="99">
        <f t="shared" si="64"/>
        <v>9300</v>
      </c>
      <c r="J130" s="188"/>
      <c r="K130" s="24" t="s">
        <v>315</v>
      </c>
      <c r="L130" s="25" t="s">
        <v>316</v>
      </c>
      <c r="M130" s="52"/>
      <c r="N130" s="27">
        <v>11800</v>
      </c>
      <c r="O130" s="28">
        <f t="shared" si="45"/>
        <v>11800</v>
      </c>
      <c r="P130" s="29" t="str">
        <f t="shared" si="65"/>
        <v/>
      </c>
      <c r="Q130" s="30">
        <v>11800</v>
      </c>
      <c r="R130" s="90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0"/>
        <v>0</v>
      </c>
      <c r="AD130" s="114">
        <f t="shared" si="66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2"/>
        <v>12600</v>
      </c>
      <c r="G131" s="29" t="str">
        <f t="shared" si="63"/>
        <v/>
      </c>
      <c r="H131" s="34">
        <v>12600</v>
      </c>
      <c r="I131" s="99">
        <f t="shared" si="64"/>
        <v>12600</v>
      </c>
      <c r="J131" s="188"/>
      <c r="K131" s="24" t="s">
        <v>315</v>
      </c>
      <c r="L131" s="25" t="s">
        <v>105</v>
      </c>
      <c r="M131" s="52"/>
      <c r="N131" s="27">
        <v>14200</v>
      </c>
      <c r="O131" s="28">
        <f t="shared" si="45"/>
        <v>14200</v>
      </c>
      <c r="P131" s="29" t="str">
        <f t="shared" si="65"/>
        <v/>
      </c>
      <c r="Q131" s="30">
        <v>14200</v>
      </c>
      <c r="R131" s="90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0"/>
        <v>0</v>
      </c>
      <c r="AD131" s="114">
        <f t="shared" si="66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2"/>
        <v>10900</v>
      </c>
      <c r="G132" s="29" t="str">
        <f t="shared" si="63"/>
        <v/>
      </c>
      <c r="H132" s="34">
        <v>10900</v>
      </c>
      <c r="I132" s="99">
        <f t="shared" si="64"/>
        <v>10900</v>
      </c>
      <c r="J132" s="188"/>
      <c r="K132" s="24" t="s">
        <v>319</v>
      </c>
      <c r="L132" s="25" t="s">
        <v>75</v>
      </c>
      <c r="M132" s="52"/>
      <c r="N132" s="27">
        <v>12600</v>
      </c>
      <c r="O132" s="28">
        <f t="shared" si="45"/>
        <v>12600</v>
      </c>
      <c r="P132" s="29" t="str">
        <f t="shared" si="65"/>
        <v/>
      </c>
      <c r="Q132" s="30">
        <v>12600</v>
      </c>
      <c r="R132" s="90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0"/>
        <v>0</v>
      </c>
      <c r="AD132" s="114">
        <f t="shared" si="66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 t="s">
        <v>467</v>
      </c>
      <c r="E133" s="27">
        <v>11900</v>
      </c>
      <c r="F133" s="28">
        <f t="shared" si="62"/>
        <v>11700</v>
      </c>
      <c r="G133" s="29" t="str">
        <f t="shared" si="63"/>
        <v>-200</v>
      </c>
      <c r="H133" s="30">
        <v>11900</v>
      </c>
      <c r="I133" s="99">
        <f t="shared" si="64"/>
        <v>11700</v>
      </c>
      <c r="J133" s="188"/>
      <c r="K133" s="24" t="s">
        <v>321</v>
      </c>
      <c r="L133" s="25" t="s">
        <v>322</v>
      </c>
      <c r="M133" s="52"/>
      <c r="N133" s="27">
        <v>17200</v>
      </c>
      <c r="O133" s="28">
        <f t="shared" si="45"/>
        <v>17200</v>
      </c>
      <c r="P133" s="29" t="str">
        <f t="shared" si="65"/>
        <v/>
      </c>
      <c r="Q133" s="30">
        <v>17200</v>
      </c>
      <c r="R133" s="90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0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2"/>
        <v>12500</v>
      </c>
      <c r="G134" s="29" t="str">
        <f t="shared" si="63"/>
        <v/>
      </c>
      <c r="H134" s="34">
        <v>12500</v>
      </c>
      <c r="I134" s="99">
        <f t="shared" si="64"/>
        <v>12500</v>
      </c>
      <c r="J134" s="188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7">N134+M134</f>
        <v>16600</v>
      </c>
      <c r="P134" s="29" t="str">
        <f t="shared" si="65"/>
        <v/>
      </c>
      <c r="Q134" s="30">
        <v>16600</v>
      </c>
      <c r="R134" s="90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0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2"/>
        <v>12300</v>
      </c>
      <c r="G135" s="29" t="str">
        <f t="shared" si="63"/>
        <v/>
      </c>
      <c r="H135" s="34">
        <v>12300</v>
      </c>
      <c r="I135" s="99">
        <f t="shared" si="64"/>
        <v>12300</v>
      </c>
      <c r="J135" s="188"/>
      <c r="K135" s="134" t="s">
        <v>327</v>
      </c>
      <c r="L135" s="25" t="s">
        <v>20</v>
      </c>
      <c r="M135" s="52"/>
      <c r="N135" s="27">
        <v>4000</v>
      </c>
      <c r="O135" s="28">
        <f t="shared" si="67"/>
        <v>4000</v>
      </c>
      <c r="P135" s="29" t="str">
        <f t="shared" si="65"/>
        <v/>
      </c>
      <c r="Q135" s="30">
        <v>4000</v>
      </c>
      <c r="R135" s="90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0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2"/>
        <v>13100</v>
      </c>
      <c r="G136" s="29" t="str">
        <f t="shared" si="63"/>
        <v/>
      </c>
      <c r="H136" s="34">
        <v>13100</v>
      </c>
      <c r="I136" s="99">
        <f t="shared" si="64"/>
        <v>13100</v>
      </c>
      <c r="J136" s="188"/>
      <c r="K136" s="134" t="s">
        <v>330</v>
      </c>
      <c r="L136" s="25" t="s">
        <v>20</v>
      </c>
      <c r="M136" s="52"/>
      <c r="N136" s="27">
        <v>9100</v>
      </c>
      <c r="O136" s="28">
        <f t="shared" si="67"/>
        <v>9100</v>
      </c>
      <c r="P136" s="29" t="str">
        <f t="shared" si="65"/>
        <v/>
      </c>
      <c r="Q136" s="30">
        <v>9100</v>
      </c>
      <c r="R136" s="90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0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2"/>
        <v>13100</v>
      </c>
      <c r="G137" s="29" t="str">
        <f t="shared" si="63"/>
        <v/>
      </c>
      <c r="H137" s="34">
        <v>13100</v>
      </c>
      <c r="I137" s="99">
        <f t="shared" si="64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5"/>
        <v/>
      </c>
      <c r="Q137" s="34">
        <f t="shared" ref="Q137:Q148" si="69">O137</f>
        <v>11310</v>
      </c>
      <c r="R137" s="90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0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2"/>
        <v>12800</v>
      </c>
      <c r="G138" s="29" t="str">
        <f t="shared" si="63"/>
        <v/>
      </c>
      <c r="H138" s="34">
        <v>12800</v>
      </c>
      <c r="I138" s="99">
        <f t="shared" si="64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5"/>
        <v/>
      </c>
      <c r="Q138" s="34">
        <f t="shared" si="69"/>
        <v>37150</v>
      </c>
      <c r="R138" s="90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89" si="70">F142-I142</f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2"/>
        <v>13500</v>
      </c>
      <c r="G139" s="29" t="str">
        <f t="shared" si="63"/>
        <v/>
      </c>
      <c r="H139" s="34">
        <v>13500</v>
      </c>
      <c r="I139" s="99">
        <f t="shared" si="64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5"/>
        <v/>
      </c>
      <c r="Q139" s="34">
        <f t="shared" si="69"/>
        <v>36950</v>
      </c>
      <c r="R139" s="90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0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2"/>
        <v>13500</v>
      </c>
      <c r="G140" s="29" t="str">
        <f t="shared" si="63"/>
        <v/>
      </c>
      <c r="H140" s="34">
        <v>13500</v>
      </c>
      <c r="I140" s="99">
        <f t="shared" si="64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11650</v>
      </c>
      <c r="O140" s="28">
        <f>F107+1150+300+400</f>
        <v>11650</v>
      </c>
      <c r="P140" s="29" t="str">
        <f t="shared" si="65"/>
        <v/>
      </c>
      <c r="Q140" s="34">
        <f t="shared" si="69"/>
        <v>11650</v>
      </c>
      <c r="R140" s="90">
        <f t="shared" si="68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0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2"/>
        <v>13500</v>
      </c>
      <c r="G141" s="29" t="str">
        <f t="shared" si="63"/>
        <v/>
      </c>
      <c r="H141" s="34">
        <v>13500</v>
      </c>
      <c r="I141" s="99">
        <f t="shared" si="64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5"/>
        <v/>
      </c>
      <c r="Q141" s="34">
        <f t="shared" si="69"/>
        <v>26950</v>
      </c>
      <c r="R141" s="90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0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2"/>
        <v>10500</v>
      </c>
      <c r="G142" s="29" t="str">
        <f t="shared" si="63"/>
        <v/>
      </c>
      <c r="H142" s="30">
        <v>10500</v>
      </c>
      <c r="I142" s="99">
        <f t="shared" si="64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5"/>
        <v/>
      </c>
      <c r="Q142" s="34">
        <f t="shared" si="69"/>
        <v>11790</v>
      </c>
      <c r="R142" s="90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0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2"/>
        <v>10300</v>
      </c>
      <c r="G143" s="29" t="str">
        <f t="shared" si="63"/>
        <v/>
      </c>
      <c r="H143" s="30">
        <v>10300</v>
      </c>
      <c r="I143" s="99">
        <f t="shared" si="64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5"/>
        <v/>
      </c>
      <c r="Q143" s="34">
        <f t="shared" si="69"/>
        <v>6420</v>
      </c>
      <c r="R143" s="90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0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2"/>
        <v>10300</v>
      </c>
      <c r="G144" s="29"/>
      <c r="H144" s="30">
        <v>10300</v>
      </c>
      <c r="I144" s="99">
        <f t="shared" si="64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5"/>
        <v/>
      </c>
      <c r="Q144" s="34">
        <f t="shared" si="69"/>
        <v>26860</v>
      </c>
      <c r="R144" s="90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0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2"/>
        <v>10300</v>
      </c>
      <c r="G145" s="29"/>
      <c r="H145" s="30">
        <v>10300</v>
      </c>
      <c r="I145" s="99">
        <f t="shared" si="64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5"/>
        <v/>
      </c>
      <c r="Q145" s="34">
        <f t="shared" si="69"/>
        <v>10540</v>
      </c>
      <c r="R145" s="90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0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2"/>
        <v>20600</v>
      </c>
      <c r="G146" s="29" t="str">
        <f t="shared" ref="G146:G151" si="71">IF(LEFT(D146,1)="+",LEFT(D146,1)&amp;TEXT(D146,"#"),TEXT(D146,"#"))</f>
        <v/>
      </c>
      <c r="H146" s="34">
        <v>20600</v>
      </c>
      <c r="I146" s="99">
        <f t="shared" si="64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5"/>
        <v/>
      </c>
      <c r="Q146" s="34">
        <f t="shared" si="69"/>
        <v>4590</v>
      </c>
      <c r="R146" s="90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0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2"/>
        <v>19500</v>
      </c>
      <c r="G147" s="29" t="str">
        <f t="shared" si="71"/>
        <v/>
      </c>
      <c r="H147" s="34">
        <v>19500</v>
      </c>
      <c r="I147" s="99">
        <f t="shared" si="64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5"/>
        <v/>
      </c>
      <c r="Q147" s="34">
        <f t="shared" si="69"/>
        <v>16890</v>
      </c>
      <c r="R147" s="90">
        <f t="shared" si="68"/>
        <v>16890</v>
      </c>
      <c r="S147" s="3"/>
      <c r="V147" s="9"/>
      <c r="W147" s="6"/>
      <c r="X147" s="8"/>
      <c r="Y147" s="9"/>
      <c r="Z147" s="6"/>
      <c r="AA147" s="8"/>
      <c r="AC147" s="114">
        <f t="shared" si="70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2"/>
        <v>19500</v>
      </c>
      <c r="G148" s="29" t="str">
        <f t="shared" si="71"/>
        <v/>
      </c>
      <c r="H148" s="34">
        <v>19500</v>
      </c>
      <c r="I148" s="99">
        <f t="shared" si="64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9570</v>
      </c>
      <c r="O148" s="28">
        <f>F93+1570+400+300</f>
        <v>9570</v>
      </c>
      <c r="P148" s="29" t="str">
        <f t="shared" si="65"/>
        <v/>
      </c>
      <c r="Q148" s="34">
        <f t="shared" si="69"/>
        <v>9570</v>
      </c>
      <c r="R148" s="90">
        <f t="shared" si="68"/>
        <v>9570</v>
      </c>
      <c r="S148" s="3"/>
      <c r="V148" s="9"/>
      <c r="W148" s="6"/>
      <c r="X148" s="8"/>
      <c r="Y148" s="9"/>
      <c r="Z148" s="6"/>
      <c r="AA148" s="8"/>
      <c r="AC148" s="114">
        <f t="shared" si="70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2"/>
        <v>11400</v>
      </c>
      <c r="G149" s="29" t="str">
        <f t="shared" si="71"/>
        <v/>
      </c>
      <c r="H149" s="30">
        <v>11400</v>
      </c>
      <c r="I149" s="99">
        <f t="shared" si="64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2">N149+M149</f>
        <v>7000</v>
      </c>
      <c r="P149" s="29" t="str">
        <f t="shared" si="65"/>
        <v/>
      </c>
      <c r="Q149" s="30">
        <v>7000</v>
      </c>
      <c r="R149" s="90">
        <f t="shared" si="68"/>
        <v>7000</v>
      </c>
      <c r="S149" s="3"/>
      <c r="V149" s="9"/>
      <c r="W149" s="6"/>
      <c r="X149" s="8"/>
      <c r="Y149" s="9"/>
      <c r="Z149" s="6"/>
      <c r="AA149" s="8"/>
      <c r="AC149" s="114">
        <f t="shared" si="70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 t="s">
        <v>485</v>
      </c>
      <c r="E150" s="27">
        <v>10000</v>
      </c>
      <c r="F150" s="28">
        <f t="shared" si="62"/>
        <v>9500</v>
      </c>
      <c r="G150" s="29" t="str">
        <f t="shared" si="71"/>
        <v>-500</v>
      </c>
      <c r="H150" s="30">
        <v>10000</v>
      </c>
      <c r="I150" s="99">
        <f t="shared" si="64"/>
        <v>9500</v>
      </c>
      <c r="J150" s="105"/>
      <c r="K150" s="122" t="s">
        <v>360</v>
      </c>
      <c r="L150" s="25" t="s">
        <v>22</v>
      </c>
      <c r="M150" s="26"/>
      <c r="N150" s="27">
        <v>6200</v>
      </c>
      <c r="O150" s="28">
        <f t="shared" si="72"/>
        <v>6200</v>
      </c>
      <c r="P150" s="29" t="str">
        <f t="shared" si="65"/>
        <v/>
      </c>
      <c r="Q150" s="30">
        <v>6200</v>
      </c>
      <c r="R150" s="90">
        <f t="shared" si="68"/>
        <v>6200</v>
      </c>
      <c r="S150" s="3"/>
      <c r="V150" s="9"/>
      <c r="W150" s="6"/>
      <c r="X150" s="8"/>
      <c r="Y150" s="9"/>
      <c r="Z150" s="6"/>
      <c r="AA150" s="8"/>
      <c r="AC150" s="114">
        <f t="shared" si="70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2"/>
        <v>10500</v>
      </c>
      <c r="G151" s="29" t="str">
        <f t="shared" si="71"/>
        <v/>
      </c>
      <c r="H151" s="30">
        <v>10500</v>
      </c>
      <c r="I151" s="99">
        <f t="shared" si="64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2"/>
        <v>9500</v>
      </c>
      <c r="P151" s="77" t="str">
        <f t="shared" si="65"/>
        <v/>
      </c>
      <c r="Q151" s="30">
        <v>9500</v>
      </c>
      <c r="R151" s="90">
        <f t="shared" si="68"/>
        <v>9500</v>
      </c>
      <c r="S151" s="3"/>
      <c r="V151" s="9"/>
      <c r="W151" s="6"/>
      <c r="X151" s="8"/>
      <c r="Y151" s="9"/>
      <c r="Z151" s="6"/>
      <c r="AA151" s="8"/>
      <c r="AC151" s="114">
        <f t="shared" si="70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2"/>
        <v>10400</v>
      </c>
      <c r="G152" s="29"/>
      <c r="H152" s="30">
        <v>10400</v>
      </c>
      <c r="I152" s="99">
        <f t="shared" si="64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2"/>
        <v>8400</v>
      </c>
      <c r="P152" s="77" t="str">
        <f t="shared" si="65"/>
        <v/>
      </c>
      <c r="Q152" s="30">
        <v>8400</v>
      </c>
      <c r="R152" s="90">
        <f t="shared" si="68"/>
        <v>8400</v>
      </c>
      <c r="S152" s="3"/>
      <c r="V152" s="9"/>
      <c r="W152" s="6"/>
      <c r="X152" s="8"/>
      <c r="Y152" s="9"/>
      <c r="Z152" s="6"/>
      <c r="AA152" s="8"/>
      <c r="AC152" s="114">
        <f t="shared" si="70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2"/>
        <v>10400</v>
      </c>
      <c r="G153" s="29"/>
      <c r="H153" s="30">
        <v>10400</v>
      </c>
      <c r="I153" s="99">
        <f t="shared" si="64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2"/>
        <v>7200</v>
      </c>
      <c r="P153" s="77" t="str">
        <f t="shared" si="65"/>
        <v/>
      </c>
      <c r="Q153" s="34">
        <v>7200</v>
      </c>
      <c r="R153" s="90">
        <f t="shared" si="68"/>
        <v>7200</v>
      </c>
      <c r="S153" s="3"/>
      <c r="V153" s="9"/>
      <c r="W153" s="6"/>
      <c r="X153" s="8"/>
      <c r="Y153" s="9"/>
      <c r="Z153" s="6"/>
      <c r="AA153" s="8"/>
      <c r="AC153" s="114">
        <f t="shared" si="70"/>
        <v>0</v>
      </c>
      <c r="AD153" s="114">
        <f t="shared" si="66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2"/>
        <v>10400</v>
      </c>
      <c r="G154" s="29"/>
      <c r="H154" s="30">
        <v>10400</v>
      </c>
      <c r="I154" s="99">
        <f t="shared" si="64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2"/>
        <v>3200</v>
      </c>
      <c r="P154" s="77" t="str">
        <f t="shared" si="65"/>
        <v/>
      </c>
      <c r="Q154" s="30">
        <v>3200</v>
      </c>
      <c r="R154" s="90">
        <f t="shared" si="68"/>
        <v>3200</v>
      </c>
      <c r="S154" s="3"/>
      <c r="V154" s="9"/>
      <c r="W154" s="6"/>
      <c r="X154" s="8"/>
      <c r="Y154" s="9"/>
      <c r="Z154" s="6"/>
      <c r="AA154" s="8"/>
      <c r="AC154" s="114">
        <f t="shared" si="70"/>
        <v>0</v>
      </c>
      <c r="AD154" s="114">
        <f t="shared" si="66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2"/>
        <v>5000</v>
      </c>
      <c r="P155" s="77" t="str">
        <f t="shared" si="65"/>
        <v/>
      </c>
      <c r="Q155" s="34">
        <v>5000</v>
      </c>
      <c r="R155" s="90">
        <f t="shared" si="68"/>
        <v>5000</v>
      </c>
      <c r="S155" s="3"/>
      <c r="V155" s="9"/>
      <c r="W155" s="6"/>
      <c r="X155" s="8"/>
      <c r="Y155" s="9"/>
      <c r="Z155" s="6"/>
      <c r="AA155" s="8"/>
      <c r="AC155" s="114">
        <f t="shared" si="70"/>
        <v>0</v>
      </c>
      <c r="AD155" s="114">
        <f t="shared" si="66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2"/>
        <v>10600</v>
      </c>
      <c r="G156" s="29"/>
      <c r="H156" s="30">
        <v>10600</v>
      </c>
      <c r="I156" s="99">
        <f t="shared" si="64"/>
        <v>10600</v>
      </c>
      <c r="J156" s="105"/>
      <c r="K156" s="147" t="s">
        <v>373</v>
      </c>
      <c r="L156" s="75" t="s">
        <v>22</v>
      </c>
      <c r="M156" s="57"/>
      <c r="N156" s="27">
        <v>4800</v>
      </c>
      <c r="O156" s="28">
        <f t="shared" si="72"/>
        <v>4800</v>
      </c>
      <c r="P156" s="77" t="str">
        <f t="shared" si="65"/>
        <v/>
      </c>
      <c r="Q156" s="30">
        <v>4800</v>
      </c>
      <c r="R156" s="90">
        <f t="shared" si="68"/>
        <v>4800</v>
      </c>
      <c r="S156" s="3"/>
      <c r="V156" s="9"/>
      <c r="W156" s="6"/>
      <c r="X156" s="8"/>
      <c r="Y156" s="9"/>
      <c r="Z156" s="6"/>
      <c r="AA156" s="8"/>
      <c r="AC156" s="114">
        <f t="shared" si="70"/>
        <v>0</v>
      </c>
      <c r="AD156" s="114">
        <f t="shared" si="66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2"/>
        <v>13500</v>
      </c>
      <c r="G157" s="29" t="str">
        <f t="shared" ref="G157:G159" si="73">IF(LEFT(D157,1)="+",LEFT(D157,1)&amp;TEXT(D157,"#"),TEXT(D157,"#"))</f>
        <v/>
      </c>
      <c r="H157" s="30">
        <v>13500</v>
      </c>
      <c r="I157" s="99">
        <f t="shared" si="64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2"/>
        <v>5000</v>
      </c>
      <c r="P157" s="77" t="str">
        <f t="shared" si="65"/>
        <v/>
      </c>
      <c r="Q157" s="30">
        <v>5000</v>
      </c>
      <c r="R157" s="90">
        <f t="shared" si="68"/>
        <v>5000</v>
      </c>
      <c r="S157" s="3"/>
      <c r="V157" s="9"/>
      <c r="W157" s="6"/>
      <c r="X157" s="8"/>
      <c r="Y157" s="9"/>
      <c r="Z157" s="6"/>
      <c r="AA157" s="8"/>
      <c r="AC157" s="114">
        <f t="shared" si="70"/>
        <v>0</v>
      </c>
      <c r="AD157" s="114">
        <f t="shared" si="66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2"/>
        <v>13100</v>
      </c>
      <c r="G158" s="29" t="str">
        <f t="shared" si="73"/>
        <v/>
      </c>
      <c r="H158" s="30">
        <v>13100</v>
      </c>
      <c r="I158" s="99">
        <f t="shared" si="64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2"/>
        <v>6400</v>
      </c>
      <c r="P158" s="77" t="str">
        <f t="shared" si="65"/>
        <v/>
      </c>
      <c r="Q158" s="30">
        <v>6400</v>
      </c>
      <c r="R158" s="90">
        <f t="shared" si="68"/>
        <v>6400</v>
      </c>
      <c r="S158" s="3"/>
      <c r="V158" s="9"/>
      <c r="W158" s="6"/>
      <c r="X158" s="8"/>
      <c r="Y158" s="9"/>
      <c r="Z158" s="6"/>
      <c r="AA158" s="8"/>
      <c r="AC158" s="114">
        <f t="shared" si="70"/>
        <v>0</v>
      </c>
      <c r="AD158" s="114">
        <f t="shared" si="66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12500</v>
      </c>
      <c r="F159" s="28">
        <f t="shared" si="62"/>
        <v>12500</v>
      </c>
      <c r="G159" s="29" t="str">
        <f t="shared" si="73"/>
        <v/>
      </c>
      <c r="H159" s="30">
        <v>12500</v>
      </c>
      <c r="I159" s="99">
        <f t="shared" si="64"/>
        <v>12500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2"/>
        <v>3600</v>
      </c>
      <c r="P159" s="77" t="str">
        <f t="shared" si="65"/>
        <v/>
      </c>
      <c r="Q159" s="30">
        <v>3600</v>
      </c>
      <c r="R159" s="90">
        <f t="shared" si="68"/>
        <v>3600</v>
      </c>
      <c r="S159" s="3"/>
      <c r="V159" s="9"/>
      <c r="W159" s="6"/>
      <c r="X159" s="8"/>
      <c r="Y159" s="9"/>
      <c r="Z159" s="6"/>
      <c r="AA159" s="8"/>
      <c r="AC159" s="114">
        <f t="shared" si="70"/>
        <v>0</v>
      </c>
      <c r="AD159" s="114">
        <f t="shared" si="66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2"/>
        <v>10300</v>
      </c>
      <c r="G160" s="29"/>
      <c r="H160" s="30">
        <v>10300</v>
      </c>
      <c r="I160" s="99">
        <f t="shared" si="64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2"/>
        <v>4700</v>
      </c>
      <c r="P160" s="77" t="str">
        <f t="shared" si="65"/>
        <v/>
      </c>
      <c r="Q160" s="30">
        <v>4700</v>
      </c>
      <c r="R160" s="90">
        <f t="shared" si="68"/>
        <v>4700</v>
      </c>
      <c r="S160" s="3"/>
      <c r="V160" s="9"/>
      <c r="W160" s="6"/>
      <c r="X160" s="8"/>
      <c r="Y160" s="9"/>
      <c r="Z160" s="6"/>
      <c r="AA160" s="8"/>
      <c r="AC160" s="114">
        <f t="shared" si="70"/>
        <v>0</v>
      </c>
      <c r="AD160" s="114">
        <f t="shared" si="66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2"/>
        <v>13000</v>
      </c>
      <c r="G161" s="29" t="str">
        <f t="shared" ref="G161:G170" si="74">IF(LEFT(D161,1)="+",LEFT(D161,1)&amp;TEXT(D161,"#"),TEXT(D161,"#"))</f>
        <v/>
      </c>
      <c r="H161" s="30">
        <v>13000</v>
      </c>
      <c r="I161" s="99">
        <f t="shared" si="64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2"/>
        <v>6000</v>
      </c>
      <c r="P161" s="77" t="str">
        <f t="shared" si="65"/>
        <v/>
      </c>
      <c r="Q161" s="30">
        <v>6000</v>
      </c>
      <c r="R161" s="90">
        <f t="shared" si="68"/>
        <v>6000</v>
      </c>
      <c r="S161" s="3"/>
      <c r="V161" s="9"/>
      <c r="W161" s="6"/>
      <c r="X161" s="8"/>
      <c r="Y161" s="9"/>
      <c r="Z161" s="6"/>
      <c r="AA161" s="8"/>
      <c r="AC161" s="114">
        <f t="shared" si="70"/>
        <v>0</v>
      </c>
      <c r="AD161" s="114">
        <f t="shared" si="66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2"/>
        <v>13500</v>
      </c>
      <c r="G162" s="29"/>
      <c r="H162" s="34">
        <v>13500</v>
      </c>
      <c r="I162" s="99">
        <f t="shared" si="64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2"/>
        <v>2700</v>
      </c>
      <c r="P162" s="77" t="str">
        <f t="shared" si="65"/>
        <v/>
      </c>
      <c r="Q162" s="30">
        <v>2700</v>
      </c>
      <c r="R162" s="90">
        <f t="shared" si="68"/>
        <v>2700</v>
      </c>
      <c r="S162" s="3"/>
      <c r="V162" s="9"/>
      <c r="W162" s="6"/>
      <c r="X162" s="8"/>
      <c r="Y162" s="9"/>
      <c r="Z162" s="6"/>
      <c r="AA162" s="8"/>
      <c r="AC162" s="114">
        <f t="shared" si="70"/>
        <v>0</v>
      </c>
      <c r="AD162" s="114">
        <f t="shared" si="66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2"/>
        <v>13200</v>
      </c>
      <c r="G163" s="29" t="str">
        <f t="shared" si="74"/>
        <v/>
      </c>
      <c r="H163" s="34">
        <v>13200</v>
      </c>
      <c r="I163" s="99">
        <f t="shared" si="64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2"/>
        <v>2200</v>
      </c>
      <c r="P163" s="77" t="str">
        <f t="shared" si="65"/>
        <v/>
      </c>
      <c r="Q163" s="30">
        <v>2200</v>
      </c>
      <c r="R163" s="90">
        <f t="shared" si="68"/>
        <v>2200</v>
      </c>
      <c r="S163" s="3"/>
      <c r="V163" s="9"/>
      <c r="W163" s="6"/>
      <c r="X163" s="8"/>
      <c r="Y163" s="9"/>
      <c r="Z163" s="6"/>
      <c r="AA163" s="8"/>
      <c r="AC163" s="114">
        <f t="shared" si="70"/>
        <v>0</v>
      </c>
      <c r="AD163" s="114">
        <f t="shared" si="66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2"/>
        <v>13200</v>
      </c>
      <c r="G164" s="29" t="str">
        <f t="shared" si="74"/>
        <v/>
      </c>
      <c r="H164" s="34">
        <v>13200</v>
      </c>
      <c r="I164" s="99">
        <f t="shared" si="64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2"/>
        <v>2200</v>
      </c>
      <c r="P164" s="77" t="str">
        <f t="shared" si="65"/>
        <v/>
      </c>
      <c r="Q164" s="30">
        <v>2200</v>
      </c>
      <c r="R164" s="90">
        <f t="shared" si="68"/>
        <v>2200</v>
      </c>
      <c r="S164" s="3"/>
      <c r="V164" s="9"/>
      <c r="W164" s="6"/>
      <c r="X164" s="8"/>
      <c r="Y164" s="9"/>
      <c r="Z164" s="6"/>
      <c r="AA164" s="8"/>
      <c r="AC164" s="114">
        <f t="shared" si="70"/>
        <v>0</v>
      </c>
      <c r="AD164" s="114">
        <f t="shared" si="66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2"/>
        <v>10600</v>
      </c>
      <c r="G165" s="29" t="str">
        <f t="shared" si="74"/>
        <v/>
      </c>
      <c r="H165" s="30">
        <v>10600</v>
      </c>
      <c r="I165" s="99">
        <f t="shared" si="64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2"/>
        <v>9800</v>
      </c>
      <c r="P165" s="77" t="str">
        <f t="shared" si="65"/>
        <v/>
      </c>
      <c r="Q165" s="30">
        <v>9800</v>
      </c>
      <c r="R165" s="90">
        <f t="shared" si="68"/>
        <v>9800</v>
      </c>
      <c r="S165" s="3"/>
      <c r="V165" s="9"/>
      <c r="W165" s="6"/>
      <c r="X165" s="8"/>
      <c r="Y165" s="9"/>
      <c r="Z165" s="6"/>
      <c r="AA165" s="8"/>
      <c r="AC165" s="114">
        <f t="shared" si="70"/>
        <v>0</v>
      </c>
      <c r="AD165" s="114">
        <f t="shared" si="66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2"/>
        <v>10600</v>
      </c>
      <c r="G166" s="29" t="str">
        <f t="shared" si="74"/>
        <v/>
      </c>
      <c r="H166" s="30">
        <v>10600</v>
      </c>
      <c r="I166" s="67">
        <f t="shared" si="64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2"/>
        <v>10700</v>
      </c>
      <c r="P166" s="77" t="str">
        <f t="shared" si="65"/>
        <v/>
      </c>
      <c r="Q166" s="30">
        <v>10700</v>
      </c>
      <c r="R166" s="90">
        <f t="shared" si="68"/>
        <v>10700</v>
      </c>
      <c r="S166" s="3"/>
      <c r="V166" s="9"/>
      <c r="W166" s="6"/>
      <c r="X166" s="8"/>
      <c r="Y166" s="9"/>
      <c r="Z166" s="6"/>
      <c r="AA166" s="8"/>
      <c r="AC166" s="114">
        <f t="shared" si="70"/>
        <v>0</v>
      </c>
      <c r="AD166" s="114">
        <f t="shared" si="66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2"/>
        <v>10600</v>
      </c>
      <c r="G167" s="29" t="str">
        <f t="shared" si="74"/>
        <v/>
      </c>
      <c r="H167" s="30">
        <v>10600</v>
      </c>
      <c r="I167" s="67">
        <f t="shared" si="64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2"/>
        <v>11800</v>
      </c>
      <c r="P167" s="77" t="str">
        <f t="shared" si="65"/>
        <v/>
      </c>
      <c r="Q167" s="30">
        <v>11800</v>
      </c>
      <c r="R167" s="90">
        <f t="shared" si="68"/>
        <v>11800</v>
      </c>
      <c r="S167" s="3"/>
      <c r="V167" s="9"/>
      <c r="W167" s="6"/>
      <c r="X167" s="8"/>
      <c r="Y167" s="9"/>
      <c r="Z167" s="6"/>
      <c r="AA167" s="8"/>
      <c r="AC167" s="114">
        <f t="shared" si="70"/>
        <v>0</v>
      </c>
      <c r="AD167" s="114">
        <f t="shared" si="66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2"/>
        <v>10700</v>
      </c>
      <c r="G168" s="29" t="str">
        <f t="shared" si="74"/>
        <v/>
      </c>
      <c r="H168" s="30">
        <v>10700</v>
      </c>
      <c r="I168" s="99">
        <f t="shared" si="64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2"/>
        <v>11700</v>
      </c>
      <c r="P168" s="29" t="str">
        <f t="shared" si="65"/>
        <v/>
      </c>
      <c r="Q168" s="30">
        <v>11700</v>
      </c>
      <c r="R168" s="90">
        <f t="shared" si="68"/>
        <v>11700</v>
      </c>
      <c r="S168" s="3"/>
      <c r="V168" s="9"/>
      <c r="W168" s="6"/>
      <c r="X168" s="8"/>
      <c r="Y168" s="9"/>
      <c r="Z168" s="6"/>
      <c r="AA168" s="8"/>
      <c r="AC168" s="114">
        <f t="shared" si="70"/>
        <v>0</v>
      </c>
      <c r="AD168" s="114">
        <f t="shared" si="66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2"/>
        <v>11200</v>
      </c>
      <c r="G169" s="29" t="str">
        <f t="shared" si="74"/>
        <v/>
      </c>
      <c r="H169" s="30">
        <v>11200</v>
      </c>
      <c r="I169" s="99">
        <f t="shared" si="64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2"/>
        <v>4050</v>
      </c>
      <c r="P169" s="77" t="str">
        <f t="shared" si="65"/>
        <v/>
      </c>
      <c r="Q169" s="30">
        <v>4050</v>
      </c>
      <c r="R169" s="90">
        <f t="shared" si="68"/>
        <v>4050</v>
      </c>
      <c r="S169" s="3"/>
      <c r="V169" s="9"/>
      <c r="W169" s="6"/>
      <c r="X169" s="8"/>
      <c r="Y169" s="9"/>
      <c r="Z169" s="6"/>
      <c r="AA169" s="8"/>
      <c r="AC169" s="114">
        <f t="shared" si="70"/>
        <v>0</v>
      </c>
      <c r="AD169" s="114">
        <f t="shared" si="66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2"/>
        <v>10600</v>
      </c>
      <c r="G170" s="29" t="str">
        <f t="shared" si="74"/>
        <v/>
      </c>
      <c r="H170" s="30">
        <v>10600</v>
      </c>
      <c r="I170" s="99">
        <f t="shared" si="64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2"/>
        <v>10360</v>
      </c>
      <c r="P170" s="77" t="str">
        <f t="shared" si="65"/>
        <v/>
      </c>
      <c r="Q170" s="30">
        <v>10360</v>
      </c>
      <c r="R170" s="90">
        <f t="shared" si="68"/>
        <v>10360</v>
      </c>
      <c r="S170" s="3"/>
      <c r="V170" s="9"/>
      <c r="W170" s="6"/>
      <c r="X170" s="8"/>
      <c r="Y170" s="9"/>
      <c r="Z170" s="6"/>
      <c r="AA170" s="8"/>
      <c r="AC170" s="114">
        <f t="shared" si="70"/>
        <v>0</v>
      </c>
      <c r="AD170" s="114">
        <f t="shared" si="66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564200</v>
      </c>
      <c r="F171" s="39">
        <f>E171/46</f>
        <v>12265.2173913043</v>
      </c>
      <c r="G171" s="73"/>
      <c r="H171" s="38">
        <f>SUM(I125:I170)</f>
        <v>564200</v>
      </c>
      <c r="I171" s="149">
        <f>H171/46</f>
        <v>12265.2173913043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2"/>
        <v>3600</v>
      </c>
      <c r="P171" s="153" t="str">
        <f t="shared" si="65"/>
        <v/>
      </c>
      <c r="Q171" s="156">
        <v>3600</v>
      </c>
      <c r="R171" s="90">
        <f t="shared" si="68"/>
        <v>3600</v>
      </c>
      <c r="S171" s="3"/>
      <c r="V171" s="9"/>
      <c r="W171" s="6"/>
      <c r="X171" s="8"/>
      <c r="Y171" s="9"/>
      <c r="Z171" s="6"/>
      <c r="AA171" s="8"/>
      <c r="AC171" s="114">
        <f t="shared" si="70"/>
        <v>0</v>
      </c>
      <c r="AD171" s="114">
        <f t="shared" si="66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5">E172+D172</f>
        <v>4100</v>
      </c>
      <c r="G172" s="29" t="str">
        <f t="shared" ref="G172:G190" si="76">IF(LEFT(D172,1)="+",LEFT(D172,1)&amp;TEXT(D172,"#"),TEXT(D172,"#"))</f>
        <v/>
      </c>
      <c r="H172" s="34">
        <v>4100</v>
      </c>
      <c r="I172" s="99">
        <f t="shared" ref="I172:I186" si="77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2"/>
        <v>2500</v>
      </c>
      <c r="P172" s="153" t="str">
        <f t="shared" si="65"/>
        <v/>
      </c>
      <c r="Q172" s="156">
        <v>2500</v>
      </c>
      <c r="R172" s="90">
        <f t="shared" si="68"/>
        <v>2500</v>
      </c>
      <c r="S172" s="3"/>
      <c r="V172" s="9"/>
      <c r="W172" s="6"/>
      <c r="X172" s="8"/>
      <c r="Y172" s="9"/>
      <c r="Z172" s="6"/>
      <c r="AA172" s="8"/>
      <c r="AC172" s="114">
        <f t="shared" si="70"/>
        <v>0</v>
      </c>
      <c r="AD172" s="114">
        <f t="shared" si="66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5"/>
        <v>2350</v>
      </c>
      <c r="G173" s="29" t="str">
        <f t="shared" si="76"/>
        <v/>
      </c>
      <c r="H173" s="30">
        <v>2350</v>
      </c>
      <c r="I173" s="99">
        <f t="shared" si="77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2"/>
        <v>1500</v>
      </c>
      <c r="P173" s="153" t="str">
        <f t="shared" si="65"/>
        <v/>
      </c>
      <c r="Q173" s="156">
        <v>1500</v>
      </c>
      <c r="R173" s="90">
        <f t="shared" si="68"/>
        <v>1500</v>
      </c>
      <c r="S173" s="3"/>
      <c r="V173" s="9"/>
      <c r="W173" s="6"/>
      <c r="X173" s="8"/>
      <c r="Y173" s="9"/>
      <c r="Z173" s="6"/>
      <c r="AA173" s="8"/>
      <c r="AC173" s="114">
        <f t="shared" si="70"/>
        <v>0</v>
      </c>
      <c r="AD173" s="114">
        <f t="shared" si="66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5"/>
        <v>3400</v>
      </c>
      <c r="G174" s="29" t="str">
        <f t="shared" si="76"/>
        <v/>
      </c>
      <c r="H174" s="34">
        <v>3400</v>
      </c>
      <c r="I174" s="99">
        <f t="shared" si="77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2"/>
        <v>47200</v>
      </c>
      <c r="P174" s="153" t="str">
        <f t="shared" si="65"/>
        <v/>
      </c>
      <c r="Q174" s="27">
        <v>47200</v>
      </c>
      <c r="R174" s="90">
        <f t="shared" si="68"/>
        <v>47200</v>
      </c>
      <c r="S174" s="3"/>
      <c r="V174" s="9"/>
      <c r="W174" s="6"/>
      <c r="X174" s="8"/>
      <c r="Y174" s="9"/>
      <c r="Z174" s="6"/>
      <c r="AA174" s="8"/>
      <c r="AC174" s="114">
        <f t="shared" si="70"/>
        <v>0</v>
      </c>
      <c r="AD174" s="114">
        <f t="shared" si="66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5"/>
        <v>2400</v>
      </c>
      <c r="G175" s="29" t="str">
        <f t="shared" si="76"/>
        <v/>
      </c>
      <c r="H175" s="30">
        <v>2400</v>
      </c>
      <c r="I175" s="99">
        <f t="shared" si="77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2"/>
        <v>16200</v>
      </c>
      <c r="P175" s="77" t="str">
        <f t="shared" si="65"/>
        <v/>
      </c>
      <c r="Q175" s="27">
        <v>16200</v>
      </c>
      <c r="R175" s="90">
        <f t="shared" si="68"/>
        <v>16200</v>
      </c>
      <c r="S175" s="3"/>
      <c r="V175" s="9"/>
      <c r="W175" s="6"/>
      <c r="X175" s="8"/>
      <c r="Y175" s="9"/>
      <c r="Z175" s="6"/>
      <c r="AA175" s="8"/>
      <c r="AC175" s="114">
        <f t="shared" si="70"/>
        <v>0</v>
      </c>
      <c r="AD175" s="114">
        <f t="shared" si="66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5"/>
        <v>2700</v>
      </c>
      <c r="G176" s="29" t="str">
        <f t="shared" si="76"/>
        <v/>
      </c>
      <c r="H176" s="30">
        <v>2700</v>
      </c>
      <c r="I176" s="99">
        <f t="shared" si="77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2"/>
        <v>14400</v>
      </c>
      <c r="P176" s="77" t="str">
        <f t="shared" si="65"/>
        <v/>
      </c>
      <c r="Q176" s="27">
        <v>14400</v>
      </c>
      <c r="R176" s="90">
        <f t="shared" si="68"/>
        <v>14400</v>
      </c>
      <c r="S176" s="3"/>
      <c r="V176" s="9"/>
      <c r="W176" s="6"/>
      <c r="X176" s="8"/>
      <c r="Y176" s="9"/>
      <c r="Z176" s="6"/>
      <c r="AA176" s="8"/>
      <c r="AC176" s="114">
        <f t="shared" si="70"/>
        <v>0</v>
      </c>
      <c r="AD176" s="114">
        <f t="shared" si="66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2"/>
        <v>15300</v>
      </c>
      <c r="P177" s="77" t="str">
        <f t="shared" si="65"/>
        <v/>
      </c>
      <c r="Q177" s="27">
        <v>15300</v>
      </c>
      <c r="R177" s="90">
        <f t="shared" si="68"/>
        <v>15300</v>
      </c>
      <c r="S177" s="3"/>
      <c r="V177" s="9"/>
      <c r="W177" s="6"/>
      <c r="X177" s="8"/>
      <c r="Y177" s="9"/>
      <c r="Z177" s="6"/>
      <c r="AA177" s="8"/>
      <c r="AC177" s="114">
        <f t="shared" si="70"/>
        <v>0</v>
      </c>
      <c r="AD177" s="114">
        <f t="shared" si="66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5"/>
        <v>5500</v>
      </c>
      <c r="G178" s="29" t="str">
        <f t="shared" si="76"/>
        <v/>
      </c>
      <c r="H178" s="30">
        <v>5500</v>
      </c>
      <c r="I178" s="99">
        <f t="shared" si="77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2"/>
        <v>17200</v>
      </c>
      <c r="P178" s="77" t="str">
        <f t="shared" si="65"/>
        <v/>
      </c>
      <c r="Q178" s="27">
        <v>17200</v>
      </c>
      <c r="R178" s="90">
        <f t="shared" si="68"/>
        <v>17200</v>
      </c>
      <c r="S178" s="3"/>
      <c r="V178" s="9"/>
      <c r="W178" s="6"/>
      <c r="X178" s="8"/>
      <c r="Y178" s="9"/>
      <c r="Z178" s="6"/>
      <c r="AA178" s="8"/>
      <c r="AC178" s="114">
        <f t="shared" si="70"/>
        <v>0</v>
      </c>
      <c r="AD178" s="114">
        <f t="shared" si="66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5"/>
        <v>2900</v>
      </c>
      <c r="G179" s="29" t="str">
        <f t="shared" si="76"/>
        <v/>
      </c>
      <c r="H179" s="30">
        <v>2900</v>
      </c>
      <c r="I179" s="99">
        <f t="shared" si="77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2"/>
        <v>43800</v>
      </c>
      <c r="P179" s="77" t="str">
        <f t="shared" si="65"/>
        <v/>
      </c>
      <c r="Q179" s="27">
        <v>43800</v>
      </c>
      <c r="R179" s="90">
        <f t="shared" si="68"/>
        <v>43800</v>
      </c>
      <c r="S179" s="3"/>
      <c r="V179" s="9"/>
      <c r="W179" s="6"/>
      <c r="X179" s="8"/>
      <c r="Y179" s="9"/>
      <c r="Z179" s="6"/>
      <c r="AA179" s="8"/>
      <c r="AC179" s="114">
        <f t="shared" si="70"/>
        <v>0</v>
      </c>
      <c r="AD179" s="114">
        <f t="shared" si="66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5"/>
        <v>4430</v>
      </c>
      <c r="G180" s="29" t="str">
        <f t="shared" si="76"/>
        <v/>
      </c>
      <c r="H180" s="30">
        <v>4430</v>
      </c>
      <c r="I180" s="99">
        <f t="shared" si="77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2"/>
        <v>13100</v>
      </c>
      <c r="P180" s="77" t="str">
        <f t="shared" si="65"/>
        <v/>
      </c>
      <c r="Q180" s="27">
        <v>13100</v>
      </c>
      <c r="R180" s="90">
        <f t="shared" si="68"/>
        <v>13100</v>
      </c>
      <c r="S180" s="3"/>
      <c r="V180" s="9"/>
      <c r="W180" s="6"/>
      <c r="X180" s="8"/>
      <c r="Y180" s="9"/>
      <c r="Z180" s="6"/>
      <c r="AA180" s="8"/>
      <c r="AC180" s="114">
        <f t="shared" si="70"/>
        <v>0</v>
      </c>
      <c r="AD180" s="114">
        <f t="shared" si="66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5"/>
        <v>3100</v>
      </c>
      <c r="G181" s="29" t="str">
        <f t="shared" si="76"/>
        <v/>
      </c>
      <c r="H181" s="30">
        <v>3100</v>
      </c>
      <c r="I181" s="99">
        <f t="shared" si="77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2"/>
        <v>35500</v>
      </c>
      <c r="P181" s="77" t="str">
        <f t="shared" si="65"/>
        <v/>
      </c>
      <c r="Q181" s="27">
        <v>35500</v>
      </c>
      <c r="R181" s="90">
        <f t="shared" si="68"/>
        <v>35500</v>
      </c>
      <c r="S181" s="3"/>
      <c r="V181" s="9"/>
      <c r="W181" s="6"/>
      <c r="X181" s="8"/>
      <c r="Y181" s="9"/>
      <c r="Z181" s="6"/>
      <c r="AA181" s="8"/>
      <c r="AC181" s="114">
        <f t="shared" si="70"/>
        <v>0</v>
      </c>
      <c r="AD181" s="114">
        <f t="shared" si="66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5"/>
        <v>3500</v>
      </c>
      <c r="G182" s="29" t="str">
        <f t="shared" si="76"/>
        <v/>
      </c>
      <c r="H182" s="30">
        <v>3500</v>
      </c>
      <c r="I182" s="99">
        <f t="shared" si="77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2"/>
        <v>36500</v>
      </c>
      <c r="P182" s="77" t="str">
        <f t="shared" si="65"/>
        <v/>
      </c>
      <c r="Q182" s="27">
        <v>36500</v>
      </c>
      <c r="R182" s="90">
        <f t="shared" si="68"/>
        <v>36500</v>
      </c>
      <c r="S182" s="3"/>
      <c r="V182" s="9"/>
      <c r="W182" s="6"/>
      <c r="X182" s="8"/>
      <c r="Y182" s="9"/>
      <c r="Z182" s="6"/>
      <c r="AA182" s="8"/>
      <c r="AC182" s="114">
        <f t="shared" si="70"/>
        <v>0</v>
      </c>
      <c r="AD182" s="114">
        <f t="shared" si="66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5"/>
        <v>2800</v>
      </c>
      <c r="G183" s="29" t="str">
        <f t="shared" si="76"/>
        <v/>
      </c>
      <c r="H183" s="30">
        <v>2800</v>
      </c>
      <c r="I183" s="99">
        <f t="shared" si="77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2"/>
        <v>8900</v>
      </c>
      <c r="P183" s="77" t="str">
        <f t="shared" si="65"/>
        <v/>
      </c>
      <c r="Q183" s="27">
        <v>8900</v>
      </c>
      <c r="R183" s="90">
        <f t="shared" si="68"/>
        <v>8900</v>
      </c>
      <c r="S183" s="3"/>
      <c r="V183" s="9"/>
      <c r="W183" s="6"/>
      <c r="X183" s="8"/>
      <c r="Y183" s="9"/>
      <c r="Z183" s="6"/>
      <c r="AA183" s="8"/>
      <c r="AC183" s="114">
        <f t="shared" si="70"/>
        <v>0</v>
      </c>
      <c r="AD183" s="114">
        <f t="shared" si="66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5"/>
        <v>4280</v>
      </c>
      <c r="G184" s="29" t="str">
        <f t="shared" si="76"/>
        <v/>
      </c>
      <c r="H184" s="30">
        <v>4280</v>
      </c>
      <c r="I184" s="99">
        <f t="shared" si="77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2"/>
        <v>15500</v>
      </c>
      <c r="P184" s="77" t="str">
        <f t="shared" si="65"/>
        <v/>
      </c>
      <c r="Q184" s="27">
        <v>15500</v>
      </c>
      <c r="R184" s="90">
        <f t="shared" si="68"/>
        <v>15500</v>
      </c>
      <c r="S184" s="3"/>
      <c r="V184" s="9"/>
      <c r="W184" s="6"/>
      <c r="X184" s="8"/>
      <c r="Y184" s="9"/>
      <c r="Z184" s="6"/>
      <c r="AA184" s="8"/>
      <c r="AC184" s="114">
        <f t="shared" si="70"/>
        <v>0</v>
      </c>
      <c r="AD184" s="114">
        <f t="shared" si="66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5"/>
        <v>3200</v>
      </c>
      <c r="G185" s="29" t="str">
        <f t="shared" si="76"/>
        <v/>
      </c>
      <c r="H185" s="30">
        <v>3200</v>
      </c>
      <c r="I185" s="99">
        <f t="shared" si="77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2"/>
        <v>17300</v>
      </c>
      <c r="P185" s="77" t="str">
        <f t="shared" si="65"/>
        <v/>
      </c>
      <c r="Q185" s="27">
        <v>17300</v>
      </c>
      <c r="R185" s="90">
        <f t="shared" si="68"/>
        <v>17300</v>
      </c>
      <c r="S185" s="3"/>
      <c r="V185" s="9"/>
      <c r="W185" s="6"/>
      <c r="X185" s="8"/>
      <c r="Y185" s="9"/>
      <c r="Z185" s="6"/>
      <c r="AA185" s="8"/>
      <c r="AC185" s="114">
        <f t="shared" si="70"/>
        <v>0</v>
      </c>
      <c r="AD185" s="114">
        <f t="shared" si="66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5"/>
        <v>3200</v>
      </c>
      <c r="G186" s="29" t="str">
        <f t="shared" si="76"/>
        <v/>
      </c>
      <c r="H186" s="30">
        <v>3200</v>
      </c>
      <c r="I186" s="99">
        <f t="shared" si="77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2"/>
        <v>45500</v>
      </c>
      <c r="P186" s="77" t="str">
        <f t="shared" si="65"/>
        <v/>
      </c>
      <c r="Q186" s="27">
        <v>45500</v>
      </c>
      <c r="R186" s="90">
        <f t="shared" si="68"/>
        <v>45500</v>
      </c>
      <c r="S186" s="3"/>
      <c r="V186" s="9"/>
      <c r="W186" s="6"/>
      <c r="X186" s="8"/>
      <c r="Y186" s="9"/>
      <c r="Z186" s="6"/>
      <c r="AA186" s="8"/>
      <c r="AC186" s="114">
        <f t="shared" si="70"/>
        <v>0</v>
      </c>
      <c r="AD186" s="114">
        <f t="shared" si="66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6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2"/>
        <v>14500</v>
      </c>
      <c r="P187" s="77" t="str">
        <f t="shared" si="65"/>
        <v/>
      </c>
      <c r="Q187" s="27">
        <v>14500</v>
      </c>
      <c r="R187" s="90">
        <f t="shared" si="68"/>
        <v>14500</v>
      </c>
      <c r="S187" s="3"/>
      <c r="V187" s="9"/>
      <c r="W187" s="6"/>
      <c r="X187" s="8"/>
      <c r="Y187" s="9"/>
      <c r="Z187" s="6"/>
      <c r="AA187" s="8"/>
      <c r="AC187" s="114">
        <f t="shared" si="70"/>
        <v>0</v>
      </c>
      <c r="AD187" s="114">
        <f t="shared" si="66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78">E188+D188</f>
        <v>2480</v>
      </c>
      <c r="G188" s="29" t="str">
        <f t="shared" si="76"/>
        <v/>
      </c>
      <c r="H188" s="30">
        <v>2480</v>
      </c>
      <c r="I188" s="67">
        <f t="shared" ref="I188:I190" si="79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2"/>
        <v>12700</v>
      </c>
      <c r="P188" s="77" t="str">
        <f t="shared" si="65"/>
        <v/>
      </c>
      <c r="Q188" s="27">
        <v>12700</v>
      </c>
      <c r="R188" s="90">
        <f t="shared" si="68"/>
        <v>12700</v>
      </c>
      <c r="S188" s="3"/>
      <c r="V188" s="9"/>
      <c r="W188" s="6"/>
      <c r="X188" s="8"/>
      <c r="Y188" s="9"/>
      <c r="Z188" s="6"/>
      <c r="AA188" s="8"/>
      <c r="AC188" s="114">
        <f t="shared" si="70"/>
        <v>0</v>
      </c>
      <c r="AD188" s="114">
        <f t="shared" si="66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78"/>
        <v>2700</v>
      </c>
      <c r="G189" s="29" t="str">
        <f t="shared" si="76"/>
        <v/>
      </c>
      <c r="H189" s="30">
        <v>2700</v>
      </c>
      <c r="I189" s="67">
        <f t="shared" si="79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2"/>
        <v>11400</v>
      </c>
      <c r="P189" s="77" t="str">
        <f t="shared" ref="P189:P199" si="80">IF(LEFT(M189,1)="+",LEFT(M189,1)&amp;TEXT(M189,"#"),TEXT(M189,"#"))</f>
        <v/>
      </c>
      <c r="Q189" s="27">
        <v>11400</v>
      </c>
      <c r="R189" s="90">
        <f t="shared" si="68"/>
        <v>11400</v>
      </c>
      <c r="S189" s="3"/>
      <c r="V189" s="9"/>
      <c r="W189" s="6"/>
      <c r="X189" s="8"/>
      <c r="Y189" s="9"/>
      <c r="Z189" s="6"/>
      <c r="AA189" s="8"/>
      <c r="AC189" s="114">
        <f t="shared" si="70"/>
        <v>0</v>
      </c>
      <c r="AD189" s="114">
        <f t="shared" si="66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78"/>
        <v>3200</v>
      </c>
      <c r="G190" s="29" t="str">
        <f t="shared" si="76"/>
        <v/>
      </c>
      <c r="H190" s="30">
        <v>3200</v>
      </c>
      <c r="I190" s="67">
        <f t="shared" si="79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2"/>
        <v>13600</v>
      </c>
      <c r="P190" s="77" t="str">
        <f t="shared" si="80"/>
        <v/>
      </c>
      <c r="Q190" s="27">
        <v>13600</v>
      </c>
      <c r="R190" s="90">
        <f t="shared" si="68"/>
        <v>13600</v>
      </c>
      <c r="S190" s="3"/>
      <c r="V190" s="9"/>
      <c r="W190" s="6"/>
      <c r="X190" s="8"/>
      <c r="Y190" s="9"/>
      <c r="Z190" s="6"/>
      <c r="AA190" s="8"/>
      <c r="AC190" s="114" t="e">
        <f>#REF!-#REF!</f>
        <v>#REF!</v>
      </c>
      <c r="AD190" s="114">
        <f t="shared" si="66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2"/>
        <v>15500</v>
      </c>
      <c r="P191" s="77" t="str">
        <f t="shared" si="80"/>
        <v/>
      </c>
      <c r="Q191" s="27">
        <v>15500</v>
      </c>
      <c r="R191" s="90">
        <f t="shared" si="68"/>
        <v>15500</v>
      </c>
      <c r="S191" s="3"/>
      <c r="V191" s="9"/>
      <c r="W191" s="6"/>
      <c r="X191" s="8"/>
      <c r="Y191" s="9"/>
      <c r="Z191" s="6"/>
      <c r="AA191" s="8"/>
      <c r="AC191" s="114" t="e">
        <f>#REF!-#REF!</f>
        <v>#REF!</v>
      </c>
      <c r="AD191" s="114">
        <f t="shared" si="66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2"/>
        <v>15600</v>
      </c>
      <c r="P192" s="77" t="str">
        <f t="shared" si="80"/>
        <v/>
      </c>
      <c r="Q192" s="30">
        <v>15600</v>
      </c>
      <c r="R192" s="90">
        <f t="shared" si="68"/>
        <v>15600</v>
      </c>
      <c r="S192" s="3"/>
      <c r="V192" s="9"/>
      <c r="W192" s="6"/>
      <c r="X192" s="8"/>
      <c r="Y192" s="9"/>
      <c r="Z192" s="6"/>
      <c r="AA192" s="8"/>
      <c r="AC192" s="114" t="e">
        <f>#REF!-#REF!</f>
        <v>#REF!</v>
      </c>
      <c r="AD192" s="114">
        <f t="shared" ref="AD192:AD200" si="81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2"/>
        <v>14500</v>
      </c>
      <c r="P193" s="29" t="str">
        <f t="shared" si="80"/>
        <v/>
      </c>
      <c r="Q193" s="30">
        <v>14500</v>
      </c>
      <c r="R193" s="90">
        <f t="shared" si="68"/>
        <v>14500</v>
      </c>
      <c r="S193" s="3"/>
      <c r="V193" s="9"/>
      <c r="W193" s="6"/>
      <c r="X193" s="8"/>
      <c r="Y193" s="9"/>
      <c r="Z193" s="6"/>
      <c r="AA193" s="8"/>
      <c r="AC193" s="114">
        <f t="shared" ref="AC193:AC195" si="82">F194-I194</f>
        <v>0</v>
      </c>
      <c r="AD193" s="114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2"/>
        <v>12700</v>
      </c>
      <c r="P194" s="29" t="str">
        <f t="shared" si="80"/>
        <v/>
      </c>
      <c r="Q194" s="30">
        <v>12700</v>
      </c>
      <c r="R194" s="90">
        <f t="shared" si="68"/>
        <v>12700</v>
      </c>
      <c r="S194" s="3"/>
      <c r="V194" s="9"/>
      <c r="W194" s="6"/>
      <c r="X194" s="8"/>
      <c r="Y194" s="9"/>
      <c r="Z194" s="6"/>
      <c r="AA194" s="8"/>
      <c r="AC194" s="114">
        <f t="shared" si="82"/>
        <v>0</v>
      </c>
      <c r="AD194" s="114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2"/>
        <v>11000</v>
      </c>
      <c r="P195" s="29" t="str">
        <f t="shared" si="80"/>
        <v/>
      </c>
      <c r="Q195" s="30">
        <v>11000</v>
      </c>
      <c r="R195" s="90">
        <f t="shared" si="68"/>
        <v>11000</v>
      </c>
      <c r="S195" s="3"/>
      <c r="V195" s="9"/>
      <c r="W195" s="6"/>
      <c r="X195" s="8"/>
      <c r="Y195" s="9"/>
      <c r="Z195" s="6"/>
      <c r="AA195" s="8"/>
      <c r="AC195" s="114">
        <f t="shared" si="82"/>
        <v>0</v>
      </c>
      <c r="AD195" s="114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2"/>
        <v>44000</v>
      </c>
      <c r="P196" s="29" t="str">
        <f t="shared" si="80"/>
        <v/>
      </c>
      <c r="Q196" s="30">
        <v>44000</v>
      </c>
      <c r="R196" s="90">
        <f t="shared" si="68"/>
        <v>44000</v>
      </c>
      <c r="S196" s="3"/>
      <c r="V196" s="9"/>
      <c r="W196" s="6"/>
      <c r="X196" s="8"/>
      <c r="Y196" s="9"/>
      <c r="Z196" s="6"/>
      <c r="AA196" s="8"/>
      <c r="AC196" s="114">
        <f>F198-I198</f>
        <v>0</v>
      </c>
      <c r="AD196" s="114">
        <f t="shared" si="81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2"/>
        <v>14700</v>
      </c>
      <c r="P197" s="29" t="str">
        <f t="shared" si="80"/>
        <v/>
      </c>
      <c r="Q197" s="34">
        <v>14700</v>
      </c>
      <c r="R197" s="90">
        <f t="shared" si="68"/>
        <v>14700</v>
      </c>
      <c r="S197" s="3"/>
      <c r="V197" s="9"/>
      <c r="W197" s="6"/>
      <c r="X197" s="8"/>
      <c r="Y197" s="9"/>
      <c r="Z197" s="6"/>
      <c r="AA197" s="8"/>
      <c r="AC197" s="114">
        <f>F199-I199</f>
        <v>0</v>
      </c>
      <c r="AD197" s="114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2"/>
        <v>20700</v>
      </c>
      <c r="P198" s="29" t="str">
        <f t="shared" si="80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81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2"/>
        <v>34200</v>
      </c>
      <c r="P199" s="115" t="str">
        <f t="shared" si="80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"/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4" sqref="R2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513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55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 t="s">
        <v>468</v>
      </c>
      <c r="N5" s="27">
        <v>5100</v>
      </c>
      <c r="O5" s="28">
        <f t="shared" si="3"/>
        <v>4800</v>
      </c>
      <c r="P5" s="29" t="str">
        <f t="shared" si="4"/>
        <v>-300</v>
      </c>
      <c r="Q5" s="30">
        <v>5100</v>
      </c>
      <c r="R5" s="90">
        <f t="shared" si="5"/>
        <v>4800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4100</v>
      </c>
      <c r="O6" s="28">
        <f t="shared" si="3"/>
        <v>4100</v>
      </c>
      <c r="P6" s="29" t="str">
        <f t="shared" si="4"/>
        <v/>
      </c>
      <c r="Q6" s="30">
        <v>4100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 t="s">
        <v>468</v>
      </c>
      <c r="N7" s="27">
        <v>5200</v>
      </c>
      <c r="O7" s="28">
        <f t="shared" si="3"/>
        <v>4900</v>
      </c>
      <c r="P7" s="29" t="str">
        <f t="shared" si="4"/>
        <v>-300</v>
      </c>
      <c r="Q7" s="30">
        <v>5200</v>
      </c>
      <c r="R7" s="90">
        <f t="shared" si="5"/>
        <v>4900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4100</v>
      </c>
      <c r="O8" s="28">
        <f t="shared" si="3"/>
        <v>4100</v>
      </c>
      <c r="P8" s="29" t="str">
        <f t="shared" si="4"/>
        <v/>
      </c>
      <c r="Q8" s="30">
        <v>4100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 t="s">
        <v>488</v>
      </c>
      <c r="N19" s="27">
        <v>3350</v>
      </c>
      <c r="O19" s="28">
        <f t="shared" si="3"/>
        <v>3200</v>
      </c>
      <c r="P19" s="29" t="str">
        <f t="shared" si="14"/>
        <v>-150</v>
      </c>
      <c r="Q19" s="30">
        <v>3350</v>
      </c>
      <c r="R19" s="90">
        <f t="shared" si="5"/>
        <v>3200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 t="s">
        <v>467</v>
      </c>
      <c r="N20" s="27">
        <v>4000</v>
      </c>
      <c r="O20" s="28">
        <f t="shared" si="3"/>
        <v>3800</v>
      </c>
      <c r="P20" s="29" t="str">
        <f t="shared" si="14"/>
        <v>-200</v>
      </c>
      <c r="Q20" s="30">
        <v>4000</v>
      </c>
      <c r="R20" s="99">
        <f t="shared" si="5"/>
        <v>3800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 t="s">
        <v>467</v>
      </c>
      <c r="N25" s="27">
        <v>3500</v>
      </c>
      <c r="O25" s="28">
        <f t="shared" si="3"/>
        <v>3300</v>
      </c>
      <c r="P25" s="29" t="str">
        <f t="shared" si="14"/>
        <v>-200</v>
      </c>
      <c r="Q25" s="30">
        <v>3500</v>
      </c>
      <c r="R25" s="90">
        <f t="shared" si="5"/>
        <v>3300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 t="s">
        <v>467</v>
      </c>
      <c r="N26" s="27">
        <v>3400</v>
      </c>
      <c r="O26" s="28">
        <f t="shared" si="3"/>
        <v>3200</v>
      </c>
      <c r="P26" s="29" t="str">
        <f t="shared" si="14"/>
        <v>-200</v>
      </c>
      <c r="Q26" s="30">
        <v>3400</v>
      </c>
      <c r="R26" s="90">
        <f t="shared" si="5"/>
        <v>3200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97350</v>
      </c>
      <c r="O27" s="39">
        <f>N27/22</f>
        <v>4425</v>
      </c>
      <c r="P27" s="73"/>
      <c r="Q27" s="38">
        <f>SUM(R6:R26)</f>
        <v>97350</v>
      </c>
      <c r="R27" s="108">
        <f>Q27/22</f>
        <v>4425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 t="s">
        <v>467</v>
      </c>
      <c r="N28" s="27">
        <v>25900</v>
      </c>
      <c r="O28" s="28">
        <f t="shared" ref="O28:O45" si="17">N28+M28</f>
        <v>25700</v>
      </c>
      <c r="P28" s="29" t="str">
        <f t="shared" ref="P28:P45" si="18">IF(LEFT(M28,1)="+",LEFT(M28,1)&amp;TEXT(M28,"#"),TEXT(M28,"#"))</f>
        <v>-200</v>
      </c>
      <c r="Q28" s="30">
        <v>25900</v>
      </c>
      <c r="R28" s="90">
        <f t="shared" ref="R28:R45" si="19">IF(P28="",0+Q28,P28+Q28)</f>
        <v>25700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 t="s">
        <v>467</v>
      </c>
      <c r="N29" s="27">
        <v>25700</v>
      </c>
      <c r="O29" s="28">
        <f t="shared" si="17"/>
        <v>25500</v>
      </c>
      <c r="P29" s="29" t="str">
        <f t="shared" si="18"/>
        <v>-200</v>
      </c>
      <c r="Q29" s="30">
        <v>25700</v>
      </c>
      <c r="R29" s="90">
        <f t="shared" si="19"/>
        <v>25500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 t="s">
        <v>467</v>
      </c>
      <c r="N30" s="27">
        <v>25900</v>
      </c>
      <c r="O30" s="28">
        <f t="shared" si="17"/>
        <v>25700</v>
      </c>
      <c r="P30" s="29" t="str">
        <f t="shared" si="18"/>
        <v>-200</v>
      </c>
      <c r="Q30" s="30">
        <v>25900</v>
      </c>
      <c r="R30" s="90">
        <f t="shared" si="19"/>
        <v>25700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 t="s">
        <v>467</v>
      </c>
      <c r="N31" s="27">
        <v>25700</v>
      </c>
      <c r="O31" s="28">
        <f t="shared" si="17"/>
        <v>25500</v>
      </c>
      <c r="P31" s="29" t="str">
        <f t="shared" si="18"/>
        <v>-200</v>
      </c>
      <c r="Q31" s="30">
        <v>25700</v>
      </c>
      <c r="R31" s="90">
        <f t="shared" si="19"/>
        <v>25500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22000</v>
      </c>
      <c r="O36" s="28">
        <f t="shared" si="17"/>
        <v>22000</v>
      </c>
      <c r="P36" s="29" t="str">
        <f t="shared" si="18"/>
        <v/>
      </c>
      <c r="Q36" s="30">
        <v>22000</v>
      </c>
      <c r="R36" s="90">
        <f t="shared" si="19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32800</v>
      </c>
      <c r="O38" s="28">
        <f t="shared" si="17"/>
        <v>32800</v>
      </c>
      <c r="P38" s="77" t="str">
        <f t="shared" si="18"/>
        <v/>
      </c>
      <c r="Q38" s="30">
        <v>32800</v>
      </c>
      <c r="R38" s="90">
        <f t="shared" si="19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33200</v>
      </c>
      <c r="F39" s="28">
        <f t="shared" si="20"/>
        <v>33200</v>
      </c>
      <c r="G39" s="29" t="str">
        <f t="shared" si="1"/>
        <v/>
      </c>
      <c r="H39" s="30">
        <v>33200</v>
      </c>
      <c r="I39" s="67">
        <f t="shared" si="21"/>
        <v>33200</v>
      </c>
      <c r="J39" s="69"/>
      <c r="K39" s="75" t="s">
        <v>122</v>
      </c>
      <c r="L39" s="75" t="s">
        <v>117</v>
      </c>
      <c r="M39" s="76"/>
      <c r="N39" s="27">
        <v>32800</v>
      </c>
      <c r="O39" s="28">
        <f t="shared" si="17"/>
        <v>32800</v>
      </c>
      <c r="P39" s="77" t="str">
        <f t="shared" si="18"/>
        <v/>
      </c>
      <c r="Q39" s="30">
        <v>32800</v>
      </c>
      <c r="R39" s="90">
        <f t="shared" si="19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 t="s">
        <v>467</v>
      </c>
      <c r="N42" s="27">
        <v>26300</v>
      </c>
      <c r="O42" s="28">
        <f t="shared" si="17"/>
        <v>26100</v>
      </c>
      <c r="P42" s="77" t="str">
        <f t="shared" si="18"/>
        <v>-200</v>
      </c>
      <c r="Q42" s="30">
        <v>26300</v>
      </c>
      <c r="R42" s="90">
        <f t="shared" si="19"/>
        <v>26100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 t="s">
        <v>467</v>
      </c>
      <c r="N45" s="27">
        <v>26200</v>
      </c>
      <c r="O45" s="28">
        <f t="shared" si="17"/>
        <v>26000</v>
      </c>
      <c r="P45" s="29" t="str">
        <f t="shared" si="18"/>
        <v>-200</v>
      </c>
      <c r="Q45" s="30">
        <v>26200</v>
      </c>
      <c r="R45" s="90">
        <f t="shared" si="19"/>
        <v>26000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378700</v>
      </c>
      <c r="F46" s="39">
        <f>E46/11</f>
        <v>34427.2727272727</v>
      </c>
      <c r="G46" s="29" t="str">
        <f t="shared" si="1"/>
        <v/>
      </c>
      <c r="H46" s="51">
        <f>SUM(I35:I45)</f>
        <v>378700</v>
      </c>
      <c r="I46" s="39">
        <f>H46/11</f>
        <v>34427.2727272727</v>
      </c>
      <c r="J46" s="69"/>
      <c r="K46" s="36" t="s">
        <v>136</v>
      </c>
      <c r="L46" s="36"/>
      <c r="M46" s="72"/>
      <c r="N46" s="38">
        <f>SUM(O28:O45)</f>
        <v>470240</v>
      </c>
      <c r="O46" s="39">
        <f>N46/18</f>
        <v>26124.4444444444</v>
      </c>
      <c r="P46" s="73"/>
      <c r="Q46" s="38">
        <f>SUM(R28:R45)</f>
        <v>470240</v>
      </c>
      <c r="R46" s="108">
        <f>Q46/18</f>
        <v>26124.4444444444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513440</v>
      </c>
      <c r="O50" s="39">
        <f>N50/21</f>
        <v>24449.5238095238</v>
      </c>
      <c r="P50" s="73"/>
      <c r="Q50" s="38">
        <f>Q46+R47+R48</f>
        <v>513440</v>
      </c>
      <c r="R50" s="108">
        <f>Q50/21</f>
        <v>24449.5238095238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486600</v>
      </c>
      <c r="F53" s="39">
        <f>E53/16</f>
        <v>30412.5</v>
      </c>
      <c r="G53" s="29" t="str">
        <f t="shared" si="1"/>
        <v/>
      </c>
      <c r="H53" s="51">
        <f>H46+H52</f>
        <v>486600</v>
      </c>
      <c r="I53" s="39">
        <f>H53/16</f>
        <v>30412.5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9" si="30">E54+D54</f>
        <v>9400</v>
      </c>
      <c r="G54" s="29" t="str">
        <f t="shared" si="1"/>
        <v/>
      </c>
      <c r="H54" s="30">
        <v>9400</v>
      </c>
      <c r="I54" s="67">
        <f t="shared" ref="I54:I69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 t="shared" si="30"/>
        <v>10000</v>
      </c>
      <c r="G56" s="29" t="str">
        <f t="shared" si="1"/>
        <v/>
      </c>
      <c r="H56" s="30">
        <v>10000</v>
      </c>
      <c r="I56" s="67">
        <f t="shared" si="31"/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ref="AC56:AC62" si="35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 t="shared" si="30"/>
        <v>9800</v>
      </c>
      <c r="G57" s="29" t="str">
        <f t="shared" si="1"/>
        <v/>
      </c>
      <c r="H57" s="30">
        <v>9800</v>
      </c>
      <c r="I57" s="67">
        <f t="shared" si="31"/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35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10400</v>
      </c>
      <c r="F58" s="28">
        <f t="shared" si="30"/>
        <v>10400</v>
      </c>
      <c r="G58" s="29" t="str">
        <f t="shared" si="1"/>
        <v/>
      </c>
      <c r="H58" s="30">
        <v>10400</v>
      </c>
      <c r="I58" s="67">
        <f t="shared" si="31"/>
        <v>10400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35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10600</v>
      </c>
      <c r="F59" s="28">
        <f t="shared" si="30"/>
        <v>10600</v>
      </c>
      <c r="G59" s="29" t="str">
        <f t="shared" si="1"/>
        <v/>
      </c>
      <c r="H59" s="30">
        <v>10600</v>
      </c>
      <c r="I59" s="67">
        <f t="shared" si="31"/>
        <v>10600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35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0"/>
        <v>11200</v>
      </c>
      <c r="G60" s="29" t="str">
        <f t="shared" si="1"/>
        <v/>
      </c>
      <c r="H60" s="30">
        <v>11200</v>
      </c>
      <c r="I60" s="67">
        <f t="shared" si="31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5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0"/>
        <v>11000</v>
      </c>
      <c r="G61" s="29" t="str">
        <f t="shared" si="1"/>
        <v/>
      </c>
      <c r="H61" s="30">
        <v>11000</v>
      </c>
      <c r="I61" s="67">
        <f t="shared" si="31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6">N61+M61</f>
        <v>1800</v>
      </c>
      <c r="P61" s="29" t="str">
        <f t="shared" ref="P61:P63" si="37">IF(LEFT(M61,1)="+",LEFT(M61,1)&amp;TEXT(M61,"#"),TEXT(M61,"#"))</f>
        <v/>
      </c>
      <c r="Q61" s="30">
        <v>1800</v>
      </c>
      <c r="R61" s="90">
        <f t="shared" ref="R61:R63" si="38">IF(P61="",0+Q61,P61+Q61)</f>
        <v>1800</v>
      </c>
      <c r="S61" s="105"/>
      <c r="V61" s="106"/>
      <c r="X61" s="107"/>
      <c r="Y61" s="106"/>
      <c r="AA61" s="107"/>
      <c r="AC61" s="114">
        <f t="shared" si="35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0"/>
        <v>10700</v>
      </c>
      <c r="G62" s="29" t="str">
        <f t="shared" si="1"/>
        <v/>
      </c>
      <c r="H62" s="30">
        <v>10700</v>
      </c>
      <c r="I62" s="67">
        <f t="shared" si="31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6"/>
        <v>1250</v>
      </c>
      <c r="P62" s="29" t="str">
        <f t="shared" si="37"/>
        <v/>
      </c>
      <c r="Q62" s="30">
        <v>1250</v>
      </c>
      <c r="R62" s="90">
        <f t="shared" si="38"/>
        <v>1250</v>
      </c>
      <c r="S62" s="105"/>
      <c r="V62" s="106"/>
      <c r="X62" s="107"/>
      <c r="Y62" s="106"/>
      <c r="AA62" s="107"/>
      <c r="AC62" s="114">
        <f t="shared" si="35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0"/>
        <v>10900</v>
      </c>
      <c r="G63" s="29" t="str">
        <f t="shared" si="1"/>
        <v/>
      </c>
      <c r="H63" s="30">
        <v>10900</v>
      </c>
      <c r="I63" s="67">
        <f t="shared" si="31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6"/>
        <v>1900</v>
      </c>
      <c r="P63" s="29" t="str">
        <f t="shared" si="37"/>
        <v/>
      </c>
      <c r="Q63" s="30">
        <v>1900</v>
      </c>
      <c r="R63" s="90">
        <f t="shared" si="38"/>
        <v>1900</v>
      </c>
      <c r="S63" s="105"/>
      <c r="V63" s="106"/>
      <c r="X63" s="107"/>
      <c r="Y63" s="106"/>
      <c r="AA63" s="107"/>
      <c r="AC63" s="114">
        <f t="shared" ref="AC63:AC73" si="39"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0"/>
        <v>13900</v>
      </c>
      <c r="G64" s="29" t="str">
        <f t="shared" si="1"/>
        <v/>
      </c>
      <c r="H64" s="30">
        <v>13900</v>
      </c>
      <c r="I64" s="67">
        <f t="shared" si="31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3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0"/>
        <v>9400</v>
      </c>
      <c r="G65" s="29" t="str">
        <f t="shared" si="1"/>
        <v/>
      </c>
      <c r="H65" s="30">
        <v>9400</v>
      </c>
      <c r="I65" s="67">
        <f t="shared" si="31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3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0"/>
        <v>9400</v>
      </c>
      <c r="G66" s="29" t="str">
        <f t="shared" si="1"/>
        <v/>
      </c>
      <c r="H66" s="30">
        <v>9400</v>
      </c>
      <c r="I66" s="67">
        <f t="shared" si="31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3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11500</v>
      </c>
      <c r="F67" s="28">
        <f t="shared" si="30"/>
        <v>11500</v>
      </c>
      <c r="G67" s="29" t="str">
        <f t="shared" si="1"/>
        <v/>
      </c>
      <c r="H67" s="30">
        <v>11500</v>
      </c>
      <c r="I67" s="67">
        <f t="shared" si="31"/>
        <v>11500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3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0"/>
        <v>12100</v>
      </c>
      <c r="G68" s="29" t="str">
        <f t="shared" ref="G68:G73" si="43">IF(LEFT(D68,1)="+",LEFT(D68,1)&amp;TEXT(D68,"#"),TEXT(D68,"#"))</f>
        <v/>
      </c>
      <c r="H68" s="30">
        <v>12100</v>
      </c>
      <c r="I68" s="67">
        <f t="shared" si="31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39"/>
        <v>0</v>
      </c>
      <c r="AD68" s="114">
        <f t="shared" ref="AD68:AD127" si="44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0"/>
        <v>11800</v>
      </c>
      <c r="G69" s="29" t="str">
        <f t="shared" si="43"/>
        <v/>
      </c>
      <c r="H69" s="30">
        <v>11800</v>
      </c>
      <c r="I69" s="67">
        <f t="shared" si="31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39"/>
        <v>0</v>
      </c>
      <c r="AD69" s="114">
        <f t="shared" si="44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171700</v>
      </c>
      <c r="F70" s="39">
        <f>E70/16</f>
        <v>10731.25</v>
      </c>
      <c r="G70" s="29" t="str">
        <f t="shared" si="43"/>
        <v/>
      </c>
      <c r="H70" s="51">
        <f>SUM(I54:I69)</f>
        <v>171700</v>
      </c>
      <c r="I70" s="39">
        <f>H70/16</f>
        <v>10731.25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5">N70+M70</f>
        <v>3000</v>
      </c>
      <c r="P70" s="29" t="str">
        <f t="shared" ref="P70:P79" si="46">IF(LEFT(M70,1)="+",LEFT(M70,1)&amp;TEXT(M70,"#"),TEXT(M70,"#"))</f>
        <v/>
      </c>
      <c r="Q70" s="30">
        <v>3000</v>
      </c>
      <c r="R70" s="90">
        <f t="shared" ref="R70:R133" si="47">IF(P70="",0+Q70,P70+Q70)</f>
        <v>3000</v>
      </c>
      <c r="S70" s="105"/>
      <c r="V70" s="106"/>
      <c r="X70" s="107"/>
      <c r="Y70" s="106"/>
      <c r="AA70" s="107"/>
      <c r="AC70" s="114">
        <f t="shared" si="39"/>
        <v>0</v>
      </c>
      <c r="AD70" s="114">
        <f t="shared" si="44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8">E71+D71</f>
        <v>6700</v>
      </c>
      <c r="G71" s="29" t="str">
        <f t="shared" si="43"/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5"/>
        <v>3600</v>
      </c>
      <c r="P71" s="29" t="str">
        <f t="shared" si="46"/>
        <v/>
      </c>
      <c r="Q71" s="30">
        <v>3600</v>
      </c>
      <c r="R71" s="90">
        <f t="shared" si="47"/>
        <v>3600</v>
      </c>
      <c r="S71" s="105"/>
      <c r="V71" s="106"/>
      <c r="X71" s="107"/>
      <c r="Y71" s="106"/>
      <c r="AA71" s="107"/>
      <c r="AC71" s="114">
        <f t="shared" si="39"/>
        <v>0</v>
      </c>
      <c r="AD71" s="114">
        <f t="shared" si="44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8"/>
        <v>7000</v>
      </c>
      <c r="G72" s="29" t="str">
        <f t="shared" si="43"/>
        <v/>
      </c>
      <c r="H72" s="30">
        <v>7000</v>
      </c>
      <c r="I72" s="67">
        <f t="shared" si="49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5"/>
        <v>3900</v>
      </c>
      <c r="P72" s="29" t="str">
        <f t="shared" si="46"/>
        <v/>
      </c>
      <c r="Q72" s="30">
        <v>3900</v>
      </c>
      <c r="R72" s="90">
        <f t="shared" si="47"/>
        <v>3900</v>
      </c>
      <c r="S72" s="105"/>
      <c r="V72" s="106"/>
      <c r="X72" s="107"/>
      <c r="Y72" s="106"/>
      <c r="AA72" s="107"/>
      <c r="AC72" s="114">
        <f t="shared" si="39"/>
        <v>0</v>
      </c>
      <c r="AD72" s="114">
        <f t="shared" si="44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6800</v>
      </c>
      <c r="F73" s="28">
        <f t="shared" si="48"/>
        <v>6800</v>
      </c>
      <c r="G73" s="29" t="str">
        <f t="shared" si="43"/>
        <v/>
      </c>
      <c r="H73" s="30">
        <v>6800</v>
      </c>
      <c r="I73" s="67">
        <f t="shared" si="49"/>
        <v>6800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5"/>
        <v>3200</v>
      </c>
      <c r="P73" s="29" t="str">
        <f t="shared" si="46"/>
        <v/>
      </c>
      <c r="Q73" s="30">
        <v>3200</v>
      </c>
      <c r="R73" s="90">
        <f t="shared" si="47"/>
        <v>3200</v>
      </c>
      <c r="S73" s="105"/>
      <c r="V73" s="106"/>
      <c r="X73" s="107"/>
      <c r="Y73" s="106"/>
      <c r="AA73" s="107"/>
      <c r="AC73" s="114">
        <f t="shared" si="39"/>
        <v>0</v>
      </c>
      <c r="AD73" s="114">
        <f t="shared" si="44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20500</v>
      </c>
      <c r="F74" s="39">
        <f>E74/3</f>
        <v>6833.33333333333</v>
      </c>
      <c r="G74" s="73"/>
      <c r="H74" s="51">
        <f>SUM(I71:I73)</f>
        <v>20500</v>
      </c>
      <c r="I74" s="39">
        <f>H74/3</f>
        <v>6833.33333333333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5"/>
        <v>3500</v>
      </c>
      <c r="P74" s="29" t="str">
        <f t="shared" si="46"/>
        <v/>
      </c>
      <c r="Q74" s="30">
        <v>3500</v>
      </c>
      <c r="R74" s="90">
        <f t="shared" si="47"/>
        <v>3500</v>
      </c>
      <c r="S74" s="105"/>
      <c r="V74" s="106"/>
      <c r="X74" s="107"/>
      <c r="Y74" s="106"/>
      <c r="AA74" s="107"/>
      <c r="AC74" s="114">
        <f t="shared" ref="AC74:AC137" si="50">F78-I78</f>
        <v>0</v>
      </c>
      <c r="AD74" s="114">
        <f t="shared" si="44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192200</v>
      </c>
      <c r="F75" s="39">
        <f>E75/15</f>
        <v>12813.3333333333</v>
      </c>
      <c r="G75" s="73"/>
      <c r="H75" s="51">
        <f>H70+H74</f>
        <v>192200</v>
      </c>
      <c r="I75" s="39">
        <f>H75/15</f>
        <v>12813.3333333333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5"/>
        <v>12800</v>
      </c>
      <c r="P75" s="29" t="str">
        <f t="shared" si="46"/>
        <v/>
      </c>
      <c r="Q75" s="30">
        <v>12800</v>
      </c>
      <c r="R75" s="90">
        <f t="shared" si="47"/>
        <v>12800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44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5"/>
        <v>8500</v>
      </c>
      <c r="P76" s="29" t="str">
        <f t="shared" si="46"/>
        <v/>
      </c>
      <c r="Q76" s="30">
        <v>8500</v>
      </c>
      <c r="R76" s="90">
        <f t="shared" si="47"/>
        <v>8500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44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5"/>
        <v>2100</v>
      </c>
      <c r="P77" s="29" t="str">
        <f t="shared" si="46"/>
        <v/>
      </c>
      <c r="Q77" s="30">
        <v>2100</v>
      </c>
      <c r="R77" s="90">
        <f t="shared" si="47"/>
        <v>2100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44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5"/>
        <v>9500</v>
      </c>
      <c r="P78" s="29" t="str">
        <f t="shared" si="46"/>
        <v/>
      </c>
      <c r="Q78" s="30">
        <v>9500</v>
      </c>
      <c r="R78" s="90">
        <f t="shared" si="47"/>
        <v>9500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si="44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5"/>
        <v>12500</v>
      </c>
      <c r="P79" s="29" t="str">
        <f t="shared" si="46"/>
        <v/>
      </c>
      <c r="Q79" s="30">
        <v>12500</v>
      </c>
      <c r="R79" s="90">
        <f t="shared" si="47"/>
        <v>12500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44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4">E80+D80</f>
        <v>3600</v>
      </c>
      <c r="G80" s="29" t="str">
        <f t="shared" ref="G80:G93" si="55">IF(LEFT(D80,1)="+",LEFT(D80,1)&amp;TEXT(D80,"#"),TEXT(D80,"#"))</f>
        <v/>
      </c>
      <c r="H80" s="30">
        <v>3600</v>
      </c>
      <c r="I80" s="67">
        <f t="shared" ref="I80:I99" si="56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5"/>
        <v>25000</v>
      </c>
      <c r="P80" s="29"/>
      <c r="Q80" s="30">
        <v>20000</v>
      </c>
      <c r="R80" s="90">
        <f t="shared" si="47"/>
        <v>20000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44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5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47"/>
        <v>28000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44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4"/>
        <v>9400</v>
      </c>
      <c r="G82" s="29" t="str">
        <f t="shared" si="55"/>
        <v/>
      </c>
      <c r="H82" s="30">
        <v>9400</v>
      </c>
      <c r="I82" s="67">
        <f t="shared" si="56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5"/>
        <v>28800</v>
      </c>
      <c r="P82" s="29"/>
      <c r="Q82" s="30">
        <v>25500</v>
      </c>
      <c r="R82" s="90">
        <f t="shared" si="47"/>
        <v>25500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44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4"/>
        <v>9800</v>
      </c>
      <c r="G83" s="29" t="str">
        <f t="shared" si="55"/>
        <v/>
      </c>
      <c r="H83" s="30">
        <v>9800</v>
      </c>
      <c r="I83" s="67">
        <f t="shared" si="56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5"/>
        <v>30000</v>
      </c>
      <c r="P83" s="29"/>
      <c r="Q83" s="30">
        <v>30000</v>
      </c>
      <c r="R83" s="90">
        <f t="shared" si="47"/>
        <v>30000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44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4"/>
        <v>9200</v>
      </c>
      <c r="G84" s="29" t="str">
        <f t="shared" si="55"/>
        <v/>
      </c>
      <c r="H84" s="30">
        <v>9200</v>
      </c>
      <c r="I84" s="67">
        <f t="shared" si="56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5"/>
        <v>26800</v>
      </c>
      <c r="P84" s="29" t="str">
        <f t="shared" si="57"/>
        <v/>
      </c>
      <c r="Q84" s="30">
        <v>25800</v>
      </c>
      <c r="R84" s="90">
        <f t="shared" si="47"/>
        <v>25800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44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5"/>
        <v>1700</v>
      </c>
      <c r="P85" s="29" t="str">
        <f t="shared" si="57"/>
        <v/>
      </c>
      <c r="Q85" s="34">
        <v>1700</v>
      </c>
      <c r="R85" s="90">
        <f t="shared" si="47"/>
        <v>1700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44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4"/>
        <v>9700</v>
      </c>
      <c r="G86" s="29" t="str">
        <f t="shared" si="55"/>
        <v/>
      </c>
      <c r="H86" s="30">
        <v>9700</v>
      </c>
      <c r="I86" s="67">
        <f t="shared" si="56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5"/>
        <v>4300</v>
      </c>
      <c r="P86" s="29" t="str">
        <f t="shared" si="57"/>
        <v/>
      </c>
      <c r="Q86" s="30">
        <v>4300</v>
      </c>
      <c r="R86" s="90">
        <f t="shared" si="47"/>
        <v>4300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44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4"/>
        <v>8100</v>
      </c>
      <c r="G87" s="29" t="str">
        <f t="shared" si="55"/>
        <v/>
      </c>
      <c r="H87" s="30">
        <v>8100</v>
      </c>
      <c r="I87" s="67">
        <f t="shared" si="56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5"/>
        <v>1950</v>
      </c>
      <c r="P87" s="29" t="str">
        <f t="shared" si="57"/>
        <v/>
      </c>
      <c r="Q87" s="30">
        <v>1950</v>
      </c>
      <c r="R87" s="90">
        <f t="shared" si="47"/>
        <v>1950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44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4"/>
        <v>9600</v>
      </c>
      <c r="G88" s="29" t="str">
        <f t="shared" si="55"/>
        <v/>
      </c>
      <c r="H88" s="30">
        <v>9600</v>
      </c>
      <c r="I88" s="67">
        <f t="shared" si="56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5"/>
        <v>2250</v>
      </c>
      <c r="P88" s="29" t="str">
        <f t="shared" si="57"/>
        <v/>
      </c>
      <c r="Q88" s="30">
        <v>2250</v>
      </c>
      <c r="R88" s="90">
        <f t="shared" si="47"/>
        <v>2250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44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4"/>
        <v>8300</v>
      </c>
      <c r="G89" s="29" t="str">
        <f t="shared" si="55"/>
        <v/>
      </c>
      <c r="H89" s="30">
        <v>8300</v>
      </c>
      <c r="I89" s="67">
        <f t="shared" si="56"/>
        <v>8300</v>
      </c>
      <c r="J89" s="69"/>
      <c r="K89" s="33" t="s">
        <v>222</v>
      </c>
      <c r="L89" s="25" t="s">
        <v>26</v>
      </c>
      <c r="M89" s="52" t="s">
        <v>60</v>
      </c>
      <c r="N89" s="27">
        <v>1800</v>
      </c>
      <c r="O89" s="28">
        <f t="shared" si="45"/>
        <v>1750</v>
      </c>
      <c r="P89" s="29" t="str">
        <f t="shared" si="57"/>
        <v>-50</v>
      </c>
      <c r="Q89" s="30">
        <v>1800</v>
      </c>
      <c r="R89" s="90">
        <f t="shared" si="47"/>
        <v>1750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44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4"/>
        <v>6800</v>
      </c>
      <c r="G90" s="29" t="str">
        <f t="shared" si="55"/>
        <v/>
      </c>
      <c r="H90" s="30">
        <v>6800</v>
      </c>
      <c r="I90" s="67">
        <f t="shared" si="56"/>
        <v>6800</v>
      </c>
      <c r="J90" s="69"/>
      <c r="K90" s="33" t="s">
        <v>224</v>
      </c>
      <c r="L90" s="25" t="s">
        <v>26</v>
      </c>
      <c r="M90" s="52" t="s">
        <v>60</v>
      </c>
      <c r="N90" s="27">
        <v>2200</v>
      </c>
      <c r="O90" s="28">
        <f t="shared" si="45"/>
        <v>2150</v>
      </c>
      <c r="P90" s="29" t="str">
        <f t="shared" si="57"/>
        <v>-50</v>
      </c>
      <c r="Q90" s="30">
        <v>2200</v>
      </c>
      <c r="R90" s="90">
        <f t="shared" si="47"/>
        <v>2150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44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6900</v>
      </c>
      <c r="F91" s="28">
        <f t="shared" si="54"/>
        <v>6900</v>
      </c>
      <c r="G91" s="29" t="str">
        <f t="shared" si="55"/>
        <v/>
      </c>
      <c r="H91" s="30">
        <v>6900</v>
      </c>
      <c r="I91" s="67">
        <f t="shared" si="56"/>
        <v>6900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5"/>
        <v>1100</v>
      </c>
      <c r="P91" s="29" t="str">
        <f t="shared" si="57"/>
        <v/>
      </c>
      <c r="Q91" s="34">
        <v>1100</v>
      </c>
      <c r="R91" s="90">
        <f t="shared" si="47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44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7000</v>
      </c>
      <c r="F92" s="28">
        <f t="shared" si="54"/>
        <v>7000</v>
      </c>
      <c r="G92" s="29" t="str">
        <f t="shared" si="55"/>
        <v/>
      </c>
      <c r="H92" s="27">
        <v>7000</v>
      </c>
      <c r="I92" s="67">
        <f t="shared" si="56"/>
        <v>7000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5"/>
        <v>1100</v>
      </c>
      <c r="P92" s="29" t="str">
        <f t="shared" si="57"/>
        <v/>
      </c>
      <c r="Q92" s="34">
        <v>1100</v>
      </c>
      <c r="R92" s="90">
        <f t="shared" si="47"/>
        <v>1100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44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7300</v>
      </c>
      <c r="F93" s="28">
        <f t="shared" si="54"/>
        <v>7300</v>
      </c>
      <c r="G93" s="29" t="str">
        <f t="shared" si="55"/>
        <v/>
      </c>
      <c r="H93" s="30">
        <v>7300</v>
      </c>
      <c r="I93" s="67">
        <f t="shared" si="56"/>
        <v>7300</v>
      </c>
      <c r="J93" s="69"/>
      <c r="K93" s="125" t="s">
        <v>230</v>
      </c>
      <c r="L93" s="25" t="s">
        <v>231</v>
      </c>
      <c r="M93" s="52" t="s">
        <v>60</v>
      </c>
      <c r="N93" s="41">
        <v>2100</v>
      </c>
      <c r="O93" s="28">
        <f t="shared" si="45"/>
        <v>2050</v>
      </c>
      <c r="P93" s="29" t="str">
        <f t="shared" si="57"/>
        <v>-50</v>
      </c>
      <c r="Q93" s="30">
        <v>2100</v>
      </c>
      <c r="R93" s="90">
        <f t="shared" si="47"/>
        <v>2050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44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4"/>
        <v>8700</v>
      </c>
      <c r="G94" s="29"/>
      <c r="H94" s="30">
        <v>8700</v>
      </c>
      <c r="I94" s="67">
        <f t="shared" si="56"/>
        <v>8700</v>
      </c>
      <c r="J94" s="71"/>
      <c r="K94" s="25" t="s">
        <v>234</v>
      </c>
      <c r="L94" s="25" t="s">
        <v>26</v>
      </c>
      <c r="M94" s="52" t="s">
        <v>60</v>
      </c>
      <c r="N94" s="41">
        <v>2100</v>
      </c>
      <c r="O94" s="28">
        <f t="shared" si="45"/>
        <v>2050</v>
      </c>
      <c r="P94" s="29" t="str">
        <f t="shared" si="57"/>
        <v>-50</v>
      </c>
      <c r="Q94" s="30">
        <v>2100</v>
      </c>
      <c r="R94" s="90">
        <f t="shared" si="47"/>
        <v>2050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44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4"/>
        <v>11200</v>
      </c>
      <c r="G95" s="29" t="str">
        <f t="shared" ref="G95:G119" si="58">IF(LEFT(D95,1)="+",LEFT(D95,1)&amp;TEXT(D95,"#"),TEXT(D95,"#"))</f>
        <v/>
      </c>
      <c r="H95" s="30">
        <v>11200</v>
      </c>
      <c r="I95" s="67">
        <f t="shared" si="56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5"/>
        <v>4300</v>
      </c>
      <c r="P95" s="29"/>
      <c r="Q95" s="30">
        <v>4800</v>
      </c>
      <c r="R95" s="90">
        <f t="shared" si="47"/>
        <v>4800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44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4"/>
        <v>8200</v>
      </c>
      <c r="G96" s="29" t="str">
        <f t="shared" si="58"/>
        <v/>
      </c>
      <c r="H96" s="30">
        <v>8200</v>
      </c>
      <c r="I96" s="67">
        <f t="shared" si="56"/>
        <v>8200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5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47"/>
        <v>5000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44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4"/>
        <v>7600</v>
      </c>
      <c r="G97" s="29" t="str">
        <f t="shared" si="58"/>
        <v/>
      </c>
      <c r="H97" s="30">
        <v>7600</v>
      </c>
      <c r="I97" s="67">
        <f t="shared" si="56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5"/>
        <v>2700</v>
      </c>
      <c r="P97" s="29" t="str">
        <f t="shared" si="59"/>
        <v/>
      </c>
      <c r="Q97" s="30">
        <v>2700</v>
      </c>
      <c r="R97" s="90">
        <f t="shared" si="47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44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4"/>
        <v>8500</v>
      </c>
      <c r="G98" s="29" t="str">
        <f t="shared" si="58"/>
        <v/>
      </c>
      <c r="H98" s="30">
        <v>8500</v>
      </c>
      <c r="I98" s="67">
        <f t="shared" si="56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5"/>
        <v>2700</v>
      </c>
      <c r="P98" s="29" t="str">
        <f t="shared" si="59"/>
        <v/>
      </c>
      <c r="Q98" s="30">
        <v>2700</v>
      </c>
      <c r="R98" s="90">
        <f t="shared" si="47"/>
        <v>2700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44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4"/>
        <v>8900</v>
      </c>
      <c r="G99" s="29" t="str">
        <f t="shared" si="58"/>
        <v/>
      </c>
      <c r="H99" s="30">
        <v>8900</v>
      </c>
      <c r="I99" s="67">
        <f t="shared" si="56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5"/>
        <v>5300</v>
      </c>
      <c r="P99" s="29" t="str">
        <f t="shared" si="59"/>
        <v/>
      </c>
      <c r="Q99" s="30">
        <v>5300</v>
      </c>
      <c r="R99" s="90">
        <f t="shared" si="47"/>
        <v>5300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44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154600</v>
      </c>
      <c r="F100" s="39">
        <f>E100/18</f>
        <v>8588.88888888889</v>
      </c>
      <c r="G100" s="29" t="str">
        <f t="shared" si="58"/>
        <v/>
      </c>
      <c r="H100" s="38">
        <f>SUM(I82:I99)</f>
        <v>154600</v>
      </c>
      <c r="I100" s="39">
        <f>AVERAGE(I82:I99)</f>
        <v>8588.88888888889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5"/>
        <v>1000</v>
      </c>
      <c r="P100" s="29" t="str">
        <f t="shared" si="59"/>
        <v/>
      </c>
      <c r="Q100" s="30">
        <v>1000</v>
      </c>
      <c r="R100" s="90">
        <f t="shared" si="47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0"/>
        <v>0</v>
      </c>
      <c r="AD100" s="114">
        <f t="shared" si="44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0">E101+D101</f>
        <v>10800</v>
      </c>
      <c r="G101" s="29" t="str">
        <f t="shared" si="58"/>
        <v/>
      </c>
      <c r="H101" s="30">
        <v>10800</v>
      </c>
      <c r="I101" s="67">
        <f t="shared" ref="I101:I119" si="61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5"/>
        <v>2700</v>
      </c>
      <c r="P101" s="29" t="str">
        <f t="shared" si="59"/>
        <v/>
      </c>
      <c r="Q101" s="30">
        <v>2700</v>
      </c>
      <c r="R101" s="90">
        <f t="shared" si="47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0"/>
        <v>0</v>
      </c>
      <c r="AD101" s="114">
        <f t="shared" si="44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0"/>
        <v>11900</v>
      </c>
      <c r="G102" s="29" t="str">
        <f t="shared" si="58"/>
        <v/>
      </c>
      <c r="H102" s="30">
        <v>11900</v>
      </c>
      <c r="I102" s="67">
        <f t="shared" si="61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5"/>
        <v>600</v>
      </c>
      <c r="P102" s="29" t="str">
        <f t="shared" si="59"/>
        <v/>
      </c>
      <c r="Q102" s="30">
        <v>600</v>
      </c>
      <c r="R102" s="90">
        <f t="shared" si="47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0"/>
        <v>0</v>
      </c>
      <c r="AD102" s="114">
        <f t="shared" si="44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0"/>
        <v>11600</v>
      </c>
      <c r="G103" s="29" t="str">
        <f t="shared" si="58"/>
        <v/>
      </c>
      <c r="H103" s="30">
        <v>11600</v>
      </c>
      <c r="I103" s="67">
        <f t="shared" si="61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5"/>
        <v>1600</v>
      </c>
      <c r="P103" s="29" t="str">
        <f t="shared" si="59"/>
        <v/>
      </c>
      <c r="Q103" s="34">
        <v>1600</v>
      </c>
      <c r="R103" s="90">
        <f t="shared" si="47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0"/>
        <v>0</v>
      </c>
      <c r="AD103" s="114">
        <f t="shared" si="44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0"/>
        <v>11800</v>
      </c>
      <c r="G104" s="29" t="str">
        <f t="shared" si="58"/>
        <v/>
      </c>
      <c r="H104" s="30">
        <v>11800</v>
      </c>
      <c r="I104" s="67">
        <f t="shared" si="61"/>
        <v>11800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5"/>
        <v>1900</v>
      </c>
      <c r="P104" s="29" t="str">
        <f t="shared" si="59"/>
        <v/>
      </c>
      <c r="Q104" s="30">
        <v>1900</v>
      </c>
      <c r="R104" s="90">
        <f t="shared" si="47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0"/>
        <v>0</v>
      </c>
      <c r="AD104" s="114">
        <f t="shared" si="44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0"/>
        <v>10900</v>
      </c>
      <c r="G105" s="29" t="str">
        <f t="shared" si="58"/>
        <v/>
      </c>
      <c r="H105" s="30">
        <v>10900</v>
      </c>
      <c r="I105" s="67">
        <f t="shared" si="61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5"/>
        <v>3000</v>
      </c>
      <c r="P105" s="29" t="str">
        <f t="shared" si="59"/>
        <v/>
      </c>
      <c r="Q105" s="34">
        <v>3000</v>
      </c>
      <c r="R105" s="90">
        <f t="shared" si="47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0"/>
        <v>0</v>
      </c>
      <c r="AD105" s="114">
        <f t="shared" si="44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0"/>
        <v>10500</v>
      </c>
      <c r="G106" s="29" t="str">
        <f t="shared" si="58"/>
        <v/>
      </c>
      <c r="H106" s="30">
        <v>10500</v>
      </c>
      <c r="I106" s="67">
        <f t="shared" si="61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5"/>
        <v>2500</v>
      </c>
      <c r="P106" s="29" t="str">
        <f t="shared" si="59"/>
        <v/>
      </c>
      <c r="Q106" s="34">
        <v>2500</v>
      </c>
      <c r="R106" s="90">
        <f t="shared" si="47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0"/>
        <v>0</v>
      </c>
      <c r="AD106" s="114">
        <f t="shared" si="44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9800</v>
      </c>
      <c r="F107" s="28">
        <f t="shared" si="60"/>
        <v>9800</v>
      </c>
      <c r="G107" s="29" t="str">
        <f t="shared" si="58"/>
        <v/>
      </c>
      <c r="H107" s="30">
        <v>9800</v>
      </c>
      <c r="I107" s="67">
        <f t="shared" si="61"/>
        <v>9800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5"/>
        <v>2500</v>
      </c>
      <c r="P107" s="29" t="str">
        <f t="shared" si="59"/>
        <v/>
      </c>
      <c r="Q107" s="30">
        <v>2500</v>
      </c>
      <c r="R107" s="90">
        <f t="shared" si="47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0"/>
        <v>0</v>
      </c>
      <c r="AD107" s="114">
        <f t="shared" si="44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9800</v>
      </c>
      <c r="F108" s="28">
        <f t="shared" si="60"/>
        <v>9800</v>
      </c>
      <c r="G108" s="29" t="str">
        <f t="shared" si="58"/>
        <v/>
      </c>
      <c r="H108" s="30">
        <v>9800</v>
      </c>
      <c r="I108" s="67">
        <f t="shared" si="61"/>
        <v>9800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5"/>
        <v>2400</v>
      </c>
      <c r="P108" s="29" t="str">
        <f t="shared" si="59"/>
        <v/>
      </c>
      <c r="Q108" s="30">
        <v>2400</v>
      </c>
      <c r="R108" s="90">
        <f t="shared" si="47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0"/>
        <v>0</v>
      </c>
      <c r="AD108" s="114">
        <f t="shared" si="44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0"/>
        <v>10500</v>
      </c>
      <c r="G109" s="29" t="str">
        <f t="shared" si="58"/>
        <v/>
      </c>
      <c r="H109" s="30">
        <v>10500</v>
      </c>
      <c r="I109" s="67">
        <f t="shared" si="61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5"/>
        <v>1800</v>
      </c>
      <c r="P109" s="29" t="str">
        <f t="shared" si="59"/>
        <v/>
      </c>
      <c r="Q109" s="30">
        <v>1800</v>
      </c>
      <c r="R109" s="90">
        <f t="shared" si="47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0"/>
        <v>0</v>
      </c>
      <c r="AD109" s="114">
        <f t="shared" si="44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0"/>
        <v>9400</v>
      </c>
      <c r="G110" s="29" t="str">
        <f t="shared" si="58"/>
        <v/>
      </c>
      <c r="H110" s="30">
        <v>9400</v>
      </c>
      <c r="I110" s="67">
        <f t="shared" si="61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5"/>
        <v>1600</v>
      </c>
      <c r="P110" s="29" t="str">
        <f t="shared" si="59"/>
        <v/>
      </c>
      <c r="Q110" s="34">
        <v>1600</v>
      </c>
      <c r="R110" s="90">
        <f t="shared" si="47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0"/>
        <v>0</v>
      </c>
      <c r="AD110" s="114">
        <f t="shared" si="44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0"/>
        <v>10000</v>
      </c>
      <c r="G111" s="29" t="str">
        <f t="shared" si="58"/>
        <v/>
      </c>
      <c r="H111" s="30">
        <v>10000</v>
      </c>
      <c r="I111" s="67">
        <f t="shared" si="61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5"/>
        <v>1100</v>
      </c>
      <c r="P111" s="29" t="str">
        <f t="shared" si="59"/>
        <v/>
      </c>
      <c r="Q111" s="30">
        <v>1100</v>
      </c>
      <c r="R111" s="90">
        <f t="shared" si="47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0"/>
        <v>0</v>
      </c>
      <c r="AD111" s="114">
        <f t="shared" si="44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0"/>
        <v>10600</v>
      </c>
      <c r="G112" s="29" t="str">
        <f t="shared" si="58"/>
        <v/>
      </c>
      <c r="H112" s="30">
        <v>10600</v>
      </c>
      <c r="I112" s="67">
        <f t="shared" si="61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5"/>
        <v>6200</v>
      </c>
      <c r="P112" s="29" t="str">
        <f t="shared" si="59"/>
        <v/>
      </c>
      <c r="Q112" s="34">
        <v>6200</v>
      </c>
      <c r="R112" s="90">
        <f t="shared" si="47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0"/>
        <v>0</v>
      </c>
      <c r="AD112" s="114">
        <f t="shared" si="44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0"/>
        <v>11900</v>
      </c>
      <c r="G113" s="29" t="str">
        <f t="shared" si="58"/>
        <v/>
      </c>
      <c r="H113" s="30">
        <v>11900</v>
      </c>
      <c r="I113" s="67">
        <f t="shared" si="61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5"/>
        <v>1500</v>
      </c>
      <c r="P113" s="29" t="str">
        <f t="shared" si="59"/>
        <v/>
      </c>
      <c r="Q113" s="30">
        <v>1500</v>
      </c>
      <c r="R113" s="90">
        <f t="shared" si="47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0"/>
        <v>0</v>
      </c>
      <c r="AD113" s="114">
        <f t="shared" si="44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0"/>
        <v>11800</v>
      </c>
      <c r="G114" s="29" t="str">
        <f t="shared" si="58"/>
        <v/>
      </c>
      <c r="H114" s="30">
        <v>11800</v>
      </c>
      <c r="I114" s="67">
        <f t="shared" si="61"/>
        <v>11800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5"/>
        <v>1500</v>
      </c>
      <c r="P114" s="29" t="str">
        <f t="shared" si="59"/>
        <v/>
      </c>
      <c r="Q114" s="30">
        <v>1500</v>
      </c>
      <c r="R114" s="90">
        <f t="shared" si="47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0"/>
        <v>0</v>
      </c>
      <c r="AD114" s="114">
        <f t="shared" si="44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0"/>
        <v>11800</v>
      </c>
      <c r="G115" s="29" t="str">
        <f t="shared" si="58"/>
        <v/>
      </c>
      <c r="H115" s="30">
        <v>11800</v>
      </c>
      <c r="I115" s="67">
        <f t="shared" si="61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5"/>
        <v>500</v>
      </c>
      <c r="P115" s="29" t="str">
        <f t="shared" si="59"/>
        <v/>
      </c>
      <c r="Q115" s="30">
        <v>500</v>
      </c>
      <c r="R115" s="90">
        <f t="shared" si="47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0"/>
        <v>0</v>
      </c>
      <c r="AD115" s="114">
        <f t="shared" si="44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0"/>
        <v>11000</v>
      </c>
      <c r="G116" s="29" t="str">
        <f t="shared" si="58"/>
        <v/>
      </c>
      <c r="H116" s="30">
        <v>11000</v>
      </c>
      <c r="I116" s="67">
        <f t="shared" si="61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5"/>
        <v>14000</v>
      </c>
      <c r="P116" s="29" t="str">
        <f t="shared" si="59"/>
        <v/>
      </c>
      <c r="Q116" s="34">
        <v>14000</v>
      </c>
      <c r="R116" s="90">
        <f t="shared" si="47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0"/>
        <v>0</v>
      </c>
      <c r="AD116" s="114">
        <f t="shared" si="44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0"/>
        <v>10500</v>
      </c>
      <c r="G117" s="29" t="str">
        <f t="shared" si="58"/>
        <v/>
      </c>
      <c r="H117" s="30">
        <v>10500</v>
      </c>
      <c r="I117" s="67">
        <f t="shared" si="61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5"/>
        <v>10500</v>
      </c>
      <c r="P117" s="29" t="str">
        <f t="shared" si="59"/>
        <v/>
      </c>
      <c r="Q117" s="34">
        <v>10500</v>
      </c>
      <c r="R117" s="90">
        <f t="shared" si="47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0"/>
        <v>0</v>
      </c>
      <c r="AD117" s="114">
        <f t="shared" si="44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10000</v>
      </c>
      <c r="F118" s="28">
        <f t="shared" si="60"/>
        <v>10000</v>
      </c>
      <c r="G118" s="29" t="str">
        <f t="shared" si="58"/>
        <v/>
      </c>
      <c r="H118" s="30">
        <v>10000</v>
      </c>
      <c r="I118" s="67">
        <f t="shared" si="61"/>
        <v>10000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5"/>
        <v>1400</v>
      </c>
      <c r="P118" s="29" t="str">
        <f t="shared" si="59"/>
        <v/>
      </c>
      <c r="Q118" s="30">
        <v>1700</v>
      </c>
      <c r="R118" s="90">
        <f t="shared" si="47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0"/>
        <v>0</v>
      </c>
      <c r="AD118" s="114">
        <f t="shared" si="44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0"/>
        <v>9400</v>
      </c>
      <c r="G119" s="29" t="str">
        <f t="shared" si="58"/>
        <v/>
      </c>
      <c r="H119" s="30">
        <v>9400</v>
      </c>
      <c r="I119" s="67">
        <f t="shared" si="61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5"/>
        <v>1200</v>
      </c>
      <c r="P119" s="29" t="str">
        <f t="shared" si="59"/>
        <v/>
      </c>
      <c r="Q119" s="30">
        <v>1200</v>
      </c>
      <c r="R119" s="90">
        <f t="shared" si="47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0"/>
        <v>0</v>
      </c>
      <c r="AD119" s="114">
        <f t="shared" si="44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204000</v>
      </c>
      <c r="F120" s="39">
        <f>E120/19</f>
        <v>10736.8421052632</v>
      </c>
      <c r="G120" s="73"/>
      <c r="H120" s="38">
        <f>SUM(I101:I119)</f>
        <v>204000</v>
      </c>
      <c r="I120" s="39">
        <f>H120/19</f>
        <v>10736.8421052632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5"/>
        <v>1200</v>
      </c>
      <c r="P120" s="29" t="str">
        <f t="shared" si="59"/>
        <v/>
      </c>
      <c r="Q120" s="30">
        <v>1600</v>
      </c>
      <c r="R120" s="90">
        <f t="shared" si="47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0"/>
        <v>0</v>
      </c>
      <c r="AD120" s="114">
        <f t="shared" si="44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2">E121+D121</f>
        <v>8700</v>
      </c>
      <c r="G121" s="29" t="str">
        <f t="shared" ref="G121:G143" si="63">IF(LEFT(D121,1)="+",LEFT(D121,1)&amp;TEXT(D121,"#"),TEXT(D121,"#"))</f>
        <v/>
      </c>
      <c r="H121" s="30">
        <v>8700</v>
      </c>
      <c r="I121" s="67">
        <f t="shared" ref="I121:I170" si="64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5"/>
        <v>1400</v>
      </c>
      <c r="P121" s="29" t="str">
        <f t="shared" si="59"/>
        <v/>
      </c>
      <c r="Q121" s="30">
        <v>1400</v>
      </c>
      <c r="R121" s="90">
        <f t="shared" si="47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0"/>
        <v>0</v>
      </c>
      <c r="AD121" s="114">
        <f t="shared" si="44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2"/>
        <v>9000</v>
      </c>
      <c r="G122" s="29" t="str">
        <f t="shared" si="63"/>
        <v/>
      </c>
      <c r="H122" s="30">
        <v>9000</v>
      </c>
      <c r="I122" s="67">
        <f t="shared" si="64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5"/>
        <v>0.115</v>
      </c>
      <c r="P122" s="29" t="str">
        <f t="shared" si="59"/>
        <v/>
      </c>
      <c r="Q122" s="34">
        <v>0.115</v>
      </c>
      <c r="R122" s="90">
        <f t="shared" si="47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0"/>
        <v>0</v>
      </c>
      <c r="AD122" s="114">
        <f t="shared" si="44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3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5"/>
        <v>0.022</v>
      </c>
      <c r="P123" s="29"/>
      <c r="Q123" s="132">
        <v>0.022</v>
      </c>
      <c r="R123" s="133">
        <f t="shared" si="47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0"/>
        <v>0</v>
      </c>
      <c r="AD123" s="114">
        <f t="shared" si="44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221700</v>
      </c>
      <c r="F124" s="39">
        <f>E124/21</f>
        <v>10557.1428571429</v>
      </c>
      <c r="G124" s="29" t="str">
        <f t="shared" si="63"/>
        <v/>
      </c>
      <c r="H124" s="38">
        <f>H120+H123</f>
        <v>221700</v>
      </c>
      <c r="I124" s="39">
        <f>H124/21</f>
        <v>10557.1428571429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5"/>
        <v>1020</v>
      </c>
      <c r="P124" s="29"/>
      <c r="Q124" s="30">
        <v>1020</v>
      </c>
      <c r="R124" s="90">
        <f t="shared" si="47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0"/>
        <v>0</v>
      </c>
      <c r="AD124" s="114">
        <f t="shared" si="44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10500</v>
      </c>
      <c r="F125" s="28">
        <f t="shared" si="62"/>
        <v>10500</v>
      </c>
      <c r="G125" s="29" t="str">
        <f t="shared" si="63"/>
        <v/>
      </c>
      <c r="H125" s="30">
        <v>10500</v>
      </c>
      <c r="I125" s="67">
        <f t="shared" si="64"/>
        <v>10500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5"/>
        <v>2500</v>
      </c>
      <c r="P125" s="29" t="str">
        <f t="shared" ref="P125:P188" si="65">IF(LEFT(M125,1)="+",LEFT(M125,1)&amp;TEXT(M125,"#"),TEXT(M125,"#"))</f>
        <v/>
      </c>
      <c r="Q125" s="30">
        <v>2500</v>
      </c>
      <c r="R125" s="90">
        <f t="shared" si="47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0"/>
        <v>0</v>
      </c>
      <c r="AD125" s="114">
        <f t="shared" si="44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2"/>
        <v>11700</v>
      </c>
      <c r="G126" s="29" t="str">
        <f t="shared" si="63"/>
        <v/>
      </c>
      <c r="H126" s="30">
        <v>11700</v>
      </c>
      <c r="I126" s="67">
        <f t="shared" si="64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5"/>
        <v>2250</v>
      </c>
      <c r="P126" s="29" t="str">
        <f t="shared" si="65"/>
        <v/>
      </c>
      <c r="Q126" s="30">
        <v>2250</v>
      </c>
      <c r="R126" s="90">
        <f t="shared" si="47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0"/>
        <v>0</v>
      </c>
      <c r="AD126" s="114">
        <f t="shared" si="44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2"/>
        <v>14300</v>
      </c>
      <c r="G127" s="29" t="str">
        <f t="shared" si="63"/>
        <v/>
      </c>
      <c r="H127" s="30">
        <v>14300</v>
      </c>
      <c r="I127" s="99">
        <f t="shared" si="64"/>
        <v>14300</v>
      </c>
      <c r="J127" s="187" t="s">
        <v>307</v>
      </c>
      <c r="K127" s="24" t="s">
        <v>308</v>
      </c>
      <c r="L127" s="25" t="s">
        <v>276</v>
      </c>
      <c r="M127" s="52"/>
      <c r="N127" s="27">
        <v>4500</v>
      </c>
      <c r="O127" s="28">
        <f t="shared" si="45"/>
        <v>4500</v>
      </c>
      <c r="P127" s="29" t="str">
        <f t="shared" si="65"/>
        <v/>
      </c>
      <c r="Q127" s="30">
        <v>4500</v>
      </c>
      <c r="R127" s="90">
        <f t="shared" si="47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0"/>
        <v>0</v>
      </c>
      <c r="AD127" s="114">
        <f t="shared" si="44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2"/>
        <v>17100</v>
      </c>
      <c r="G128" s="29" t="str">
        <f t="shared" si="63"/>
        <v/>
      </c>
      <c r="H128" s="30">
        <v>17100</v>
      </c>
      <c r="I128" s="99">
        <f t="shared" si="64"/>
        <v>17100</v>
      </c>
      <c r="J128" s="188"/>
      <c r="K128" s="24" t="s">
        <v>308</v>
      </c>
      <c r="L128" s="25" t="s">
        <v>105</v>
      </c>
      <c r="M128" s="52"/>
      <c r="N128" s="27">
        <v>4300</v>
      </c>
      <c r="O128" s="28">
        <f t="shared" si="45"/>
        <v>4300</v>
      </c>
      <c r="P128" s="29" t="str">
        <f t="shared" si="65"/>
        <v/>
      </c>
      <c r="Q128" s="30">
        <v>4300</v>
      </c>
      <c r="R128" s="90">
        <f t="shared" si="47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0"/>
        <v>0</v>
      </c>
      <c r="AD128" s="114">
        <f t="shared" ref="AD128:AD191" si="66"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2"/>
        <v>10600</v>
      </c>
      <c r="G129" s="29" t="str">
        <f t="shared" si="63"/>
        <v/>
      </c>
      <c r="H129" s="30">
        <v>10600</v>
      </c>
      <c r="I129" s="99">
        <f t="shared" si="64"/>
        <v>10600</v>
      </c>
      <c r="J129" s="188"/>
      <c r="K129" s="24" t="s">
        <v>311</v>
      </c>
      <c r="L129" s="25" t="s">
        <v>22</v>
      </c>
      <c r="M129" s="52"/>
      <c r="N129" s="34">
        <v>3900</v>
      </c>
      <c r="O129" s="28">
        <f t="shared" si="45"/>
        <v>3900</v>
      </c>
      <c r="P129" s="29" t="str">
        <f t="shared" si="65"/>
        <v/>
      </c>
      <c r="Q129" s="34">
        <v>3900</v>
      </c>
      <c r="R129" s="90">
        <f t="shared" si="47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0"/>
        <v>0</v>
      </c>
      <c r="AD129" s="114">
        <f t="shared" si="66"/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2"/>
        <v>9300</v>
      </c>
      <c r="G130" s="29" t="str">
        <f t="shared" si="63"/>
        <v/>
      </c>
      <c r="H130" s="30">
        <v>9300</v>
      </c>
      <c r="I130" s="99">
        <f t="shared" si="64"/>
        <v>9300</v>
      </c>
      <c r="J130" s="188"/>
      <c r="K130" s="24" t="s">
        <v>315</v>
      </c>
      <c r="L130" s="25" t="s">
        <v>316</v>
      </c>
      <c r="M130" s="52"/>
      <c r="N130" s="27">
        <v>11800</v>
      </c>
      <c r="O130" s="28">
        <f t="shared" si="45"/>
        <v>11800</v>
      </c>
      <c r="P130" s="29" t="str">
        <f t="shared" si="65"/>
        <v/>
      </c>
      <c r="Q130" s="30">
        <v>11800</v>
      </c>
      <c r="R130" s="90">
        <f t="shared" si="47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0"/>
        <v>0</v>
      </c>
      <c r="AD130" s="114">
        <f t="shared" si="66"/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2"/>
        <v>12600</v>
      </c>
      <c r="G131" s="29" t="str">
        <f t="shared" si="63"/>
        <v/>
      </c>
      <c r="H131" s="34">
        <v>12600</v>
      </c>
      <c r="I131" s="99">
        <f t="shared" si="64"/>
        <v>12600</v>
      </c>
      <c r="J131" s="188"/>
      <c r="K131" s="24" t="s">
        <v>315</v>
      </c>
      <c r="L131" s="25" t="s">
        <v>105</v>
      </c>
      <c r="M131" s="52"/>
      <c r="N131" s="27">
        <v>14200</v>
      </c>
      <c r="O131" s="28">
        <f t="shared" si="45"/>
        <v>14200</v>
      </c>
      <c r="P131" s="29" t="str">
        <f t="shared" si="65"/>
        <v/>
      </c>
      <c r="Q131" s="30">
        <v>14200</v>
      </c>
      <c r="R131" s="90">
        <f t="shared" si="47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0"/>
        <v>0</v>
      </c>
      <c r="AD131" s="114">
        <f t="shared" si="66"/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2"/>
        <v>10900</v>
      </c>
      <c r="G132" s="29" t="str">
        <f t="shared" si="63"/>
        <v/>
      </c>
      <c r="H132" s="34">
        <v>10900</v>
      </c>
      <c r="I132" s="99">
        <f t="shared" si="64"/>
        <v>10900</v>
      </c>
      <c r="J132" s="188"/>
      <c r="K132" s="24" t="s">
        <v>319</v>
      </c>
      <c r="L132" s="25" t="s">
        <v>75</v>
      </c>
      <c r="M132" s="52"/>
      <c r="N132" s="27">
        <v>12600</v>
      </c>
      <c r="O132" s="28">
        <f t="shared" si="45"/>
        <v>12600</v>
      </c>
      <c r="P132" s="29" t="str">
        <f t="shared" si="65"/>
        <v/>
      </c>
      <c r="Q132" s="30">
        <v>12600</v>
      </c>
      <c r="R132" s="90">
        <f t="shared" si="47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0"/>
        <v>0</v>
      </c>
      <c r="AD132" s="114">
        <f t="shared" si="66"/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 t="s">
        <v>467</v>
      </c>
      <c r="E133" s="27">
        <v>11900</v>
      </c>
      <c r="F133" s="28">
        <f t="shared" si="62"/>
        <v>11700</v>
      </c>
      <c r="G133" s="29" t="str">
        <f t="shared" si="63"/>
        <v>-200</v>
      </c>
      <c r="H133" s="30">
        <v>11900</v>
      </c>
      <c r="I133" s="99">
        <f t="shared" si="64"/>
        <v>11700</v>
      </c>
      <c r="J133" s="188"/>
      <c r="K133" s="24" t="s">
        <v>321</v>
      </c>
      <c r="L133" s="25" t="s">
        <v>322</v>
      </c>
      <c r="M133" s="52"/>
      <c r="N133" s="27">
        <v>17200</v>
      </c>
      <c r="O133" s="28">
        <f t="shared" si="45"/>
        <v>17200</v>
      </c>
      <c r="P133" s="29" t="str">
        <f t="shared" si="65"/>
        <v/>
      </c>
      <c r="Q133" s="30">
        <v>17200</v>
      </c>
      <c r="R133" s="90">
        <f t="shared" si="47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0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2"/>
        <v>12500</v>
      </c>
      <c r="G134" s="29" t="str">
        <f t="shared" si="63"/>
        <v/>
      </c>
      <c r="H134" s="34">
        <v>12500</v>
      </c>
      <c r="I134" s="99">
        <f t="shared" si="64"/>
        <v>12500</v>
      </c>
      <c r="J134" s="188"/>
      <c r="K134" s="24" t="s">
        <v>324</v>
      </c>
      <c r="L134" s="25" t="s">
        <v>325</v>
      </c>
      <c r="M134" s="52"/>
      <c r="N134" s="27">
        <v>16600</v>
      </c>
      <c r="O134" s="28">
        <f t="shared" ref="O134:O136" si="67">N134+M134</f>
        <v>16600</v>
      </c>
      <c r="P134" s="29" t="str">
        <f t="shared" si="65"/>
        <v/>
      </c>
      <c r="Q134" s="30">
        <v>16600</v>
      </c>
      <c r="R134" s="90">
        <f t="shared" ref="R134:R197" si="68"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0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2"/>
        <v>12300</v>
      </c>
      <c r="G135" s="29" t="str">
        <f t="shared" si="63"/>
        <v/>
      </c>
      <c r="H135" s="34">
        <v>12300</v>
      </c>
      <c r="I135" s="99">
        <f t="shared" si="64"/>
        <v>12300</v>
      </c>
      <c r="J135" s="188"/>
      <c r="K135" s="134" t="s">
        <v>327</v>
      </c>
      <c r="L135" s="25" t="s">
        <v>20</v>
      </c>
      <c r="M135" s="52"/>
      <c r="N135" s="27">
        <v>4000</v>
      </c>
      <c r="O135" s="28">
        <f t="shared" si="67"/>
        <v>4000</v>
      </c>
      <c r="P135" s="29" t="str">
        <f t="shared" si="65"/>
        <v/>
      </c>
      <c r="Q135" s="30">
        <v>4000</v>
      </c>
      <c r="R135" s="90">
        <f t="shared" si="68"/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0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2"/>
        <v>13100</v>
      </c>
      <c r="G136" s="29" t="str">
        <f t="shared" si="63"/>
        <v/>
      </c>
      <c r="H136" s="34">
        <v>13100</v>
      </c>
      <c r="I136" s="99">
        <f t="shared" si="64"/>
        <v>13100</v>
      </c>
      <c r="J136" s="188"/>
      <c r="K136" s="134" t="s">
        <v>330</v>
      </c>
      <c r="L136" s="25" t="s">
        <v>20</v>
      </c>
      <c r="M136" s="52"/>
      <c r="N136" s="27">
        <v>9100</v>
      </c>
      <c r="O136" s="28">
        <f t="shared" si="67"/>
        <v>9100</v>
      </c>
      <c r="P136" s="29" t="str">
        <f t="shared" si="65"/>
        <v/>
      </c>
      <c r="Q136" s="30">
        <v>9100</v>
      </c>
      <c r="R136" s="90">
        <f t="shared" si="68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0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2"/>
        <v>13100</v>
      </c>
      <c r="G137" s="29" t="str">
        <f t="shared" si="63"/>
        <v/>
      </c>
      <c r="H137" s="34">
        <v>13100</v>
      </c>
      <c r="I137" s="99">
        <f t="shared" si="64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5"/>
        <v/>
      </c>
      <c r="Q137" s="34">
        <f t="shared" ref="Q137:Q148" si="69">O137</f>
        <v>11310</v>
      </c>
      <c r="R137" s="90">
        <f t="shared" si="68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0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2"/>
        <v>12800</v>
      </c>
      <c r="G138" s="29" t="str">
        <f t="shared" si="63"/>
        <v/>
      </c>
      <c r="H138" s="34">
        <v>12800</v>
      </c>
      <c r="I138" s="99">
        <f t="shared" si="64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5"/>
        <v/>
      </c>
      <c r="Q138" s="34">
        <f t="shared" si="69"/>
        <v>37150</v>
      </c>
      <c r="R138" s="90">
        <f t="shared" si="68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89" si="70">F142-I142</f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2"/>
        <v>13500</v>
      </c>
      <c r="G139" s="29" t="str">
        <f t="shared" si="63"/>
        <v/>
      </c>
      <c r="H139" s="34">
        <v>13500</v>
      </c>
      <c r="I139" s="99">
        <f t="shared" si="64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5"/>
        <v/>
      </c>
      <c r="Q139" s="34">
        <f t="shared" si="69"/>
        <v>36950</v>
      </c>
      <c r="R139" s="90">
        <f t="shared" si="68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70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2"/>
        <v>13500</v>
      </c>
      <c r="G140" s="29" t="str">
        <f t="shared" si="63"/>
        <v/>
      </c>
      <c r="H140" s="34">
        <v>13500</v>
      </c>
      <c r="I140" s="99">
        <f t="shared" si="64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11650</v>
      </c>
      <c r="O140" s="28">
        <f>F107+1150+300+400</f>
        <v>11650</v>
      </c>
      <c r="P140" s="29" t="str">
        <f t="shared" si="65"/>
        <v/>
      </c>
      <c r="Q140" s="34">
        <f t="shared" si="69"/>
        <v>11650</v>
      </c>
      <c r="R140" s="90">
        <f t="shared" si="68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70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2"/>
        <v>13500</v>
      </c>
      <c r="G141" s="29" t="str">
        <f t="shared" si="63"/>
        <v/>
      </c>
      <c r="H141" s="34">
        <v>13500</v>
      </c>
      <c r="I141" s="99">
        <f t="shared" si="64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5"/>
        <v/>
      </c>
      <c r="Q141" s="34">
        <f t="shared" si="69"/>
        <v>26950</v>
      </c>
      <c r="R141" s="90">
        <f t="shared" si="68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70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2"/>
        <v>10500</v>
      </c>
      <c r="G142" s="29" t="str">
        <f t="shared" si="63"/>
        <v/>
      </c>
      <c r="H142" s="30">
        <v>10500</v>
      </c>
      <c r="I142" s="99">
        <f t="shared" si="64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5"/>
        <v/>
      </c>
      <c r="Q142" s="34">
        <f t="shared" si="69"/>
        <v>11790</v>
      </c>
      <c r="R142" s="90">
        <f t="shared" si="68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70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2"/>
        <v>10300</v>
      </c>
      <c r="G143" s="29" t="str">
        <f t="shared" si="63"/>
        <v/>
      </c>
      <c r="H143" s="30">
        <v>10300</v>
      </c>
      <c r="I143" s="99">
        <f t="shared" si="64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5"/>
        <v/>
      </c>
      <c r="Q143" s="34">
        <f t="shared" si="69"/>
        <v>6420</v>
      </c>
      <c r="R143" s="90">
        <f t="shared" si="68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70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2"/>
        <v>10300</v>
      </c>
      <c r="G144" s="29"/>
      <c r="H144" s="30">
        <v>10300</v>
      </c>
      <c r="I144" s="99">
        <f t="shared" si="64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5"/>
        <v/>
      </c>
      <c r="Q144" s="34">
        <f t="shared" si="69"/>
        <v>26860</v>
      </c>
      <c r="R144" s="90">
        <f t="shared" si="68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70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2"/>
        <v>10300</v>
      </c>
      <c r="G145" s="29"/>
      <c r="H145" s="30">
        <v>10300</v>
      </c>
      <c r="I145" s="99">
        <f t="shared" si="64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5"/>
        <v/>
      </c>
      <c r="Q145" s="34">
        <f t="shared" si="69"/>
        <v>10540</v>
      </c>
      <c r="R145" s="90">
        <f t="shared" si="68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70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2"/>
        <v>20600</v>
      </c>
      <c r="G146" s="29" t="str">
        <f t="shared" ref="G146:G151" si="71">IF(LEFT(D146,1)="+",LEFT(D146,1)&amp;TEXT(D146,"#"),TEXT(D146,"#"))</f>
        <v/>
      </c>
      <c r="H146" s="34">
        <v>20600</v>
      </c>
      <c r="I146" s="99">
        <f t="shared" si="64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5"/>
        <v/>
      </c>
      <c r="Q146" s="34">
        <f t="shared" si="69"/>
        <v>4590</v>
      </c>
      <c r="R146" s="90">
        <f t="shared" si="68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70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2"/>
        <v>19500</v>
      </c>
      <c r="G147" s="29" t="str">
        <f t="shared" si="71"/>
        <v/>
      </c>
      <c r="H147" s="34">
        <v>19500</v>
      </c>
      <c r="I147" s="99">
        <f t="shared" si="64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5"/>
        <v/>
      </c>
      <c r="Q147" s="34">
        <f t="shared" si="69"/>
        <v>16890</v>
      </c>
      <c r="R147" s="90">
        <f t="shared" si="68"/>
        <v>16890</v>
      </c>
      <c r="S147" s="3"/>
      <c r="V147" s="9"/>
      <c r="W147" s="6"/>
      <c r="X147" s="8"/>
      <c r="Y147" s="9"/>
      <c r="Z147" s="6"/>
      <c r="AA147" s="8"/>
      <c r="AC147" s="114">
        <f t="shared" si="70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2"/>
        <v>19500</v>
      </c>
      <c r="G148" s="29" t="str">
        <f t="shared" si="71"/>
        <v/>
      </c>
      <c r="H148" s="34">
        <v>19500</v>
      </c>
      <c r="I148" s="99">
        <f t="shared" si="64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9570</v>
      </c>
      <c r="O148" s="28">
        <f>F93+1570+400+300</f>
        <v>9570</v>
      </c>
      <c r="P148" s="29" t="str">
        <f t="shared" si="65"/>
        <v/>
      </c>
      <c r="Q148" s="34">
        <f t="shared" si="69"/>
        <v>9570</v>
      </c>
      <c r="R148" s="90">
        <f t="shared" si="68"/>
        <v>9570</v>
      </c>
      <c r="S148" s="3"/>
      <c r="V148" s="9"/>
      <c r="W148" s="6"/>
      <c r="X148" s="8"/>
      <c r="Y148" s="9"/>
      <c r="Z148" s="6"/>
      <c r="AA148" s="8"/>
      <c r="AC148" s="114">
        <f t="shared" si="70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2"/>
        <v>11400</v>
      </c>
      <c r="G149" s="29" t="str">
        <f t="shared" si="71"/>
        <v/>
      </c>
      <c r="H149" s="30">
        <v>11400</v>
      </c>
      <c r="I149" s="99">
        <f t="shared" si="64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2">N149+M149</f>
        <v>7000</v>
      </c>
      <c r="P149" s="29" t="str">
        <f t="shared" si="65"/>
        <v/>
      </c>
      <c r="Q149" s="30">
        <v>7000</v>
      </c>
      <c r="R149" s="90">
        <f t="shared" si="68"/>
        <v>7000</v>
      </c>
      <c r="S149" s="3"/>
      <c r="V149" s="9"/>
      <c r="W149" s="6"/>
      <c r="X149" s="8"/>
      <c r="Y149" s="9"/>
      <c r="Z149" s="6"/>
      <c r="AA149" s="8"/>
      <c r="AC149" s="114">
        <f t="shared" si="70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 t="s">
        <v>485</v>
      </c>
      <c r="E150" s="27">
        <v>10000</v>
      </c>
      <c r="F150" s="28">
        <f t="shared" si="62"/>
        <v>9500</v>
      </c>
      <c r="G150" s="29" t="str">
        <f t="shared" si="71"/>
        <v>-500</v>
      </c>
      <c r="H150" s="30">
        <v>10000</v>
      </c>
      <c r="I150" s="99">
        <f t="shared" si="64"/>
        <v>9500</v>
      </c>
      <c r="J150" s="105"/>
      <c r="K150" s="122" t="s">
        <v>360</v>
      </c>
      <c r="L150" s="25" t="s">
        <v>22</v>
      </c>
      <c r="M150" s="26"/>
      <c r="N150" s="27">
        <v>6200</v>
      </c>
      <c r="O150" s="28">
        <f t="shared" si="72"/>
        <v>6200</v>
      </c>
      <c r="P150" s="29" t="str">
        <f t="shared" si="65"/>
        <v/>
      </c>
      <c r="Q150" s="30">
        <v>6200</v>
      </c>
      <c r="R150" s="90">
        <f t="shared" si="68"/>
        <v>6200</v>
      </c>
      <c r="S150" s="3"/>
      <c r="V150" s="9"/>
      <c r="W150" s="6"/>
      <c r="X150" s="8"/>
      <c r="Y150" s="9"/>
      <c r="Z150" s="6"/>
      <c r="AA150" s="8"/>
      <c r="AC150" s="114">
        <f t="shared" si="70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2"/>
        <v>10500</v>
      </c>
      <c r="G151" s="29" t="str">
        <f t="shared" si="71"/>
        <v/>
      </c>
      <c r="H151" s="30">
        <v>10500</v>
      </c>
      <c r="I151" s="99">
        <f t="shared" si="64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2"/>
        <v>9500</v>
      </c>
      <c r="P151" s="77" t="str">
        <f t="shared" si="65"/>
        <v/>
      </c>
      <c r="Q151" s="30">
        <v>9500</v>
      </c>
      <c r="R151" s="90">
        <f t="shared" si="68"/>
        <v>9500</v>
      </c>
      <c r="S151" s="3"/>
      <c r="V151" s="9"/>
      <c r="W151" s="6"/>
      <c r="X151" s="8"/>
      <c r="Y151" s="9"/>
      <c r="Z151" s="6"/>
      <c r="AA151" s="8"/>
      <c r="AC151" s="114">
        <f t="shared" si="70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2"/>
        <v>10400</v>
      </c>
      <c r="G152" s="29"/>
      <c r="H152" s="30">
        <v>10400</v>
      </c>
      <c r="I152" s="99">
        <f t="shared" si="64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2"/>
        <v>8400</v>
      </c>
      <c r="P152" s="77" t="str">
        <f t="shared" si="65"/>
        <v/>
      </c>
      <c r="Q152" s="30">
        <v>8400</v>
      </c>
      <c r="R152" s="90">
        <f t="shared" si="68"/>
        <v>8400</v>
      </c>
      <c r="S152" s="3"/>
      <c r="V152" s="9"/>
      <c r="W152" s="6"/>
      <c r="X152" s="8"/>
      <c r="Y152" s="9"/>
      <c r="Z152" s="6"/>
      <c r="AA152" s="8"/>
      <c r="AC152" s="114">
        <f t="shared" si="70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2"/>
        <v>10400</v>
      </c>
      <c r="G153" s="29"/>
      <c r="H153" s="30">
        <v>10400</v>
      </c>
      <c r="I153" s="99">
        <f t="shared" si="64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2"/>
        <v>7200</v>
      </c>
      <c r="P153" s="77" t="str">
        <f t="shared" si="65"/>
        <v/>
      </c>
      <c r="Q153" s="34">
        <v>7200</v>
      </c>
      <c r="R153" s="90">
        <f t="shared" si="68"/>
        <v>7200</v>
      </c>
      <c r="S153" s="3"/>
      <c r="V153" s="9"/>
      <c r="W153" s="6"/>
      <c r="X153" s="8"/>
      <c r="Y153" s="9"/>
      <c r="Z153" s="6"/>
      <c r="AA153" s="8"/>
      <c r="AC153" s="114">
        <f t="shared" si="70"/>
        <v>0</v>
      </c>
      <c r="AD153" s="114">
        <f t="shared" si="66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2"/>
        <v>10400</v>
      </c>
      <c r="G154" s="29"/>
      <c r="H154" s="30">
        <v>10400</v>
      </c>
      <c r="I154" s="99">
        <f t="shared" si="64"/>
        <v>10400</v>
      </c>
      <c r="J154" s="105"/>
      <c r="K154" s="147" t="s">
        <v>368</v>
      </c>
      <c r="L154" s="75" t="s">
        <v>22</v>
      </c>
      <c r="M154" s="57"/>
      <c r="N154" s="27">
        <v>3200</v>
      </c>
      <c r="O154" s="28">
        <f t="shared" si="72"/>
        <v>3200</v>
      </c>
      <c r="P154" s="77" t="str">
        <f t="shared" si="65"/>
        <v/>
      </c>
      <c r="Q154" s="30">
        <v>3200</v>
      </c>
      <c r="R154" s="90">
        <f t="shared" si="68"/>
        <v>3200</v>
      </c>
      <c r="S154" s="3"/>
      <c r="V154" s="9"/>
      <c r="W154" s="6"/>
      <c r="X154" s="8"/>
      <c r="Y154" s="9"/>
      <c r="Z154" s="6"/>
      <c r="AA154" s="8"/>
      <c r="AC154" s="114">
        <f t="shared" si="70"/>
        <v>0</v>
      </c>
      <c r="AD154" s="114">
        <f t="shared" si="66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2"/>
        <v>5000</v>
      </c>
      <c r="P155" s="77" t="str">
        <f t="shared" si="65"/>
        <v/>
      </c>
      <c r="Q155" s="34">
        <v>5000</v>
      </c>
      <c r="R155" s="90">
        <f t="shared" si="68"/>
        <v>5000</v>
      </c>
      <c r="S155" s="3"/>
      <c r="V155" s="9"/>
      <c r="W155" s="6"/>
      <c r="X155" s="8"/>
      <c r="Y155" s="9"/>
      <c r="Z155" s="6"/>
      <c r="AA155" s="8"/>
      <c r="AC155" s="114">
        <f t="shared" si="70"/>
        <v>0</v>
      </c>
      <c r="AD155" s="114">
        <f t="shared" si="66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2"/>
        <v>10600</v>
      </c>
      <c r="G156" s="29"/>
      <c r="H156" s="30">
        <v>10600</v>
      </c>
      <c r="I156" s="99">
        <f t="shared" si="64"/>
        <v>10600</v>
      </c>
      <c r="J156" s="105"/>
      <c r="K156" s="147" t="s">
        <v>373</v>
      </c>
      <c r="L156" s="75" t="s">
        <v>22</v>
      </c>
      <c r="M156" s="57"/>
      <c r="N156" s="27">
        <v>4800</v>
      </c>
      <c r="O156" s="28">
        <f t="shared" si="72"/>
        <v>4800</v>
      </c>
      <c r="P156" s="77" t="str">
        <f t="shared" si="65"/>
        <v/>
      </c>
      <c r="Q156" s="30">
        <v>4800</v>
      </c>
      <c r="R156" s="90">
        <f t="shared" si="68"/>
        <v>4800</v>
      </c>
      <c r="S156" s="3"/>
      <c r="V156" s="9"/>
      <c r="W156" s="6"/>
      <c r="X156" s="8"/>
      <c r="Y156" s="9"/>
      <c r="Z156" s="6"/>
      <c r="AA156" s="8"/>
      <c r="AC156" s="114">
        <f t="shared" si="70"/>
        <v>0</v>
      </c>
      <c r="AD156" s="114">
        <f t="shared" si="66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2"/>
        <v>13500</v>
      </c>
      <c r="G157" s="29" t="str">
        <f t="shared" ref="G157:G159" si="73">IF(LEFT(D157,1)="+",LEFT(D157,1)&amp;TEXT(D157,"#"),TEXT(D157,"#"))</f>
        <v/>
      </c>
      <c r="H157" s="30">
        <v>13500</v>
      </c>
      <c r="I157" s="99">
        <f t="shared" si="64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2"/>
        <v>5000</v>
      </c>
      <c r="P157" s="77" t="str">
        <f t="shared" si="65"/>
        <v/>
      </c>
      <c r="Q157" s="30">
        <v>5000</v>
      </c>
      <c r="R157" s="90">
        <f t="shared" si="68"/>
        <v>5000</v>
      </c>
      <c r="S157" s="3"/>
      <c r="V157" s="9"/>
      <c r="W157" s="6"/>
      <c r="X157" s="8"/>
      <c r="Y157" s="9"/>
      <c r="Z157" s="6"/>
      <c r="AA157" s="8"/>
      <c r="AC157" s="114">
        <f t="shared" si="70"/>
        <v>0</v>
      </c>
      <c r="AD157" s="114">
        <f t="shared" si="66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2"/>
        <v>13100</v>
      </c>
      <c r="G158" s="29" t="str">
        <f t="shared" si="73"/>
        <v/>
      </c>
      <c r="H158" s="30">
        <v>13100</v>
      </c>
      <c r="I158" s="99">
        <f t="shared" si="64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2"/>
        <v>6400</v>
      </c>
      <c r="P158" s="77" t="str">
        <f t="shared" si="65"/>
        <v/>
      </c>
      <c r="Q158" s="30">
        <v>6400</v>
      </c>
      <c r="R158" s="90">
        <f t="shared" si="68"/>
        <v>6400</v>
      </c>
      <c r="S158" s="3"/>
      <c r="V158" s="9"/>
      <c r="W158" s="6"/>
      <c r="X158" s="8"/>
      <c r="Y158" s="9"/>
      <c r="Z158" s="6"/>
      <c r="AA158" s="8"/>
      <c r="AC158" s="114">
        <f t="shared" si="70"/>
        <v>0</v>
      </c>
      <c r="AD158" s="114">
        <f t="shared" si="66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12500</v>
      </c>
      <c r="F159" s="28">
        <f t="shared" si="62"/>
        <v>12500</v>
      </c>
      <c r="G159" s="29" t="str">
        <f t="shared" si="73"/>
        <v/>
      </c>
      <c r="H159" s="30">
        <v>12500</v>
      </c>
      <c r="I159" s="99">
        <f t="shared" si="64"/>
        <v>12500</v>
      </c>
      <c r="J159" s="105"/>
      <c r="K159" s="147" t="s">
        <v>379</v>
      </c>
      <c r="L159" s="75" t="s">
        <v>22</v>
      </c>
      <c r="M159" s="57"/>
      <c r="N159" s="27">
        <v>3600</v>
      </c>
      <c r="O159" s="28">
        <f t="shared" si="72"/>
        <v>3600</v>
      </c>
      <c r="P159" s="77" t="str">
        <f t="shared" si="65"/>
        <v/>
      </c>
      <c r="Q159" s="30">
        <v>3600</v>
      </c>
      <c r="R159" s="90">
        <f t="shared" si="68"/>
        <v>3600</v>
      </c>
      <c r="S159" s="3"/>
      <c r="V159" s="9"/>
      <c r="W159" s="6"/>
      <c r="X159" s="8"/>
      <c r="Y159" s="9"/>
      <c r="Z159" s="6"/>
      <c r="AA159" s="8"/>
      <c r="AC159" s="114">
        <f t="shared" si="70"/>
        <v>0</v>
      </c>
      <c r="AD159" s="114">
        <f t="shared" si="66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2"/>
        <v>10300</v>
      </c>
      <c r="G160" s="29"/>
      <c r="H160" s="30">
        <v>10300</v>
      </c>
      <c r="I160" s="99">
        <f t="shared" si="64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2"/>
        <v>4700</v>
      </c>
      <c r="P160" s="77" t="str">
        <f t="shared" si="65"/>
        <v/>
      </c>
      <c r="Q160" s="30">
        <v>4700</v>
      </c>
      <c r="R160" s="90">
        <f t="shared" si="68"/>
        <v>4700</v>
      </c>
      <c r="S160" s="3"/>
      <c r="V160" s="9"/>
      <c r="W160" s="6"/>
      <c r="X160" s="8"/>
      <c r="Y160" s="9"/>
      <c r="Z160" s="6"/>
      <c r="AA160" s="8"/>
      <c r="AC160" s="114">
        <f t="shared" si="70"/>
        <v>0</v>
      </c>
      <c r="AD160" s="114">
        <f t="shared" si="66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2"/>
        <v>13000</v>
      </c>
      <c r="G161" s="29" t="str">
        <f t="shared" ref="G161:G170" si="74">IF(LEFT(D161,1)="+",LEFT(D161,1)&amp;TEXT(D161,"#"),TEXT(D161,"#"))</f>
        <v/>
      </c>
      <c r="H161" s="30">
        <v>13000</v>
      </c>
      <c r="I161" s="99">
        <f t="shared" si="64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2"/>
        <v>6000</v>
      </c>
      <c r="P161" s="77" t="str">
        <f t="shared" si="65"/>
        <v/>
      </c>
      <c r="Q161" s="30">
        <v>6000</v>
      </c>
      <c r="R161" s="90">
        <f t="shared" si="68"/>
        <v>6000</v>
      </c>
      <c r="S161" s="3"/>
      <c r="V161" s="9"/>
      <c r="W161" s="6"/>
      <c r="X161" s="8"/>
      <c r="Y161" s="9"/>
      <c r="Z161" s="6"/>
      <c r="AA161" s="8"/>
      <c r="AC161" s="114">
        <f t="shared" si="70"/>
        <v>0</v>
      </c>
      <c r="AD161" s="114">
        <f t="shared" si="66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2"/>
        <v>13500</v>
      </c>
      <c r="G162" s="29"/>
      <c r="H162" s="34">
        <v>13500</v>
      </c>
      <c r="I162" s="99">
        <f t="shared" si="64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2"/>
        <v>2700</v>
      </c>
      <c r="P162" s="77" t="str">
        <f t="shared" si="65"/>
        <v/>
      </c>
      <c r="Q162" s="30">
        <v>2700</v>
      </c>
      <c r="R162" s="90">
        <f t="shared" si="68"/>
        <v>2700</v>
      </c>
      <c r="S162" s="3"/>
      <c r="V162" s="9"/>
      <c r="W162" s="6"/>
      <c r="X162" s="8"/>
      <c r="Y162" s="9"/>
      <c r="Z162" s="6"/>
      <c r="AA162" s="8"/>
      <c r="AC162" s="114">
        <f t="shared" si="70"/>
        <v>0</v>
      </c>
      <c r="AD162" s="114">
        <f t="shared" si="66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2"/>
        <v>13200</v>
      </c>
      <c r="G163" s="29" t="str">
        <f t="shared" si="74"/>
        <v/>
      </c>
      <c r="H163" s="34">
        <v>13200</v>
      </c>
      <c r="I163" s="99">
        <f t="shared" si="64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2"/>
        <v>2200</v>
      </c>
      <c r="P163" s="77" t="str">
        <f t="shared" si="65"/>
        <v/>
      </c>
      <c r="Q163" s="30">
        <v>2200</v>
      </c>
      <c r="R163" s="90">
        <f t="shared" si="68"/>
        <v>2200</v>
      </c>
      <c r="S163" s="3"/>
      <c r="V163" s="9"/>
      <c r="W163" s="6"/>
      <c r="X163" s="8"/>
      <c r="Y163" s="9"/>
      <c r="Z163" s="6"/>
      <c r="AA163" s="8"/>
      <c r="AC163" s="114">
        <f t="shared" si="70"/>
        <v>0</v>
      </c>
      <c r="AD163" s="114">
        <f t="shared" si="66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2"/>
        <v>13200</v>
      </c>
      <c r="G164" s="29" t="str">
        <f t="shared" si="74"/>
        <v/>
      </c>
      <c r="H164" s="34">
        <v>13200</v>
      </c>
      <c r="I164" s="99">
        <f t="shared" si="64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2"/>
        <v>2200</v>
      </c>
      <c r="P164" s="77" t="str">
        <f t="shared" si="65"/>
        <v/>
      </c>
      <c r="Q164" s="30">
        <v>2200</v>
      </c>
      <c r="R164" s="90">
        <f t="shared" si="68"/>
        <v>2200</v>
      </c>
      <c r="S164" s="3"/>
      <c r="V164" s="9"/>
      <c r="W164" s="6"/>
      <c r="X164" s="8"/>
      <c r="Y164" s="9"/>
      <c r="Z164" s="6"/>
      <c r="AA164" s="8"/>
      <c r="AC164" s="114">
        <f t="shared" si="70"/>
        <v>0</v>
      </c>
      <c r="AD164" s="114">
        <f t="shared" si="66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2"/>
        <v>10600</v>
      </c>
      <c r="G165" s="29" t="str">
        <f t="shared" si="74"/>
        <v/>
      </c>
      <c r="H165" s="30">
        <v>10600</v>
      </c>
      <c r="I165" s="99">
        <f t="shared" si="64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2"/>
        <v>9800</v>
      </c>
      <c r="P165" s="77" t="str">
        <f t="shared" si="65"/>
        <v/>
      </c>
      <c r="Q165" s="30">
        <v>9800</v>
      </c>
      <c r="R165" s="90">
        <f t="shared" si="68"/>
        <v>9800</v>
      </c>
      <c r="S165" s="3"/>
      <c r="V165" s="9"/>
      <c r="W165" s="6"/>
      <c r="X165" s="8"/>
      <c r="Y165" s="9"/>
      <c r="Z165" s="6"/>
      <c r="AA165" s="8"/>
      <c r="AC165" s="114">
        <f t="shared" si="70"/>
        <v>0</v>
      </c>
      <c r="AD165" s="114">
        <f t="shared" si="66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2"/>
        <v>10600</v>
      </c>
      <c r="G166" s="29" t="str">
        <f t="shared" si="74"/>
        <v/>
      </c>
      <c r="H166" s="30">
        <v>10600</v>
      </c>
      <c r="I166" s="67">
        <f t="shared" si="64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2"/>
        <v>10700</v>
      </c>
      <c r="P166" s="77" t="str">
        <f t="shared" si="65"/>
        <v/>
      </c>
      <c r="Q166" s="30">
        <v>10700</v>
      </c>
      <c r="R166" s="90">
        <f t="shared" si="68"/>
        <v>10700</v>
      </c>
      <c r="S166" s="3"/>
      <c r="V166" s="9"/>
      <c r="W166" s="6"/>
      <c r="X166" s="8"/>
      <c r="Y166" s="9"/>
      <c r="Z166" s="6"/>
      <c r="AA166" s="8"/>
      <c r="AC166" s="114">
        <f t="shared" si="70"/>
        <v>0</v>
      </c>
      <c r="AD166" s="114">
        <f t="shared" si="66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2"/>
        <v>10600</v>
      </c>
      <c r="G167" s="29" t="str">
        <f t="shared" si="74"/>
        <v/>
      </c>
      <c r="H167" s="30">
        <v>10600</v>
      </c>
      <c r="I167" s="67">
        <f t="shared" si="64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2"/>
        <v>11800</v>
      </c>
      <c r="P167" s="77" t="str">
        <f t="shared" si="65"/>
        <v/>
      </c>
      <c r="Q167" s="30">
        <v>11800</v>
      </c>
      <c r="R167" s="90">
        <f t="shared" si="68"/>
        <v>11800</v>
      </c>
      <c r="S167" s="3"/>
      <c r="V167" s="9"/>
      <c r="W167" s="6"/>
      <c r="X167" s="8"/>
      <c r="Y167" s="9"/>
      <c r="Z167" s="6"/>
      <c r="AA167" s="8"/>
      <c r="AC167" s="114">
        <f t="shared" si="70"/>
        <v>0</v>
      </c>
      <c r="AD167" s="114">
        <f t="shared" si="66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2"/>
        <v>10700</v>
      </c>
      <c r="G168" s="29" t="str">
        <f t="shared" si="74"/>
        <v/>
      </c>
      <c r="H168" s="30">
        <v>10700</v>
      </c>
      <c r="I168" s="99">
        <f t="shared" si="64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2"/>
        <v>11700</v>
      </c>
      <c r="P168" s="29" t="str">
        <f t="shared" si="65"/>
        <v/>
      </c>
      <c r="Q168" s="30">
        <v>11700</v>
      </c>
      <c r="R168" s="90">
        <f t="shared" si="68"/>
        <v>11700</v>
      </c>
      <c r="S168" s="3"/>
      <c r="V168" s="9"/>
      <c r="W168" s="6"/>
      <c r="X168" s="8"/>
      <c r="Y168" s="9"/>
      <c r="Z168" s="6"/>
      <c r="AA168" s="8"/>
      <c r="AC168" s="114">
        <f t="shared" si="70"/>
        <v>0</v>
      </c>
      <c r="AD168" s="114">
        <f t="shared" si="66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2"/>
        <v>11200</v>
      </c>
      <c r="G169" s="29" t="str">
        <f t="shared" si="74"/>
        <v/>
      </c>
      <c r="H169" s="30">
        <v>11200</v>
      </c>
      <c r="I169" s="99">
        <f t="shared" si="64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2"/>
        <v>4050</v>
      </c>
      <c r="P169" s="77" t="str">
        <f t="shared" si="65"/>
        <v/>
      </c>
      <c r="Q169" s="30">
        <v>4050</v>
      </c>
      <c r="R169" s="90">
        <f t="shared" si="68"/>
        <v>4050</v>
      </c>
      <c r="S169" s="3"/>
      <c r="V169" s="9"/>
      <c r="W169" s="6"/>
      <c r="X169" s="8"/>
      <c r="Y169" s="9"/>
      <c r="Z169" s="6"/>
      <c r="AA169" s="8"/>
      <c r="AC169" s="114">
        <f t="shared" si="70"/>
        <v>0</v>
      </c>
      <c r="AD169" s="114">
        <f t="shared" si="66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2"/>
        <v>10600</v>
      </c>
      <c r="G170" s="29" t="str">
        <f t="shared" si="74"/>
        <v/>
      </c>
      <c r="H170" s="30">
        <v>10600</v>
      </c>
      <c r="I170" s="99">
        <f t="shared" si="64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2"/>
        <v>10360</v>
      </c>
      <c r="P170" s="77" t="str">
        <f t="shared" si="65"/>
        <v/>
      </c>
      <c r="Q170" s="30">
        <v>10360</v>
      </c>
      <c r="R170" s="90">
        <f t="shared" si="68"/>
        <v>10360</v>
      </c>
      <c r="S170" s="3"/>
      <c r="V170" s="9"/>
      <c r="W170" s="6"/>
      <c r="X170" s="8"/>
      <c r="Y170" s="9"/>
      <c r="Z170" s="6"/>
      <c r="AA170" s="8"/>
      <c r="AC170" s="114">
        <f t="shared" si="70"/>
        <v>0</v>
      </c>
      <c r="AD170" s="114">
        <f t="shared" si="66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564200</v>
      </c>
      <c r="F171" s="39">
        <f>E171/46</f>
        <v>12265.2173913043</v>
      </c>
      <c r="G171" s="73"/>
      <c r="H171" s="38">
        <f>SUM(I125:I170)</f>
        <v>564200</v>
      </c>
      <c r="I171" s="149">
        <f>H171/46</f>
        <v>12265.2173913043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2"/>
        <v>3600</v>
      </c>
      <c r="P171" s="153" t="str">
        <f t="shared" si="65"/>
        <v/>
      </c>
      <c r="Q171" s="156">
        <v>3600</v>
      </c>
      <c r="R171" s="90">
        <f t="shared" si="68"/>
        <v>3600</v>
      </c>
      <c r="S171" s="3"/>
      <c r="V171" s="9"/>
      <c r="W171" s="6"/>
      <c r="X171" s="8"/>
      <c r="Y171" s="9"/>
      <c r="Z171" s="6"/>
      <c r="AA171" s="8"/>
      <c r="AC171" s="114">
        <f t="shared" si="70"/>
        <v>0</v>
      </c>
      <c r="AD171" s="114">
        <f t="shared" si="66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5">E172+D172</f>
        <v>4100</v>
      </c>
      <c r="G172" s="29" t="str">
        <f t="shared" ref="G172:G190" si="76">IF(LEFT(D172,1)="+",LEFT(D172,1)&amp;TEXT(D172,"#"),TEXT(D172,"#"))</f>
        <v/>
      </c>
      <c r="H172" s="34">
        <v>4100</v>
      </c>
      <c r="I172" s="99">
        <f t="shared" ref="I172:I186" si="77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2"/>
        <v>2500</v>
      </c>
      <c r="P172" s="153" t="str">
        <f t="shared" si="65"/>
        <v/>
      </c>
      <c r="Q172" s="156">
        <v>2500</v>
      </c>
      <c r="R172" s="90">
        <f t="shared" si="68"/>
        <v>2500</v>
      </c>
      <c r="S172" s="3"/>
      <c r="V172" s="9"/>
      <c r="W172" s="6"/>
      <c r="X172" s="8"/>
      <c r="Y172" s="9"/>
      <c r="Z172" s="6"/>
      <c r="AA172" s="8"/>
      <c r="AC172" s="114">
        <f t="shared" si="70"/>
        <v>0</v>
      </c>
      <c r="AD172" s="114">
        <f t="shared" si="66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5"/>
        <v>2350</v>
      </c>
      <c r="G173" s="29" t="str">
        <f t="shared" si="76"/>
        <v/>
      </c>
      <c r="H173" s="30">
        <v>2350</v>
      </c>
      <c r="I173" s="99">
        <f t="shared" si="77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2"/>
        <v>1500</v>
      </c>
      <c r="P173" s="153" t="str">
        <f t="shared" si="65"/>
        <v/>
      </c>
      <c r="Q173" s="156">
        <v>1500</v>
      </c>
      <c r="R173" s="90">
        <f t="shared" si="68"/>
        <v>1500</v>
      </c>
      <c r="S173" s="3"/>
      <c r="V173" s="9"/>
      <c r="W173" s="6"/>
      <c r="X173" s="8"/>
      <c r="Y173" s="9"/>
      <c r="Z173" s="6"/>
      <c r="AA173" s="8"/>
      <c r="AC173" s="114">
        <f t="shared" si="70"/>
        <v>0</v>
      </c>
      <c r="AD173" s="114">
        <f t="shared" si="66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5"/>
        <v>3400</v>
      </c>
      <c r="G174" s="29" t="str">
        <f t="shared" si="76"/>
        <v/>
      </c>
      <c r="H174" s="34">
        <v>3400</v>
      </c>
      <c r="I174" s="99">
        <f t="shared" si="77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2"/>
        <v>47200</v>
      </c>
      <c r="P174" s="153" t="str">
        <f t="shared" si="65"/>
        <v/>
      </c>
      <c r="Q174" s="27">
        <v>47200</v>
      </c>
      <c r="R174" s="90">
        <f t="shared" si="68"/>
        <v>47200</v>
      </c>
      <c r="S174" s="3"/>
      <c r="V174" s="9"/>
      <c r="W174" s="6"/>
      <c r="X174" s="8"/>
      <c r="Y174" s="9"/>
      <c r="Z174" s="6"/>
      <c r="AA174" s="8"/>
      <c r="AC174" s="114">
        <f t="shared" si="70"/>
        <v>0</v>
      </c>
      <c r="AD174" s="114">
        <f t="shared" si="66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5"/>
        <v>2400</v>
      </c>
      <c r="G175" s="29" t="str">
        <f t="shared" si="76"/>
        <v/>
      </c>
      <c r="H175" s="30">
        <v>2400</v>
      </c>
      <c r="I175" s="99">
        <f t="shared" si="77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2"/>
        <v>16200</v>
      </c>
      <c r="P175" s="77" t="str">
        <f t="shared" si="65"/>
        <v/>
      </c>
      <c r="Q175" s="27">
        <v>16200</v>
      </c>
      <c r="R175" s="90">
        <f t="shared" si="68"/>
        <v>16200</v>
      </c>
      <c r="S175" s="3"/>
      <c r="V175" s="9"/>
      <c r="W175" s="6"/>
      <c r="X175" s="8"/>
      <c r="Y175" s="9"/>
      <c r="Z175" s="6"/>
      <c r="AA175" s="8"/>
      <c r="AC175" s="114">
        <f t="shared" si="70"/>
        <v>0</v>
      </c>
      <c r="AD175" s="114">
        <f t="shared" si="66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5"/>
        <v>2700</v>
      </c>
      <c r="G176" s="29" t="str">
        <f t="shared" si="76"/>
        <v/>
      </c>
      <c r="H176" s="30">
        <v>2700</v>
      </c>
      <c r="I176" s="99">
        <f t="shared" si="77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2"/>
        <v>14400</v>
      </c>
      <c r="P176" s="77" t="str">
        <f t="shared" si="65"/>
        <v/>
      </c>
      <c r="Q176" s="27">
        <v>14400</v>
      </c>
      <c r="R176" s="90">
        <f t="shared" si="68"/>
        <v>14400</v>
      </c>
      <c r="S176" s="3"/>
      <c r="V176" s="9"/>
      <c r="W176" s="6"/>
      <c r="X176" s="8"/>
      <c r="Y176" s="9"/>
      <c r="Z176" s="6"/>
      <c r="AA176" s="8"/>
      <c r="AC176" s="114">
        <f t="shared" si="70"/>
        <v>0</v>
      </c>
      <c r="AD176" s="114">
        <f t="shared" si="66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2"/>
        <v>15300</v>
      </c>
      <c r="P177" s="77" t="str">
        <f t="shared" si="65"/>
        <v/>
      </c>
      <c r="Q177" s="27">
        <v>15300</v>
      </c>
      <c r="R177" s="90">
        <f t="shared" si="68"/>
        <v>15300</v>
      </c>
      <c r="S177" s="3"/>
      <c r="V177" s="9"/>
      <c r="W177" s="6"/>
      <c r="X177" s="8"/>
      <c r="Y177" s="9"/>
      <c r="Z177" s="6"/>
      <c r="AA177" s="8"/>
      <c r="AC177" s="114">
        <f t="shared" si="70"/>
        <v>0</v>
      </c>
      <c r="AD177" s="114">
        <f t="shared" si="66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5"/>
        <v>5500</v>
      </c>
      <c r="G178" s="29" t="str">
        <f t="shared" si="76"/>
        <v/>
      </c>
      <c r="H178" s="30">
        <v>5500</v>
      </c>
      <c r="I178" s="99">
        <f t="shared" si="77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2"/>
        <v>17200</v>
      </c>
      <c r="P178" s="77" t="str">
        <f t="shared" si="65"/>
        <v/>
      </c>
      <c r="Q178" s="27">
        <v>17200</v>
      </c>
      <c r="R178" s="90">
        <f t="shared" si="68"/>
        <v>17200</v>
      </c>
      <c r="S178" s="3"/>
      <c r="V178" s="9"/>
      <c r="W178" s="6"/>
      <c r="X178" s="8"/>
      <c r="Y178" s="9"/>
      <c r="Z178" s="6"/>
      <c r="AA178" s="8"/>
      <c r="AC178" s="114">
        <f t="shared" si="70"/>
        <v>0</v>
      </c>
      <c r="AD178" s="114">
        <f t="shared" si="66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5"/>
        <v>2900</v>
      </c>
      <c r="G179" s="29" t="str">
        <f t="shared" si="76"/>
        <v/>
      </c>
      <c r="H179" s="30">
        <v>2900</v>
      </c>
      <c r="I179" s="99">
        <f t="shared" si="77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2"/>
        <v>43800</v>
      </c>
      <c r="P179" s="77" t="str">
        <f t="shared" si="65"/>
        <v/>
      </c>
      <c r="Q179" s="27">
        <v>43800</v>
      </c>
      <c r="R179" s="90">
        <f t="shared" si="68"/>
        <v>43800</v>
      </c>
      <c r="S179" s="3"/>
      <c r="V179" s="9"/>
      <c r="W179" s="6"/>
      <c r="X179" s="8"/>
      <c r="Y179" s="9"/>
      <c r="Z179" s="6"/>
      <c r="AA179" s="8"/>
      <c r="AC179" s="114">
        <f t="shared" si="70"/>
        <v>0</v>
      </c>
      <c r="AD179" s="114">
        <f t="shared" si="66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5"/>
        <v>4430</v>
      </c>
      <c r="G180" s="29" t="str">
        <f t="shared" si="76"/>
        <v/>
      </c>
      <c r="H180" s="30">
        <v>4430</v>
      </c>
      <c r="I180" s="99">
        <f t="shared" si="77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2"/>
        <v>13100</v>
      </c>
      <c r="P180" s="77" t="str">
        <f t="shared" si="65"/>
        <v/>
      </c>
      <c r="Q180" s="27">
        <v>13100</v>
      </c>
      <c r="R180" s="90">
        <f t="shared" si="68"/>
        <v>13100</v>
      </c>
      <c r="S180" s="3"/>
      <c r="V180" s="9"/>
      <c r="W180" s="6"/>
      <c r="X180" s="8"/>
      <c r="Y180" s="9"/>
      <c r="Z180" s="6"/>
      <c r="AA180" s="8"/>
      <c r="AC180" s="114">
        <f t="shared" si="70"/>
        <v>0</v>
      </c>
      <c r="AD180" s="114">
        <f t="shared" si="66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5"/>
        <v>3100</v>
      </c>
      <c r="G181" s="29" t="str">
        <f t="shared" si="76"/>
        <v/>
      </c>
      <c r="H181" s="30">
        <v>3100</v>
      </c>
      <c r="I181" s="99">
        <f t="shared" si="77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2"/>
        <v>35500</v>
      </c>
      <c r="P181" s="77" t="str">
        <f t="shared" si="65"/>
        <v/>
      </c>
      <c r="Q181" s="27">
        <v>35500</v>
      </c>
      <c r="R181" s="90">
        <f t="shared" si="68"/>
        <v>35500</v>
      </c>
      <c r="S181" s="3"/>
      <c r="V181" s="9"/>
      <c r="W181" s="6"/>
      <c r="X181" s="8"/>
      <c r="Y181" s="9"/>
      <c r="Z181" s="6"/>
      <c r="AA181" s="8"/>
      <c r="AC181" s="114">
        <f t="shared" si="70"/>
        <v>0</v>
      </c>
      <c r="AD181" s="114">
        <f t="shared" si="66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5"/>
        <v>3500</v>
      </c>
      <c r="G182" s="29" t="str">
        <f t="shared" si="76"/>
        <v/>
      </c>
      <c r="H182" s="30">
        <v>3500</v>
      </c>
      <c r="I182" s="99">
        <f t="shared" si="77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2"/>
        <v>36500</v>
      </c>
      <c r="P182" s="77" t="str">
        <f t="shared" si="65"/>
        <v/>
      </c>
      <c r="Q182" s="27">
        <v>36500</v>
      </c>
      <c r="R182" s="90">
        <f t="shared" si="68"/>
        <v>36500</v>
      </c>
      <c r="S182" s="3"/>
      <c r="V182" s="9"/>
      <c r="W182" s="6"/>
      <c r="X182" s="8"/>
      <c r="Y182" s="9"/>
      <c r="Z182" s="6"/>
      <c r="AA182" s="8"/>
      <c r="AC182" s="114">
        <f t="shared" si="70"/>
        <v>0</v>
      </c>
      <c r="AD182" s="114">
        <f t="shared" si="66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5"/>
        <v>2800</v>
      </c>
      <c r="G183" s="29" t="str">
        <f t="shared" si="76"/>
        <v/>
      </c>
      <c r="H183" s="30">
        <v>2800</v>
      </c>
      <c r="I183" s="99">
        <f t="shared" si="77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2"/>
        <v>8900</v>
      </c>
      <c r="P183" s="77" t="str">
        <f t="shared" si="65"/>
        <v/>
      </c>
      <c r="Q183" s="27">
        <v>8900</v>
      </c>
      <c r="R183" s="90">
        <f t="shared" si="68"/>
        <v>8900</v>
      </c>
      <c r="S183" s="3"/>
      <c r="V183" s="9"/>
      <c r="W183" s="6"/>
      <c r="X183" s="8"/>
      <c r="Y183" s="9"/>
      <c r="Z183" s="6"/>
      <c r="AA183" s="8"/>
      <c r="AC183" s="114">
        <f t="shared" si="70"/>
        <v>0</v>
      </c>
      <c r="AD183" s="114">
        <f t="shared" si="66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5"/>
        <v>4280</v>
      </c>
      <c r="G184" s="29" t="str">
        <f t="shared" si="76"/>
        <v/>
      </c>
      <c r="H184" s="30">
        <v>4280</v>
      </c>
      <c r="I184" s="99">
        <f t="shared" si="77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2"/>
        <v>15500</v>
      </c>
      <c r="P184" s="77" t="str">
        <f t="shared" si="65"/>
        <v/>
      </c>
      <c r="Q184" s="27">
        <v>15500</v>
      </c>
      <c r="R184" s="90">
        <f t="shared" si="68"/>
        <v>15500</v>
      </c>
      <c r="S184" s="3"/>
      <c r="V184" s="9"/>
      <c r="W184" s="6"/>
      <c r="X184" s="8"/>
      <c r="Y184" s="9"/>
      <c r="Z184" s="6"/>
      <c r="AA184" s="8"/>
      <c r="AC184" s="114">
        <f t="shared" si="70"/>
        <v>0</v>
      </c>
      <c r="AD184" s="114">
        <f t="shared" si="66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5"/>
        <v>3200</v>
      </c>
      <c r="G185" s="29" t="str">
        <f t="shared" si="76"/>
        <v/>
      </c>
      <c r="H185" s="30">
        <v>3200</v>
      </c>
      <c r="I185" s="99">
        <f t="shared" si="77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2"/>
        <v>17300</v>
      </c>
      <c r="P185" s="77" t="str">
        <f t="shared" si="65"/>
        <v/>
      </c>
      <c r="Q185" s="27">
        <v>17300</v>
      </c>
      <c r="R185" s="90">
        <f t="shared" si="68"/>
        <v>17300</v>
      </c>
      <c r="S185" s="3"/>
      <c r="V185" s="9"/>
      <c r="W185" s="6"/>
      <c r="X185" s="8"/>
      <c r="Y185" s="9"/>
      <c r="Z185" s="6"/>
      <c r="AA185" s="8"/>
      <c r="AC185" s="114">
        <f t="shared" si="70"/>
        <v>0</v>
      </c>
      <c r="AD185" s="114">
        <f t="shared" si="66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5"/>
        <v>3200</v>
      </c>
      <c r="G186" s="29" t="str">
        <f t="shared" si="76"/>
        <v/>
      </c>
      <c r="H186" s="30">
        <v>3200</v>
      </c>
      <c r="I186" s="99">
        <f t="shared" si="77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2"/>
        <v>45500</v>
      </c>
      <c r="P186" s="77" t="str">
        <f t="shared" si="65"/>
        <v/>
      </c>
      <c r="Q186" s="27">
        <v>45500</v>
      </c>
      <c r="R186" s="90">
        <f t="shared" si="68"/>
        <v>45500</v>
      </c>
      <c r="S186" s="3"/>
      <c r="V186" s="9"/>
      <c r="W186" s="6"/>
      <c r="X186" s="8"/>
      <c r="Y186" s="9"/>
      <c r="Z186" s="6"/>
      <c r="AA186" s="8"/>
      <c r="AC186" s="114">
        <f t="shared" si="70"/>
        <v>0</v>
      </c>
      <c r="AD186" s="114">
        <f t="shared" si="66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6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2"/>
        <v>14500</v>
      </c>
      <c r="P187" s="77" t="str">
        <f t="shared" si="65"/>
        <v/>
      </c>
      <c r="Q187" s="27">
        <v>14500</v>
      </c>
      <c r="R187" s="90">
        <f t="shared" si="68"/>
        <v>14500</v>
      </c>
      <c r="S187" s="3"/>
      <c r="V187" s="9"/>
      <c r="W187" s="6"/>
      <c r="X187" s="8"/>
      <c r="Y187" s="9"/>
      <c r="Z187" s="6"/>
      <c r="AA187" s="8"/>
      <c r="AC187" s="114">
        <f t="shared" si="70"/>
        <v>0</v>
      </c>
      <c r="AD187" s="114">
        <f t="shared" si="66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78">E188+D188</f>
        <v>2480</v>
      </c>
      <c r="G188" s="29" t="str">
        <f t="shared" si="76"/>
        <v/>
      </c>
      <c r="H188" s="30">
        <v>2480</v>
      </c>
      <c r="I188" s="67">
        <f t="shared" ref="I188:I190" si="79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2"/>
        <v>12700</v>
      </c>
      <c r="P188" s="77" t="str">
        <f t="shared" si="65"/>
        <v/>
      </c>
      <c r="Q188" s="27">
        <v>12700</v>
      </c>
      <c r="R188" s="90">
        <f t="shared" si="68"/>
        <v>12700</v>
      </c>
      <c r="S188" s="3"/>
      <c r="V188" s="9"/>
      <c r="W188" s="6"/>
      <c r="X188" s="8"/>
      <c r="Y188" s="9"/>
      <c r="Z188" s="6"/>
      <c r="AA188" s="8"/>
      <c r="AC188" s="114">
        <f t="shared" si="70"/>
        <v>0</v>
      </c>
      <c r="AD188" s="114">
        <f t="shared" si="66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78"/>
        <v>2700</v>
      </c>
      <c r="G189" s="29" t="str">
        <f t="shared" si="76"/>
        <v/>
      </c>
      <c r="H189" s="30">
        <v>2700</v>
      </c>
      <c r="I189" s="67">
        <f t="shared" si="79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2"/>
        <v>11400</v>
      </c>
      <c r="P189" s="77" t="str">
        <f t="shared" ref="P189:P199" si="80">IF(LEFT(M189,1)="+",LEFT(M189,1)&amp;TEXT(M189,"#"),TEXT(M189,"#"))</f>
        <v/>
      </c>
      <c r="Q189" s="27">
        <v>11400</v>
      </c>
      <c r="R189" s="90">
        <f t="shared" si="68"/>
        <v>11400</v>
      </c>
      <c r="S189" s="3"/>
      <c r="V189" s="9"/>
      <c r="W189" s="6"/>
      <c r="X189" s="8"/>
      <c r="Y189" s="9"/>
      <c r="Z189" s="6"/>
      <c r="AA189" s="8"/>
      <c r="AC189" s="114">
        <f t="shared" si="70"/>
        <v>0</v>
      </c>
      <c r="AD189" s="114">
        <f t="shared" si="66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78"/>
        <v>3200</v>
      </c>
      <c r="G190" s="29" t="str">
        <f t="shared" si="76"/>
        <v/>
      </c>
      <c r="H190" s="30">
        <v>3200</v>
      </c>
      <c r="I190" s="67">
        <f t="shared" si="79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2"/>
        <v>13600</v>
      </c>
      <c r="P190" s="77" t="str">
        <f t="shared" si="80"/>
        <v/>
      </c>
      <c r="Q190" s="27">
        <v>13600</v>
      </c>
      <c r="R190" s="90">
        <f t="shared" si="68"/>
        <v>13600</v>
      </c>
      <c r="S190" s="3"/>
      <c r="V190" s="9"/>
      <c r="W190" s="6"/>
      <c r="X190" s="8"/>
      <c r="Y190" s="9"/>
      <c r="Z190" s="6"/>
      <c r="AA190" s="8"/>
      <c r="AC190" s="114" t="e">
        <f>#REF!-#REF!</f>
        <v>#REF!</v>
      </c>
      <c r="AD190" s="114">
        <f t="shared" si="66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2"/>
        <v>15500</v>
      </c>
      <c r="P191" s="77" t="str">
        <f t="shared" si="80"/>
        <v/>
      </c>
      <c r="Q191" s="27">
        <v>15500</v>
      </c>
      <c r="R191" s="90">
        <f t="shared" si="68"/>
        <v>15500</v>
      </c>
      <c r="S191" s="3"/>
      <c r="V191" s="9"/>
      <c r="W191" s="6"/>
      <c r="X191" s="8"/>
      <c r="Y191" s="9"/>
      <c r="Z191" s="6"/>
      <c r="AA191" s="8"/>
      <c r="AC191" s="114" t="e">
        <f>#REF!-#REF!</f>
        <v>#REF!</v>
      </c>
      <c r="AD191" s="114">
        <f t="shared" si="66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2"/>
        <v>15600</v>
      </c>
      <c r="P192" s="77" t="str">
        <f t="shared" si="80"/>
        <v/>
      </c>
      <c r="Q192" s="30">
        <v>15600</v>
      </c>
      <c r="R192" s="90">
        <f t="shared" si="68"/>
        <v>15600</v>
      </c>
      <c r="S192" s="3"/>
      <c r="V192" s="9"/>
      <c r="W192" s="6"/>
      <c r="X192" s="8"/>
      <c r="Y192" s="9"/>
      <c r="Z192" s="6"/>
      <c r="AA192" s="8"/>
      <c r="AC192" s="114" t="e">
        <f>#REF!-#REF!</f>
        <v>#REF!</v>
      </c>
      <c r="AD192" s="114">
        <f t="shared" ref="AD192:AD200" si="81">O193-R193</f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2"/>
        <v>14500</v>
      </c>
      <c r="P193" s="29" t="str">
        <f t="shared" si="80"/>
        <v/>
      </c>
      <c r="Q193" s="30">
        <v>14500</v>
      </c>
      <c r="R193" s="90">
        <f t="shared" si="68"/>
        <v>14500</v>
      </c>
      <c r="S193" s="3"/>
      <c r="V193" s="9"/>
      <c r="W193" s="6"/>
      <c r="X193" s="8"/>
      <c r="Y193" s="9"/>
      <c r="Z193" s="6"/>
      <c r="AA193" s="8"/>
      <c r="AC193" s="114">
        <f t="shared" ref="AC193:AC195" si="82">F194-I194</f>
        <v>0</v>
      </c>
      <c r="AD193" s="114">
        <f t="shared" si="8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2"/>
        <v>12700</v>
      </c>
      <c r="P194" s="29" t="str">
        <f t="shared" si="80"/>
        <v/>
      </c>
      <c r="Q194" s="30">
        <v>12700</v>
      </c>
      <c r="R194" s="90">
        <f t="shared" si="68"/>
        <v>12700</v>
      </c>
      <c r="S194" s="3"/>
      <c r="V194" s="9"/>
      <c r="W194" s="6"/>
      <c r="X194" s="8"/>
      <c r="Y194" s="9"/>
      <c r="Z194" s="6"/>
      <c r="AA194" s="8"/>
      <c r="AC194" s="114">
        <f t="shared" si="82"/>
        <v>0</v>
      </c>
      <c r="AD194" s="114">
        <f t="shared" si="8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2"/>
        <v>11000</v>
      </c>
      <c r="P195" s="29" t="str">
        <f t="shared" si="80"/>
        <v/>
      </c>
      <c r="Q195" s="30">
        <v>11000</v>
      </c>
      <c r="R195" s="90">
        <f t="shared" si="68"/>
        <v>11000</v>
      </c>
      <c r="S195" s="3"/>
      <c r="V195" s="9"/>
      <c r="W195" s="6"/>
      <c r="X195" s="8"/>
      <c r="Y195" s="9"/>
      <c r="Z195" s="6"/>
      <c r="AA195" s="8"/>
      <c r="AC195" s="114">
        <f t="shared" si="82"/>
        <v>0</v>
      </c>
      <c r="AD195" s="114">
        <f t="shared" si="8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2"/>
        <v>44000</v>
      </c>
      <c r="P196" s="29" t="str">
        <f t="shared" si="80"/>
        <v/>
      </c>
      <c r="Q196" s="30">
        <v>44000</v>
      </c>
      <c r="R196" s="90">
        <f t="shared" si="68"/>
        <v>44000</v>
      </c>
      <c r="S196" s="3"/>
      <c r="V196" s="9"/>
      <c r="W196" s="6"/>
      <c r="X196" s="8"/>
      <c r="Y196" s="9"/>
      <c r="Z196" s="6"/>
      <c r="AA196" s="8"/>
      <c r="AC196" s="114">
        <f>F198-I198</f>
        <v>0</v>
      </c>
      <c r="AD196" s="114">
        <f t="shared" si="81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2"/>
        <v>14700</v>
      </c>
      <c r="P197" s="29" t="str">
        <f t="shared" si="80"/>
        <v/>
      </c>
      <c r="Q197" s="34">
        <v>14700</v>
      </c>
      <c r="R197" s="90">
        <f t="shared" si="68"/>
        <v>14700</v>
      </c>
      <c r="S197" s="3"/>
      <c r="V197" s="9"/>
      <c r="W197" s="6"/>
      <c r="X197" s="8"/>
      <c r="Y197" s="9"/>
      <c r="Z197" s="6"/>
      <c r="AA197" s="8"/>
      <c r="AC197" s="114">
        <f>F199-I199</f>
        <v>0</v>
      </c>
      <c r="AD197" s="114">
        <f t="shared" si="81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2"/>
        <v>20700</v>
      </c>
      <c r="P198" s="29" t="str">
        <f t="shared" si="80"/>
        <v/>
      </c>
      <c r="Q198" s="30">
        <v>20700</v>
      </c>
      <c r="R198" s="90">
        <f>IF(P198="",0+Q198,P198+Q198)</f>
        <v>20700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81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2"/>
        <v>34200</v>
      </c>
      <c r="P199" s="115" t="str">
        <f t="shared" si="80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"/>
      <c r="AD199" s="114">
        <f t="shared" si="81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1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514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 t="s">
        <v>468</v>
      </c>
      <c r="N6" s="27">
        <v>4400</v>
      </c>
      <c r="O6" s="28">
        <f t="shared" si="3"/>
        <v>4100</v>
      </c>
      <c r="P6" s="29" t="str">
        <f t="shared" si="4"/>
        <v>-300</v>
      </c>
      <c r="Q6" s="30">
        <v>4400</v>
      </c>
      <c r="R6" s="90">
        <f t="shared" si="5"/>
        <v>4100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 t="s">
        <v>468</v>
      </c>
      <c r="N8" s="27">
        <v>4400</v>
      </c>
      <c r="O8" s="28">
        <f t="shared" si="3"/>
        <v>4100</v>
      </c>
      <c r="P8" s="29" t="str">
        <f t="shared" si="4"/>
        <v>-300</v>
      </c>
      <c r="Q8" s="30">
        <v>4400</v>
      </c>
      <c r="R8" s="90">
        <f t="shared" si="5"/>
        <v>4100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98400</v>
      </c>
      <c r="O27" s="39">
        <f>N27/22</f>
        <v>4472.72727272727</v>
      </c>
      <c r="P27" s="73"/>
      <c r="Q27" s="38">
        <f>SUM(R6:R26)</f>
        <v>98400</v>
      </c>
      <c r="R27" s="108">
        <f>Q27/22</f>
        <v>4472.72727272727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25900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/>
      </c>
      <c r="Q28" s="30">
        <v>25900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25700</v>
      </c>
      <c r="O29" s="28">
        <f t="shared" si="17"/>
        <v>25700</v>
      </c>
      <c r="P29" s="29" t="str">
        <f t="shared" si="18"/>
        <v/>
      </c>
      <c r="Q29" s="30">
        <v>25700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 t="s">
        <v>468</v>
      </c>
      <c r="N36" s="27">
        <v>22300</v>
      </c>
      <c r="O36" s="28">
        <f t="shared" si="17"/>
        <v>22000</v>
      </c>
      <c r="P36" s="29" t="str">
        <f t="shared" si="18"/>
        <v>-300</v>
      </c>
      <c r="Q36" s="30">
        <v>22300</v>
      </c>
      <c r="R36" s="90">
        <f t="shared" si="19"/>
        <v>22000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 t="s">
        <v>467</v>
      </c>
      <c r="N38" s="27">
        <v>33000</v>
      </c>
      <c r="O38" s="28">
        <f t="shared" si="17"/>
        <v>32800</v>
      </c>
      <c r="P38" s="77" t="str">
        <f t="shared" si="18"/>
        <v>-200</v>
      </c>
      <c r="Q38" s="30">
        <v>33000</v>
      </c>
      <c r="R38" s="90">
        <f t="shared" si="19"/>
        <v>32800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 t="s">
        <v>468</v>
      </c>
      <c r="E39" s="41">
        <v>33500</v>
      </c>
      <c r="F39" s="28">
        <f t="shared" si="20"/>
        <v>33200</v>
      </c>
      <c r="G39" s="29" t="str">
        <f t="shared" si="1"/>
        <v>-300</v>
      </c>
      <c r="H39" s="30">
        <v>33500</v>
      </c>
      <c r="I39" s="67">
        <f t="shared" si="21"/>
        <v>33200</v>
      </c>
      <c r="J39" s="69"/>
      <c r="K39" s="75" t="s">
        <v>122</v>
      </c>
      <c r="L39" s="75" t="s">
        <v>117</v>
      </c>
      <c r="M39" s="76" t="s">
        <v>467</v>
      </c>
      <c r="N39" s="27">
        <v>33000</v>
      </c>
      <c r="O39" s="28">
        <f t="shared" si="17"/>
        <v>32800</v>
      </c>
      <c r="P39" s="77" t="str">
        <f t="shared" si="18"/>
        <v>-200</v>
      </c>
      <c r="Q39" s="30">
        <v>33000</v>
      </c>
      <c r="R39" s="90">
        <f t="shared" si="19"/>
        <v>32800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26200</v>
      </c>
      <c r="O45" s="28">
        <f t="shared" si="17"/>
        <v>26200</v>
      </c>
      <c r="P45" s="29" t="str">
        <f t="shared" si="18"/>
        <v/>
      </c>
      <c r="Q45" s="30">
        <v>26200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378700</v>
      </c>
      <c r="F46" s="39">
        <f>E46/11</f>
        <v>34427.2727272727</v>
      </c>
      <c r="G46" s="29" t="str">
        <f t="shared" si="1"/>
        <v/>
      </c>
      <c r="H46" s="51">
        <f>SUM(I35:I45)</f>
        <v>378700</v>
      </c>
      <c r="I46" s="39">
        <f>H46/11</f>
        <v>34427.2727272727</v>
      </c>
      <c r="J46" s="69"/>
      <c r="K46" s="36" t="s">
        <v>136</v>
      </c>
      <c r="L46" s="36"/>
      <c r="M46" s="72"/>
      <c r="N46" s="38">
        <f>SUM(O28:O45)</f>
        <v>471440</v>
      </c>
      <c r="O46" s="39">
        <f>N46/18</f>
        <v>26191.1111111111</v>
      </c>
      <c r="P46" s="73"/>
      <c r="Q46" s="38">
        <f>SUM(R28:R45)</f>
        <v>471440</v>
      </c>
      <c r="R46" s="108">
        <f>Q46/18</f>
        <v>26191.1111111111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514640</v>
      </c>
      <c r="O50" s="39">
        <f>N50/21</f>
        <v>24506.6666666667</v>
      </c>
      <c r="P50" s="73"/>
      <c r="Q50" s="38">
        <f>Q46+R47+R48</f>
        <v>514640</v>
      </c>
      <c r="R50" s="108">
        <f>Q50/21</f>
        <v>24506.6666666667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486600</v>
      </c>
      <c r="F53" s="39">
        <f>E53/16</f>
        <v>30412.5</v>
      </c>
      <c r="G53" s="29" t="str">
        <f t="shared" si="1"/>
        <v/>
      </c>
      <c r="H53" s="51">
        <f>H46+H52</f>
        <v>486600</v>
      </c>
      <c r="I53" s="39">
        <f>H53/16</f>
        <v>30412.5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>E54+D54</f>
        <v>9400</v>
      </c>
      <c r="G54" s="29" t="str">
        <f t="shared" si="1"/>
        <v/>
      </c>
      <c r="H54" s="30">
        <v>9400</v>
      </c>
      <c r="I54" s="67">
        <f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>E55+D55</f>
        <v>9600</v>
      </c>
      <c r="G55" s="29" t="str">
        <f t="shared" si="1"/>
        <v/>
      </c>
      <c r="H55" s="30">
        <v>9600</v>
      </c>
      <c r="I55" s="67">
        <f>IF(G55="",0+H55,G55+H55)</f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157</v>
      </c>
      <c r="C56" s="25" t="s">
        <v>15</v>
      </c>
      <c r="D56" s="59"/>
      <c r="E56" s="41">
        <v>10000</v>
      </c>
      <c r="F56" s="28">
        <f>E56+D56</f>
        <v>10000</v>
      </c>
      <c r="G56" s="29" t="str">
        <f t="shared" si="1"/>
        <v/>
      </c>
      <c r="H56" s="30">
        <v>10000</v>
      </c>
      <c r="I56" s="67">
        <f>IF(G56="",0+H56,G56+H56)</f>
        <v>10000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0">N56+M56</f>
        <v>2400</v>
      </c>
      <c r="P56" s="29" t="str">
        <f t="shared" ref="P56:P59" si="31">IF(LEFT(M56,1)="+",LEFT(M56,1)&amp;TEXT(M56,"#"),TEXT(M56,"#"))</f>
        <v/>
      </c>
      <c r="Q56" s="30">
        <v>2400</v>
      </c>
      <c r="R56" s="90">
        <f t="shared" ref="R56:R59" si="32">IF(P56="",0+Q56,P56+Q56)</f>
        <v>2400</v>
      </c>
      <c r="S56" s="105"/>
      <c r="V56" s="106"/>
      <c r="X56" s="107"/>
      <c r="Y56" s="106"/>
      <c r="AA56" s="107"/>
      <c r="AC56" s="114">
        <f t="shared" ref="AC56:AC62" si="33">F58-I58</f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157</v>
      </c>
      <c r="C57" s="25" t="s">
        <v>20</v>
      </c>
      <c r="D57" s="59"/>
      <c r="E57" s="41">
        <v>9800</v>
      </c>
      <c r="F57" s="28">
        <f>E57+D57</f>
        <v>9800</v>
      </c>
      <c r="G57" s="29" t="str">
        <f t="shared" si="1"/>
        <v/>
      </c>
      <c r="H57" s="30">
        <v>9800</v>
      </c>
      <c r="I57" s="67">
        <f>IF(G57="",0+H57,G57+H57)</f>
        <v>9800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0"/>
        <v>2800</v>
      </c>
      <c r="P57" s="29" t="str">
        <f t="shared" si="31"/>
        <v/>
      </c>
      <c r="Q57" s="30">
        <v>2800</v>
      </c>
      <c r="R57" s="90">
        <f t="shared" si="32"/>
        <v>2800</v>
      </c>
      <c r="S57" s="105"/>
      <c r="V57" s="106"/>
      <c r="X57" s="107"/>
      <c r="Y57" s="106"/>
      <c r="AA57" s="107"/>
      <c r="AC57" s="114">
        <f t="shared" si="33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160</v>
      </c>
      <c r="C58" s="25" t="s">
        <v>20</v>
      </c>
      <c r="D58" s="26"/>
      <c r="E58" s="41">
        <v>10400</v>
      </c>
      <c r="F58" s="28">
        <f t="shared" ref="F58:F69" si="34">E58+D58</f>
        <v>10400</v>
      </c>
      <c r="G58" s="29" t="str">
        <f t="shared" si="1"/>
        <v/>
      </c>
      <c r="H58" s="30">
        <v>10400</v>
      </c>
      <c r="I58" s="67">
        <f t="shared" ref="I58:I69" si="35">IF(G58="",0+H58,G58+H58)</f>
        <v>10400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0"/>
        <v>2600</v>
      </c>
      <c r="P58" s="29" t="str">
        <f t="shared" si="31"/>
        <v/>
      </c>
      <c r="Q58" s="30">
        <v>2600</v>
      </c>
      <c r="R58" s="90">
        <f t="shared" si="32"/>
        <v>2600</v>
      </c>
      <c r="S58" s="105"/>
      <c r="V58" s="106"/>
      <c r="X58" s="107"/>
      <c r="Y58" s="106"/>
      <c r="AA58" s="107"/>
      <c r="AC58" s="114">
        <f t="shared" si="33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160</v>
      </c>
      <c r="C59" s="25" t="s">
        <v>15</v>
      </c>
      <c r="D59" s="26"/>
      <c r="E59" s="41">
        <v>10600</v>
      </c>
      <c r="F59" s="28">
        <f t="shared" si="34"/>
        <v>10600</v>
      </c>
      <c r="G59" s="29" t="str">
        <f t="shared" si="1"/>
        <v/>
      </c>
      <c r="H59" s="30">
        <v>10600</v>
      </c>
      <c r="I59" s="67">
        <f t="shared" si="35"/>
        <v>10600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0"/>
        <v>2500</v>
      </c>
      <c r="P59" s="29" t="str">
        <f t="shared" si="31"/>
        <v/>
      </c>
      <c r="Q59" s="30">
        <v>2500</v>
      </c>
      <c r="R59" s="90">
        <f t="shared" si="32"/>
        <v>2500</v>
      </c>
      <c r="S59" s="105"/>
      <c r="V59" s="106"/>
      <c r="X59" s="107"/>
      <c r="Y59" s="106"/>
      <c r="AA59" s="107"/>
      <c r="AC59" s="114">
        <f t="shared" si="33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162</v>
      </c>
      <c r="C60" s="25" t="s">
        <v>15</v>
      </c>
      <c r="D60" s="26"/>
      <c r="E60" s="41">
        <v>11200</v>
      </c>
      <c r="F60" s="28">
        <f t="shared" si="34"/>
        <v>11200</v>
      </c>
      <c r="G60" s="29" t="str">
        <f t="shared" si="1"/>
        <v/>
      </c>
      <c r="H60" s="30">
        <v>11200</v>
      </c>
      <c r="I60" s="67">
        <f t="shared" si="35"/>
        <v>11200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33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162</v>
      </c>
      <c r="C61" s="25" t="s">
        <v>20</v>
      </c>
      <c r="D61" s="26"/>
      <c r="E61" s="41">
        <v>11000</v>
      </c>
      <c r="F61" s="28">
        <f t="shared" si="34"/>
        <v>11000</v>
      </c>
      <c r="G61" s="29" t="str">
        <f t="shared" si="1"/>
        <v/>
      </c>
      <c r="H61" s="30">
        <v>11000</v>
      </c>
      <c r="I61" s="67">
        <f t="shared" si="35"/>
        <v>11000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6">N61+M61</f>
        <v>1800</v>
      </c>
      <c r="P61" s="29" t="str">
        <f t="shared" ref="P61:P63" si="37">IF(LEFT(M61,1)="+",LEFT(M61,1)&amp;TEXT(M61,"#"),TEXT(M61,"#"))</f>
        <v/>
      </c>
      <c r="Q61" s="30">
        <v>1800</v>
      </c>
      <c r="R61" s="90">
        <f t="shared" ref="R61:R63" si="38">IF(P61="",0+Q61,P61+Q61)</f>
        <v>1800</v>
      </c>
      <c r="S61" s="105"/>
      <c r="V61" s="106"/>
      <c r="X61" s="107"/>
      <c r="Y61" s="106"/>
      <c r="AA61" s="107"/>
      <c r="AC61" s="114">
        <f t="shared" si="33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165</v>
      </c>
      <c r="C62" s="25" t="s">
        <v>20</v>
      </c>
      <c r="D62" s="26"/>
      <c r="E62" s="41">
        <v>10700</v>
      </c>
      <c r="F62" s="28">
        <f t="shared" si="34"/>
        <v>10700</v>
      </c>
      <c r="G62" s="29" t="str">
        <f t="shared" si="1"/>
        <v/>
      </c>
      <c r="H62" s="30">
        <v>10700</v>
      </c>
      <c r="I62" s="67">
        <f t="shared" si="35"/>
        <v>10700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6"/>
        <v>1250</v>
      </c>
      <c r="P62" s="29" t="str">
        <f t="shared" si="37"/>
        <v/>
      </c>
      <c r="Q62" s="30">
        <v>1250</v>
      </c>
      <c r="R62" s="90">
        <f t="shared" si="38"/>
        <v>1250</v>
      </c>
      <c r="S62" s="105"/>
      <c r="V62" s="106"/>
      <c r="X62" s="107"/>
      <c r="Y62" s="106"/>
      <c r="AA62" s="107"/>
      <c r="AC62" s="114">
        <f t="shared" si="33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24" t="s">
        <v>165</v>
      </c>
      <c r="C63" s="25" t="s">
        <v>15</v>
      </c>
      <c r="D63" s="26"/>
      <c r="E63" s="41">
        <v>10900</v>
      </c>
      <c r="F63" s="28">
        <f t="shared" si="34"/>
        <v>10900</v>
      </c>
      <c r="G63" s="29" t="str">
        <f t="shared" si="1"/>
        <v/>
      </c>
      <c r="H63" s="30">
        <v>10900</v>
      </c>
      <c r="I63" s="67">
        <f t="shared" si="35"/>
        <v>10900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6"/>
        <v>1900</v>
      </c>
      <c r="P63" s="29" t="str">
        <f t="shared" si="37"/>
        <v/>
      </c>
      <c r="Q63" s="30">
        <v>1900</v>
      </c>
      <c r="R63" s="90">
        <f t="shared" si="38"/>
        <v>1900</v>
      </c>
      <c r="S63" s="105"/>
      <c r="V63" s="106"/>
      <c r="X63" s="107"/>
      <c r="Y63" s="106"/>
      <c r="AA63" s="107"/>
      <c r="AC63" s="114">
        <f>F66-I66</f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24" t="s">
        <v>169</v>
      </c>
      <c r="C64" s="25" t="s">
        <v>15</v>
      </c>
      <c r="D64" s="26"/>
      <c r="E64" s="41">
        <v>13900</v>
      </c>
      <c r="F64" s="28">
        <f t="shared" si="34"/>
        <v>13900</v>
      </c>
      <c r="G64" s="29" t="str">
        <f t="shared" si="1"/>
        <v/>
      </c>
      <c r="H64" s="30">
        <v>13900</v>
      </c>
      <c r="I64" s="67">
        <f t="shared" si="35"/>
        <v>13900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>F67-I67</f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24" t="s">
        <v>172</v>
      </c>
      <c r="C65" s="25" t="s">
        <v>105</v>
      </c>
      <c r="D65" s="26"/>
      <c r="E65" s="41">
        <v>9400</v>
      </c>
      <c r="F65" s="28">
        <f t="shared" si="34"/>
        <v>9400</v>
      </c>
      <c r="G65" s="29" t="str">
        <f t="shared" si="1"/>
        <v/>
      </c>
      <c r="H65" s="30">
        <v>9400</v>
      </c>
      <c r="I65" s="67">
        <f t="shared" si="35"/>
        <v>9400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9">N65+M65</f>
        <v>10500</v>
      </c>
      <c r="P65" s="29" t="str">
        <f t="shared" ref="P65:P68" si="40">IF(LEFT(M65,1)="+",LEFT(M65,1)&amp;TEXT(M65,"#"),TEXT(M65,"#"))</f>
        <v/>
      </c>
      <c r="Q65" s="30">
        <v>10500</v>
      </c>
      <c r="R65" s="90">
        <f t="shared" ref="R65:R68" si="41">IF(P65="",0+Q65,P65+Q65)</f>
        <v>10500</v>
      </c>
      <c r="S65" s="105"/>
      <c r="V65" s="106"/>
      <c r="X65" s="107"/>
      <c r="Y65" s="106"/>
      <c r="AA65" s="107"/>
      <c r="AC65" s="114">
        <f>F68-I68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173</v>
      </c>
      <c r="C66" s="60" t="s">
        <v>18</v>
      </c>
      <c r="D66" s="26"/>
      <c r="E66" s="41">
        <v>9400</v>
      </c>
      <c r="F66" s="28">
        <f t="shared" si="34"/>
        <v>9400</v>
      </c>
      <c r="G66" s="29" t="str">
        <f t="shared" si="1"/>
        <v/>
      </c>
      <c r="H66" s="30">
        <v>9400</v>
      </c>
      <c r="I66" s="67">
        <f t="shared" si="35"/>
        <v>9400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9"/>
        <v>10200</v>
      </c>
      <c r="P66" s="29" t="str">
        <f t="shared" si="40"/>
        <v/>
      </c>
      <c r="Q66" s="30">
        <v>10200</v>
      </c>
      <c r="R66" s="90">
        <f t="shared" si="41"/>
        <v>10200</v>
      </c>
      <c r="S66" s="105"/>
      <c r="V66" s="106"/>
      <c r="X66" s="107"/>
      <c r="Y66" s="106"/>
      <c r="AA66" s="107"/>
      <c r="AC66" s="114">
        <f>F69-I69</f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44" t="s">
        <v>175</v>
      </c>
      <c r="C67" s="60" t="s">
        <v>66</v>
      </c>
      <c r="D67" s="26"/>
      <c r="E67" s="41">
        <v>11500</v>
      </c>
      <c r="F67" s="28">
        <f t="shared" si="34"/>
        <v>11500</v>
      </c>
      <c r="G67" s="29" t="str">
        <f t="shared" si="1"/>
        <v/>
      </c>
      <c r="H67" s="30">
        <v>11500</v>
      </c>
      <c r="I67" s="67">
        <f t="shared" si="35"/>
        <v>11500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9"/>
        <v>8800</v>
      </c>
      <c r="P67" s="29" t="str">
        <f t="shared" si="40"/>
        <v/>
      </c>
      <c r="Q67" s="30">
        <v>8800</v>
      </c>
      <c r="R67" s="90">
        <f t="shared" si="41"/>
        <v>8800</v>
      </c>
      <c r="S67" s="105"/>
      <c r="V67" s="106"/>
      <c r="X67" s="107"/>
      <c r="Y67" s="106"/>
      <c r="AA67" s="107"/>
      <c r="AC67" s="114">
        <f>F70-I70</f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44" t="s">
        <v>178</v>
      </c>
      <c r="C68" s="60" t="s">
        <v>66</v>
      </c>
      <c r="D68" s="26"/>
      <c r="E68" s="41">
        <v>12100</v>
      </c>
      <c r="F68" s="28">
        <f t="shared" si="34"/>
        <v>12100</v>
      </c>
      <c r="G68" s="29" t="str">
        <f>IF(LEFT(D68,1)="+",LEFT(D68,1)&amp;TEXT(D68,"#"),TEXT(D68,"#"))</f>
        <v/>
      </c>
      <c r="H68" s="30">
        <v>12100</v>
      </c>
      <c r="I68" s="67">
        <f t="shared" si="35"/>
        <v>12100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9"/>
        <v>10700</v>
      </c>
      <c r="P68" s="29" t="str">
        <f t="shared" si="40"/>
        <v/>
      </c>
      <c r="Q68" s="30">
        <v>10700</v>
      </c>
      <c r="R68" s="90">
        <f t="shared" si="41"/>
        <v>10700</v>
      </c>
      <c r="S68" s="105"/>
      <c r="V68" s="106"/>
      <c r="X68" s="107"/>
      <c r="Y68" s="106"/>
      <c r="AA68" s="107"/>
      <c r="AC68" s="114">
        <f t="shared" ref="AC68:AC73" si="42">F71-I71</f>
        <v>0</v>
      </c>
      <c r="AD68" s="114">
        <f t="shared" ref="AD68:AD131" si="43">O68-R68</f>
        <v>0</v>
      </c>
      <c r="AE68" s="114"/>
    </row>
    <row r="69" s="4" customFormat="1" ht="11" customHeight="1" spans="1:31">
      <c r="A69" s="42"/>
      <c r="B69" s="44" t="s">
        <v>180</v>
      </c>
      <c r="C69" s="33" t="s">
        <v>181</v>
      </c>
      <c r="D69" s="26"/>
      <c r="E69" s="41">
        <v>11800</v>
      </c>
      <c r="F69" s="28">
        <f t="shared" si="34"/>
        <v>11800</v>
      </c>
      <c r="G69" s="29" t="str">
        <f>IF(LEFT(D69,1)="+",LEFT(D69,1)&amp;TEXT(D69,"#"),TEXT(D69,"#"))</f>
        <v/>
      </c>
      <c r="H69" s="30">
        <v>11800</v>
      </c>
      <c r="I69" s="67">
        <f t="shared" si="35"/>
        <v>11800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2"/>
        <v>0</v>
      </c>
      <c r="AD69" s="114">
        <f t="shared" si="43"/>
        <v>0</v>
      </c>
      <c r="AE69" s="114"/>
    </row>
    <row r="70" s="4" customFormat="1" ht="11" customHeight="1" spans="1:31">
      <c r="A70" s="42"/>
      <c r="B70" s="35" t="s">
        <v>183</v>
      </c>
      <c r="C70" s="36"/>
      <c r="D70" s="37"/>
      <c r="E70" s="51">
        <f>SUM(F54:F69)</f>
        <v>171700</v>
      </c>
      <c r="F70" s="39">
        <f>E70/16</f>
        <v>10731.25</v>
      </c>
      <c r="G70" s="29" t="str">
        <f>IF(LEFT(D70,1)="+",LEFT(D70,1)&amp;TEXT(D70,"#"),TEXT(D70,"#"))</f>
        <v/>
      </c>
      <c r="H70" s="51">
        <f>SUM(I54:I69)</f>
        <v>171700</v>
      </c>
      <c r="I70" s="39">
        <f>H70/16</f>
        <v>10731.25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4">N70+M70</f>
        <v>3000</v>
      </c>
      <c r="P70" s="29" t="str">
        <f t="shared" ref="P70:P79" si="45">IF(LEFT(M70,1)="+",LEFT(M70,1)&amp;TEXT(M70,"#"),TEXT(M70,"#"))</f>
        <v/>
      </c>
      <c r="Q70" s="30">
        <v>3000</v>
      </c>
      <c r="R70" s="90">
        <f t="shared" ref="R70:R133" si="46">IF(P70="",0+Q70,P70+Q70)</f>
        <v>3000</v>
      </c>
      <c r="S70" s="105"/>
      <c r="V70" s="106"/>
      <c r="X70" s="107"/>
      <c r="Y70" s="106"/>
      <c r="AA70" s="107"/>
      <c r="AC70" s="114">
        <f t="shared" si="42"/>
        <v>0</v>
      </c>
      <c r="AD70" s="114">
        <f t="shared" si="43"/>
        <v>0</v>
      </c>
      <c r="AE70" s="114"/>
    </row>
    <row r="71" s="4" customFormat="1" ht="11" customHeight="1" spans="1:31">
      <c r="A71" s="42"/>
      <c r="B71" s="24" t="s">
        <v>185</v>
      </c>
      <c r="C71" s="25" t="s">
        <v>15</v>
      </c>
      <c r="D71" s="26"/>
      <c r="E71" s="41">
        <v>6700</v>
      </c>
      <c r="F71" s="28">
        <f t="shared" ref="F71:F73" si="47">E71+D71</f>
        <v>6700</v>
      </c>
      <c r="G71" s="29" t="str">
        <f t="shared" ref="G71:G73" si="48">IF(LEFT(D71,1)="+",LEFT(D71,1)&amp;TEXT(D71,"#"),TEXT(D71,"#"))</f>
        <v/>
      </c>
      <c r="H71" s="30">
        <v>6700</v>
      </c>
      <c r="I71" s="67">
        <f t="shared" ref="I71:I73" si="49">IF(G71="",0+H71,G71+H71)</f>
        <v>6700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4"/>
        <v>3600</v>
      </c>
      <c r="P71" s="29" t="str">
        <f t="shared" si="45"/>
        <v/>
      </c>
      <c r="Q71" s="30">
        <v>3600</v>
      </c>
      <c r="R71" s="90">
        <f t="shared" si="46"/>
        <v>3600</v>
      </c>
      <c r="S71" s="105"/>
      <c r="V71" s="106"/>
      <c r="X71" s="107"/>
      <c r="Y71" s="106"/>
      <c r="AA71" s="107"/>
      <c r="AC71" s="114">
        <f t="shared" si="42"/>
        <v>0</v>
      </c>
      <c r="AD71" s="114">
        <f t="shared" si="43"/>
        <v>0</v>
      </c>
      <c r="AE71" s="114"/>
    </row>
    <row r="72" s="4" customFormat="1" ht="11" customHeight="1" spans="1:31">
      <c r="A72" s="42"/>
      <c r="B72" s="118" t="s">
        <v>187</v>
      </c>
      <c r="C72" s="54" t="s">
        <v>15</v>
      </c>
      <c r="D72" s="26"/>
      <c r="E72" s="41">
        <v>7000</v>
      </c>
      <c r="F72" s="28">
        <f t="shared" si="47"/>
        <v>7000</v>
      </c>
      <c r="G72" s="29" t="str">
        <f t="shared" si="48"/>
        <v/>
      </c>
      <c r="H72" s="30">
        <v>7000</v>
      </c>
      <c r="I72" s="67">
        <f t="shared" si="49"/>
        <v>7000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4"/>
        <v>3900</v>
      </c>
      <c r="P72" s="29" t="str">
        <f t="shared" si="45"/>
        <v/>
      </c>
      <c r="Q72" s="30">
        <v>3900</v>
      </c>
      <c r="R72" s="90">
        <f t="shared" si="46"/>
        <v>3900</v>
      </c>
      <c r="S72" s="105"/>
      <c r="V72" s="106"/>
      <c r="X72" s="107"/>
      <c r="Y72" s="106"/>
      <c r="AA72" s="107"/>
      <c r="AC72" s="114">
        <f t="shared" si="42"/>
        <v>0</v>
      </c>
      <c r="AD72" s="114">
        <f t="shared" si="43"/>
        <v>0</v>
      </c>
      <c r="AE72" s="114"/>
    </row>
    <row r="73" s="4" customFormat="1" ht="11" customHeight="1" spans="1:31">
      <c r="A73" s="42"/>
      <c r="B73" s="24" t="s">
        <v>189</v>
      </c>
      <c r="C73" s="25" t="s">
        <v>15</v>
      </c>
      <c r="D73" s="26"/>
      <c r="E73" s="41">
        <v>6800</v>
      </c>
      <c r="F73" s="28">
        <f t="shared" si="47"/>
        <v>6800</v>
      </c>
      <c r="G73" s="29" t="str">
        <f t="shared" si="48"/>
        <v/>
      </c>
      <c r="H73" s="30">
        <v>6800</v>
      </c>
      <c r="I73" s="67">
        <f t="shared" si="49"/>
        <v>6800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4"/>
        <v>3200</v>
      </c>
      <c r="P73" s="29" t="str">
        <f t="shared" si="45"/>
        <v/>
      </c>
      <c r="Q73" s="30">
        <v>3200</v>
      </c>
      <c r="R73" s="90">
        <f t="shared" si="46"/>
        <v>3200</v>
      </c>
      <c r="S73" s="105"/>
      <c r="V73" s="106"/>
      <c r="X73" s="107"/>
      <c r="Y73" s="106"/>
      <c r="AA73" s="107"/>
      <c r="AC73" s="114">
        <f t="shared" si="42"/>
        <v>0</v>
      </c>
      <c r="AD73" s="114">
        <f t="shared" si="43"/>
        <v>0</v>
      </c>
      <c r="AE73" s="114"/>
    </row>
    <row r="74" s="4" customFormat="1" ht="11" customHeight="1" spans="1:31">
      <c r="A74" s="42"/>
      <c r="B74" s="35" t="s">
        <v>191</v>
      </c>
      <c r="C74" s="36"/>
      <c r="D74" s="37"/>
      <c r="E74" s="51">
        <f>SUM(F71:F73)</f>
        <v>20500</v>
      </c>
      <c r="F74" s="39">
        <f>E74/3</f>
        <v>6833.33333333333</v>
      </c>
      <c r="G74" s="73"/>
      <c r="H74" s="51">
        <f>SUM(I71:I73)</f>
        <v>20500</v>
      </c>
      <c r="I74" s="39">
        <f>H74/3</f>
        <v>6833.33333333333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4"/>
        <v>3500</v>
      </c>
      <c r="P74" s="29" t="str">
        <f t="shared" si="45"/>
        <v/>
      </c>
      <c r="Q74" s="30">
        <v>3500</v>
      </c>
      <c r="R74" s="90">
        <f t="shared" si="46"/>
        <v>3500</v>
      </c>
      <c r="S74" s="105"/>
      <c r="V74" s="106"/>
      <c r="X74" s="107"/>
      <c r="Y74" s="106"/>
      <c r="AA74" s="107"/>
      <c r="AC74" s="114">
        <f t="shared" ref="AC74:AC137" si="50">F78-I78</f>
        <v>0</v>
      </c>
      <c r="AD74" s="114">
        <f t="shared" si="43"/>
        <v>0</v>
      </c>
      <c r="AE74" s="114"/>
    </row>
    <row r="75" s="4" customFormat="1" ht="11" customHeight="1" spans="1:31">
      <c r="A75" s="42"/>
      <c r="B75" s="35" t="s">
        <v>194</v>
      </c>
      <c r="C75" s="36"/>
      <c r="D75" s="37"/>
      <c r="E75" s="51">
        <f>E70+E74</f>
        <v>192200</v>
      </c>
      <c r="F75" s="39">
        <f>E75/15</f>
        <v>12813.3333333333</v>
      </c>
      <c r="G75" s="73"/>
      <c r="H75" s="51">
        <f>H70+H74</f>
        <v>192200</v>
      </c>
      <c r="I75" s="39">
        <f>H75/15</f>
        <v>12813.3333333333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4"/>
        <v>12800</v>
      </c>
      <c r="P75" s="29" t="str">
        <f t="shared" si="45"/>
        <v/>
      </c>
      <c r="Q75" s="30">
        <v>12800</v>
      </c>
      <c r="R75" s="90">
        <f t="shared" si="46"/>
        <v>12800</v>
      </c>
      <c r="S75" s="105"/>
      <c r="V75" s="106"/>
      <c r="X75" s="107"/>
      <c r="Y75" s="106"/>
      <c r="AA75" s="107"/>
      <c r="AC75" s="114">
        <f t="shared" si="50"/>
        <v>0</v>
      </c>
      <c r="AD75" s="114">
        <f t="shared" si="43"/>
        <v>0</v>
      </c>
      <c r="AE75" s="114"/>
    </row>
    <row r="76" s="4" customFormat="1" ht="11" customHeight="1" spans="1:31">
      <c r="A76" s="42"/>
      <c r="B76" s="119" t="s">
        <v>196</v>
      </c>
      <c r="C76" s="25" t="s">
        <v>15</v>
      </c>
      <c r="D76" s="26"/>
      <c r="E76" s="41">
        <v>4600</v>
      </c>
      <c r="F76" s="28">
        <f t="shared" ref="F76:F78" si="51">E76+D76</f>
        <v>4600</v>
      </c>
      <c r="G76" s="29" t="str">
        <f t="shared" ref="G76:G78" si="52">IF(LEFT(D76,1)="+",LEFT(D76,1)&amp;TEXT(D76,"#"),TEXT(D76,"#"))</f>
        <v/>
      </c>
      <c r="H76" s="30">
        <v>4600</v>
      </c>
      <c r="I76" s="67">
        <f t="shared" ref="I76:I78" si="53">IF(G76="",0+H76,G76+H76)</f>
        <v>4600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4"/>
        <v>8500</v>
      </c>
      <c r="P76" s="29" t="str">
        <f t="shared" si="45"/>
        <v/>
      </c>
      <c r="Q76" s="30">
        <v>8500</v>
      </c>
      <c r="R76" s="90">
        <f t="shared" si="46"/>
        <v>8500</v>
      </c>
      <c r="S76" s="105"/>
      <c r="V76" s="106"/>
      <c r="X76" s="107"/>
      <c r="Y76" s="106"/>
      <c r="AA76" s="107"/>
      <c r="AC76" s="114">
        <f t="shared" si="50"/>
        <v>0</v>
      </c>
      <c r="AD76" s="114">
        <f t="shared" si="43"/>
        <v>0</v>
      </c>
      <c r="AE76" s="114"/>
    </row>
    <row r="77" s="4" customFormat="1" ht="11" customHeight="1" spans="1:31">
      <c r="A77" s="42"/>
      <c r="B77" s="119" t="s">
        <v>198</v>
      </c>
      <c r="C77" s="25" t="s">
        <v>105</v>
      </c>
      <c r="D77" s="26"/>
      <c r="E77" s="41">
        <v>5000</v>
      </c>
      <c r="F77" s="28">
        <f t="shared" si="51"/>
        <v>5000</v>
      </c>
      <c r="G77" s="29" t="str">
        <f t="shared" si="52"/>
        <v/>
      </c>
      <c r="H77" s="30">
        <v>5000</v>
      </c>
      <c r="I77" s="67">
        <f t="shared" si="53"/>
        <v>5000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4"/>
        <v>2100</v>
      </c>
      <c r="P77" s="29" t="str">
        <f t="shared" si="45"/>
        <v/>
      </c>
      <c r="Q77" s="30">
        <v>2100</v>
      </c>
      <c r="R77" s="90">
        <f t="shared" si="46"/>
        <v>2100</v>
      </c>
      <c r="S77" s="129"/>
      <c r="V77" s="106"/>
      <c r="X77" s="107"/>
      <c r="Y77" s="106"/>
      <c r="AA77" s="107"/>
      <c r="AC77" s="114">
        <f t="shared" si="50"/>
        <v>0</v>
      </c>
      <c r="AD77" s="114">
        <f t="shared" si="43"/>
        <v>0</v>
      </c>
      <c r="AE77" s="114"/>
    </row>
    <row r="78" s="4" customFormat="1" ht="11" customHeight="1" spans="1:31">
      <c r="A78" s="42"/>
      <c r="B78" s="119" t="s">
        <v>201</v>
      </c>
      <c r="C78" s="25" t="s">
        <v>15</v>
      </c>
      <c r="D78" s="26"/>
      <c r="E78" s="41">
        <v>4600</v>
      </c>
      <c r="F78" s="28">
        <f t="shared" si="51"/>
        <v>4600</v>
      </c>
      <c r="G78" s="29" t="str">
        <f t="shared" si="52"/>
        <v/>
      </c>
      <c r="H78" s="30">
        <v>4600</v>
      </c>
      <c r="I78" s="67">
        <f t="shared" si="53"/>
        <v>4600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4"/>
        <v>9500</v>
      </c>
      <c r="P78" s="29" t="str">
        <f t="shared" si="45"/>
        <v/>
      </c>
      <c r="Q78" s="30">
        <v>9500</v>
      </c>
      <c r="R78" s="90">
        <f t="shared" si="46"/>
        <v>9500</v>
      </c>
      <c r="S78" s="129"/>
      <c r="V78" s="106"/>
      <c r="X78" s="107"/>
      <c r="Y78" s="106"/>
      <c r="AA78" s="107"/>
      <c r="AC78" s="114">
        <f t="shared" si="50"/>
        <v>0</v>
      </c>
      <c r="AD78" s="114">
        <f t="shared" si="43"/>
        <v>0</v>
      </c>
      <c r="AE78" s="114"/>
    </row>
    <row r="79" s="4" customFormat="1" ht="11" customHeight="1" spans="1:31">
      <c r="A79" s="42"/>
      <c r="B79" s="120" t="s">
        <v>203</v>
      </c>
      <c r="C79" s="36"/>
      <c r="D79" s="37"/>
      <c r="E79" s="51">
        <f>SUM(F76:F78)</f>
        <v>14200</v>
      </c>
      <c r="F79" s="39">
        <f>E79/3</f>
        <v>4733.33333333333</v>
      </c>
      <c r="G79" s="73"/>
      <c r="H79" s="51">
        <f>SUM(I76:I78)</f>
        <v>14200</v>
      </c>
      <c r="I79" s="39">
        <f>H79/3</f>
        <v>4733.33333333333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4"/>
        <v>12500</v>
      </c>
      <c r="P79" s="29" t="str">
        <f t="shared" si="45"/>
        <v/>
      </c>
      <c r="Q79" s="30">
        <v>12500</v>
      </c>
      <c r="R79" s="90">
        <f t="shared" si="46"/>
        <v>12500</v>
      </c>
      <c r="S79" s="129"/>
      <c r="V79" s="106"/>
      <c r="X79" s="107"/>
      <c r="Y79" s="106"/>
      <c r="AA79" s="107"/>
      <c r="AC79" s="114">
        <f t="shared" si="50"/>
        <v>0</v>
      </c>
      <c r="AD79" s="114">
        <f t="shared" si="43"/>
        <v>0</v>
      </c>
      <c r="AE79" s="114"/>
    </row>
    <row r="80" s="4" customFormat="1" ht="11" customHeight="1" spans="1:31">
      <c r="A80" s="42"/>
      <c r="B80" s="24" t="s">
        <v>206</v>
      </c>
      <c r="C80" s="25" t="s">
        <v>15</v>
      </c>
      <c r="D80" s="26"/>
      <c r="E80" s="41">
        <v>3600</v>
      </c>
      <c r="F80" s="28">
        <f t="shared" ref="F80:F99" si="54">E80+D80</f>
        <v>3600</v>
      </c>
      <c r="G80" s="29" t="str">
        <f t="shared" ref="G80:G93" si="55">IF(LEFT(D80,1)="+",LEFT(D80,1)&amp;TEXT(D80,"#"),TEXT(D80,"#"))</f>
        <v/>
      </c>
      <c r="H80" s="30">
        <v>3600</v>
      </c>
      <c r="I80" s="67">
        <f t="shared" ref="I80:I99" si="56">IF(G80="",0+H80,G80+H80)</f>
        <v>3600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4"/>
        <v>25000</v>
      </c>
      <c r="P80" s="29"/>
      <c r="Q80" s="30">
        <v>20000</v>
      </c>
      <c r="R80" s="90">
        <f t="shared" si="46"/>
        <v>20000</v>
      </c>
      <c r="S80" s="129"/>
      <c r="V80" s="106"/>
      <c r="X80" s="107"/>
      <c r="Y80" s="106"/>
      <c r="AA80" s="107"/>
      <c r="AC80" s="114">
        <f t="shared" si="50"/>
        <v>0</v>
      </c>
      <c r="AD80" s="114">
        <f t="shared" si="43"/>
        <v>5000</v>
      </c>
      <c r="AE80" s="114"/>
    </row>
    <row r="81" s="4" customFormat="1" ht="11" customHeight="1" spans="1:31">
      <c r="A81" s="48"/>
      <c r="B81" s="35" t="s">
        <v>208</v>
      </c>
      <c r="C81" s="36"/>
      <c r="D81" s="37"/>
      <c r="E81" s="51">
        <f>E79+F80</f>
        <v>17800</v>
      </c>
      <c r="F81" s="39">
        <f>E81/4</f>
        <v>4450</v>
      </c>
      <c r="G81" s="73"/>
      <c r="H81" s="51">
        <f>H79+I80</f>
        <v>17800</v>
      </c>
      <c r="I81" s="39">
        <f>H81/4</f>
        <v>4450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4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46"/>
        <v>28000</v>
      </c>
      <c r="S81" s="129"/>
      <c r="V81" s="106"/>
      <c r="X81" s="107"/>
      <c r="Y81" s="106"/>
      <c r="AA81" s="107"/>
      <c r="AC81" s="114">
        <f t="shared" si="50"/>
        <v>0</v>
      </c>
      <c r="AD81" s="114">
        <f t="shared" si="43"/>
        <v>2000</v>
      </c>
      <c r="AE81" s="114"/>
    </row>
    <row r="82" s="4" customFormat="1" ht="11" customHeight="1" spans="1:31">
      <c r="A82" s="40" t="s">
        <v>210</v>
      </c>
      <c r="B82" s="122" t="s">
        <v>211</v>
      </c>
      <c r="C82" s="25" t="s">
        <v>20</v>
      </c>
      <c r="D82" s="26"/>
      <c r="E82" s="27">
        <v>9400</v>
      </c>
      <c r="F82" s="28">
        <f t="shared" si="54"/>
        <v>9400</v>
      </c>
      <c r="G82" s="29" t="str">
        <f t="shared" si="55"/>
        <v/>
      </c>
      <c r="H82" s="30">
        <v>9400</v>
      </c>
      <c r="I82" s="67">
        <f t="shared" si="56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4"/>
        <v>28800</v>
      </c>
      <c r="P82" s="29"/>
      <c r="Q82" s="30">
        <v>25500</v>
      </c>
      <c r="R82" s="90">
        <f t="shared" si="46"/>
        <v>25500</v>
      </c>
      <c r="S82" s="129"/>
      <c r="V82" s="106"/>
      <c r="X82" s="107"/>
      <c r="Y82" s="106"/>
      <c r="AA82" s="107"/>
      <c r="AC82" s="114">
        <f t="shared" si="50"/>
        <v>0</v>
      </c>
      <c r="AD82" s="114">
        <f t="shared" si="43"/>
        <v>3300</v>
      </c>
      <c r="AE82" s="114"/>
    </row>
    <row r="83" s="4" customFormat="1" ht="11" customHeight="1" spans="1:31">
      <c r="A83" s="42"/>
      <c r="B83" s="24" t="s">
        <v>212</v>
      </c>
      <c r="C83" s="25" t="s">
        <v>66</v>
      </c>
      <c r="D83" s="26"/>
      <c r="E83" s="27">
        <v>9800</v>
      </c>
      <c r="F83" s="28">
        <f t="shared" si="54"/>
        <v>9800</v>
      </c>
      <c r="G83" s="29" t="str">
        <f t="shared" si="55"/>
        <v/>
      </c>
      <c r="H83" s="30">
        <v>9800</v>
      </c>
      <c r="I83" s="67">
        <f t="shared" si="56"/>
        <v>9800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4"/>
        <v>30000</v>
      </c>
      <c r="P83" s="29"/>
      <c r="Q83" s="30">
        <v>30000</v>
      </c>
      <c r="R83" s="90">
        <f t="shared" si="46"/>
        <v>30000</v>
      </c>
      <c r="S83" s="129"/>
      <c r="V83" s="106"/>
      <c r="X83" s="107"/>
      <c r="Y83" s="106"/>
      <c r="AA83" s="107"/>
      <c r="AC83" s="114">
        <f t="shared" si="50"/>
        <v>0</v>
      </c>
      <c r="AD83" s="114">
        <f t="shared" si="43"/>
        <v>0</v>
      </c>
      <c r="AE83" s="114"/>
    </row>
    <row r="84" s="4" customFormat="1" ht="11" customHeight="1" spans="1:31">
      <c r="A84" s="42"/>
      <c r="B84" s="24" t="s">
        <v>214</v>
      </c>
      <c r="C84" s="25" t="s">
        <v>20</v>
      </c>
      <c r="D84" s="26"/>
      <c r="E84" s="27">
        <v>9200</v>
      </c>
      <c r="F84" s="28">
        <f t="shared" si="54"/>
        <v>9200</v>
      </c>
      <c r="G84" s="29" t="str">
        <f t="shared" si="55"/>
        <v/>
      </c>
      <c r="H84" s="30">
        <v>9200</v>
      </c>
      <c r="I84" s="67">
        <f t="shared" si="56"/>
        <v>9200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4"/>
        <v>26800</v>
      </c>
      <c r="P84" s="29" t="str">
        <f t="shared" si="57"/>
        <v/>
      </c>
      <c r="Q84" s="30">
        <v>25800</v>
      </c>
      <c r="R84" s="90">
        <f t="shared" si="46"/>
        <v>25800</v>
      </c>
      <c r="S84" s="129"/>
      <c r="V84" s="106"/>
      <c r="X84" s="107"/>
      <c r="Y84" s="106"/>
      <c r="AA84" s="107"/>
      <c r="AC84" s="114">
        <f t="shared" si="50"/>
        <v>0</v>
      </c>
      <c r="AD84" s="114">
        <f t="shared" si="43"/>
        <v>1000</v>
      </c>
      <c r="AE84" s="114"/>
    </row>
    <row r="85" s="4" customFormat="1" ht="11" customHeight="1" spans="1:31">
      <c r="A85" s="42"/>
      <c r="B85" s="24" t="s">
        <v>216</v>
      </c>
      <c r="C85" s="25" t="s">
        <v>15</v>
      </c>
      <c r="D85" s="26"/>
      <c r="E85" s="27">
        <v>9400</v>
      </c>
      <c r="F85" s="28">
        <f t="shared" si="54"/>
        <v>9400</v>
      </c>
      <c r="G85" s="29" t="str">
        <f t="shared" si="55"/>
        <v/>
      </c>
      <c r="H85" s="30">
        <v>9400</v>
      </c>
      <c r="I85" s="67">
        <f t="shared" si="56"/>
        <v>9400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4"/>
        <v>1700</v>
      </c>
      <c r="P85" s="29" t="str">
        <f t="shared" si="57"/>
        <v/>
      </c>
      <c r="Q85" s="34">
        <v>1700</v>
      </c>
      <c r="R85" s="90">
        <f t="shared" si="46"/>
        <v>1700</v>
      </c>
      <c r="S85" s="129"/>
      <c r="V85" s="106"/>
      <c r="X85" s="107"/>
      <c r="Y85" s="106"/>
      <c r="AA85" s="107"/>
      <c r="AC85" s="114">
        <f t="shared" si="50"/>
        <v>0</v>
      </c>
      <c r="AD85" s="114">
        <f t="shared" si="43"/>
        <v>0</v>
      </c>
      <c r="AE85" s="114"/>
    </row>
    <row r="86" s="4" customFormat="1" ht="11" customHeight="1" spans="1:31">
      <c r="A86" s="42"/>
      <c r="B86" s="24" t="s">
        <v>218</v>
      </c>
      <c r="C86" s="25" t="s">
        <v>149</v>
      </c>
      <c r="D86" s="26"/>
      <c r="E86" s="27">
        <v>9700</v>
      </c>
      <c r="F86" s="28">
        <f t="shared" si="54"/>
        <v>9700</v>
      </c>
      <c r="G86" s="29" t="str">
        <f t="shared" si="55"/>
        <v/>
      </c>
      <c r="H86" s="30">
        <v>9700</v>
      </c>
      <c r="I86" s="67">
        <f t="shared" si="56"/>
        <v>9700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4"/>
        <v>4300</v>
      </c>
      <c r="P86" s="29" t="str">
        <f t="shared" si="57"/>
        <v/>
      </c>
      <c r="Q86" s="30">
        <v>4300</v>
      </c>
      <c r="R86" s="90">
        <f t="shared" si="46"/>
        <v>4300</v>
      </c>
      <c r="S86" s="105"/>
      <c r="V86" s="106"/>
      <c r="X86" s="107"/>
      <c r="Y86" s="106"/>
      <c r="AA86" s="107"/>
      <c r="AC86" s="114">
        <f t="shared" si="50"/>
        <v>0</v>
      </c>
      <c r="AD86" s="114">
        <f t="shared" si="43"/>
        <v>0</v>
      </c>
      <c r="AE86" s="114"/>
    </row>
    <row r="87" s="4" customFormat="1" ht="11" customHeight="1" spans="1:31">
      <c r="A87" s="42"/>
      <c r="B87" s="24" t="s">
        <v>220</v>
      </c>
      <c r="C87" s="25" t="s">
        <v>22</v>
      </c>
      <c r="D87" s="26"/>
      <c r="E87" s="27">
        <v>8100</v>
      </c>
      <c r="F87" s="28">
        <f t="shared" si="54"/>
        <v>8100</v>
      </c>
      <c r="G87" s="29" t="str">
        <f t="shared" si="55"/>
        <v/>
      </c>
      <c r="H87" s="30">
        <v>8100</v>
      </c>
      <c r="I87" s="67">
        <f t="shared" si="56"/>
        <v>8100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4"/>
        <v>1950</v>
      </c>
      <c r="P87" s="29" t="str">
        <f t="shared" si="57"/>
        <v/>
      </c>
      <c r="Q87" s="30">
        <v>1950</v>
      </c>
      <c r="R87" s="90">
        <f t="shared" si="46"/>
        <v>1950</v>
      </c>
      <c r="S87" s="105"/>
      <c r="V87" s="106"/>
      <c r="X87" s="107"/>
      <c r="Y87" s="106"/>
      <c r="AA87" s="107"/>
      <c r="AC87" s="114">
        <f t="shared" si="50"/>
        <v>0</v>
      </c>
      <c r="AD87" s="114">
        <f t="shared" si="43"/>
        <v>0</v>
      </c>
      <c r="AE87" s="114"/>
    </row>
    <row r="88" s="4" customFormat="1" ht="11" customHeight="1" spans="1:31">
      <c r="A88" s="42"/>
      <c r="B88" s="24" t="s">
        <v>220</v>
      </c>
      <c r="C88" s="25" t="s">
        <v>105</v>
      </c>
      <c r="D88" s="26"/>
      <c r="E88" s="27">
        <v>9600</v>
      </c>
      <c r="F88" s="28">
        <f t="shared" si="54"/>
        <v>9600</v>
      </c>
      <c r="G88" s="29" t="str">
        <f t="shared" si="55"/>
        <v/>
      </c>
      <c r="H88" s="30">
        <v>9600</v>
      </c>
      <c r="I88" s="67">
        <f t="shared" si="56"/>
        <v>9600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4"/>
        <v>2250</v>
      </c>
      <c r="P88" s="29" t="str">
        <f t="shared" si="57"/>
        <v/>
      </c>
      <c r="Q88" s="30">
        <v>2250</v>
      </c>
      <c r="R88" s="90">
        <f t="shared" si="46"/>
        <v>2250</v>
      </c>
      <c r="S88" s="105"/>
      <c r="V88" s="106"/>
      <c r="W88" s="130"/>
      <c r="X88" s="131"/>
      <c r="Y88" s="106"/>
      <c r="Z88" s="130"/>
      <c r="AA88" s="131"/>
      <c r="AC88" s="114">
        <f t="shared" si="50"/>
        <v>0</v>
      </c>
      <c r="AD88" s="114">
        <f t="shared" si="43"/>
        <v>0</v>
      </c>
      <c r="AE88" s="114"/>
    </row>
    <row r="89" s="4" customFormat="1" ht="11" customHeight="1" spans="1:31">
      <c r="A89" s="42"/>
      <c r="B89" s="24" t="s">
        <v>223</v>
      </c>
      <c r="C89" s="25" t="s">
        <v>22</v>
      </c>
      <c r="D89" s="26"/>
      <c r="E89" s="27">
        <v>8300</v>
      </c>
      <c r="F89" s="28">
        <f t="shared" si="54"/>
        <v>8300</v>
      </c>
      <c r="G89" s="29" t="str">
        <f t="shared" si="55"/>
        <v/>
      </c>
      <c r="H89" s="30">
        <v>8300</v>
      </c>
      <c r="I89" s="67">
        <f t="shared" si="56"/>
        <v>8300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4"/>
        <v>1800</v>
      </c>
      <c r="P89" s="29" t="str">
        <f t="shared" si="57"/>
        <v/>
      </c>
      <c r="Q89" s="30">
        <v>1800</v>
      </c>
      <c r="R89" s="90">
        <f t="shared" si="46"/>
        <v>1800</v>
      </c>
      <c r="S89" s="105"/>
      <c r="V89" s="106"/>
      <c r="W89" s="130"/>
      <c r="X89" s="131"/>
      <c r="Y89" s="106"/>
      <c r="Z89" s="130"/>
      <c r="AA89" s="131"/>
      <c r="AC89" s="114">
        <f t="shared" si="50"/>
        <v>0</v>
      </c>
      <c r="AD89" s="114">
        <f t="shared" si="43"/>
        <v>0</v>
      </c>
      <c r="AE89" s="114"/>
    </row>
    <row r="90" s="4" customFormat="1" ht="11" customHeight="1" spans="1:31">
      <c r="A90" s="42"/>
      <c r="B90" s="24" t="s">
        <v>225</v>
      </c>
      <c r="C90" s="25" t="s">
        <v>22</v>
      </c>
      <c r="D90" s="26"/>
      <c r="E90" s="27">
        <v>6800</v>
      </c>
      <c r="F90" s="28">
        <f t="shared" si="54"/>
        <v>6800</v>
      </c>
      <c r="G90" s="29" t="str">
        <f t="shared" si="55"/>
        <v/>
      </c>
      <c r="H90" s="30">
        <v>6800</v>
      </c>
      <c r="I90" s="67">
        <f t="shared" si="56"/>
        <v>6800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4"/>
        <v>2200</v>
      </c>
      <c r="P90" s="29" t="str">
        <f t="shared" si="57"/>
        <v/>
      </c>
      <c r="Q90" s="30">
        <v>2200</v>
      </c>
      <c r="R90" s="90">
        <f t="shared" si="46"/>
        <v>2200</v>
      </c>
      <c r="S90" s="105"/>
      <c r="V90" s="106"/>
      <c r="W90" s="130"/>
      <c r="X90" s="131"/>
      <c r="Y90" s="106"/>
      <c r="Z90" s="130"/>
      <c r="AA90" s="131"/>
      <c r="AC90" s="114">
        <f t="shared" si="50"/>
        <v>0</v>
      </c>
      <c r="AD90" s="114">
        <f t="shared" si="43"/>
        <v>0</v>
      </c>
      <c r="AE90" s="114"/>
    </row>
    <row r="91" s="4" customFormat="1" ht="11" customHeight="1" spans="1:31">
      <c r="A91" s="42"/>
      <c r="B91" s="24" t="s">
        <v>227</v>
      </c>
      <c r="C91" s="25" t="s">
        <v>22</v>
      </c>
      <c r="D91" s="26"/>
      <c r="E91" s="27">
        <v>6900</v>
      </c>
      <c r="F91" s="28">
        <f t="shared" si="54"/>
        <v>6900</v>
      </c>
      <c r="G91" s="29" t="str">
        <f t="shared" si="55"/>
        <v/>
      </c>
      <c r="H91" s="30">
        <v>6900</v>
      </c>
      <c r="I91" s="67">
        <f t="shared" si="56"/>
        <v>6900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4"/>
        <v>1100</v>
      </c>
      <c r="P91" s="29" t="str">
        <f t="shared" si="57"/>
        <v/>
      </c>
      <c r="Q91" s="34">
        <v>1100</v>
      </c>
      <c r="R91" s="90">
        <f t="shared" si="46"/>
        <v>1100</v>
      </c>
      <c r="S91" s="105"/>
      <c r="V91" s="106"/>
      <c r="W91" s="130"/>
      <c r="X91" s="131"/>
      <c r="Y91" s="106"/>
      <c r="Z91" s="130"/>
      <c r="AA91" s="131"/>
      <c r="AC91" s="114">
        <f t="shared" si="50"/>
        <v>0</v>
      </c>
      <c r="AD91" s="114">
        <f t="shared" si="43"/>
        <v>0</v>
      </c>
      <c r="AE91" s="114"/>
    </row>
    <row r="92" s="4" customFormat="1" ht="11" customHeight="1" spans="1:31">
      <c r="A92" s="42"/>
      <c r="B92" s="24" t="s">
        <v>229</v>
      </c>
      <c r="C92" s="25" t="s">
        <v>22</v>
      </c>
      <c r="D92" s="26"/>
      <c r="E92" s="27">
        <v>7000</v>
      </c>
      <c r="F92" s="28">
        <f t="shared" si="54"/>
        <v>7000</v>
      </c>
      <c r="G92" s="29" t="str">
        <f t="shared" si="55"/>
        <v/>
      </c>
      <c r="H92" s="27">
        <v>7000</v>
      </c>
      <c r="I92" s="67">
        <f t="shared" si="56"/>
        <v>7000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4"/>
        <v>1100</v>
      </c>
      <c r="P92" s="29" t="str">
        <f t="shared" si="57"/>
        <v/>
      </c>
      <c r="Q92" s="34">
        <v>1100</v>
      </c>
      <c r="R92" s="90">
        <f t="shared" si="46"/>
        <v>1100</v>
      </c>
      <c r="S92" s="105"/>
      <c r="V92" s="106"/>
      <c r="W92" s="130"/>
      <c r="X92" s="131"/>
      <c r="Y92" s="106"/>
      <c r="Z92" s="130"/>
      <c r="AA92" s="131"/>
      <c r="AC92" s="114">
        <f t="shared" si="50"/>
        <v>0</v>
      </c>
      <c r="AD92" s="114">
        <f t="shared" si="43"/>
        <v>0</v>
      </c>
      <c r="AE92" s="114"/>
    </row>
    <row r="93" s="4" customFormat="1" ht="11" customHeight="1" spans="1:31">
      <c r="A93" s="42"/>
      <c r="B93" s="122" t="s">
        <v>232</v>
      </c>
      <c r="C93" s="25" t="s">
        <v>233</v>
      </c>
      <c r="D93" s="26"/>
      <c r="E93" s="27">
        <v>7300</v>
      </c>
      <c r="F93" s="28">
        <f t="shared" si="54"/>
        <v>7300</v>
      </c>
      <c r="G93" s="29" t="str">
        <f t="shared" si="55"/>
        <v/>
      </c>
      <c r="H93" s="30">
        <v>7300</v>
      </c>
      <c r="I93" s="67">
        <f t="shared" si="56"/>
        <v>7300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4"/>
        <v>2100</v>
      </c>
      <c r="P93" s="29" t="str">
        <f t="shared" si="57"/>
        <v/>
      </c>
      <c r="Q93" s="30">
        <v>2100</v>
      </c>
      <c r="R93" s="90">
        <f t="shared" si="46"/>
        <v>2100</v>
      </c>
      <c r="S93" s="105"/>
      <c r="V93" s="106"/>
      <c r="W93" s="130"/>
      <c r="X93" s="131"/>
      <c r="Y93" s="106"/>
      <c r="Z93" s="130"/>
      <c r="AA93" s="131"/>
      <c r="AC93" s="114">
        <f t="shared" si="50"/>
        <v>0</v>
      </c>
      <c r="AD93" s="114">
        <f t="shared" si="43"/>
        <v>0</v>
      </c>
      <c r="AE93" s="114"/>
    </row>
    <row r="94" s="4" customFormat="1" ht="11" customHeight="1" spans="1:31">
      <c r="A94" s="42"/>
      <c r="B94" s="24" t="s">
        <v>229</v>
      </c>
      <c r="C94" s="25" t="s">
        <v>15</v>
      </c>
      <c r="D94" s="26"/>
      <c r="E94" s="27">
        <v>8700</v>
      </c>
      <c r="F94" s="28">
        <f t="shared" si="54"/>
        <v>8700</v>
      </c>
      <c r="G94" s="29"/>
      <c r="H94" s="30">
        <v>8700</v>
      </c>
      <c r="I94" s="67">
        <f t="shared" si="56"/>
        <v>8700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4"/>
        <v>2100</v>
      </c>
      <c r="P94" s="29" t="str">
        <f t="shared" si="57"/>
        <v/>
      </c>
      <c r="Q94" s="30">
        <v>2100</v>
      </c>
      <c r="R94" s="90">
        <f t="shared" si="46"/>
        <v>2100</v>
      </c>
      <c r="S94" s="105"/>
      <c r="V94" s="106"/>
      <c r="W94" s="130"/>
      <c r="X94" s="131"/>
      <c r="Y94" s="106"/>
      <c r="Z94" s="130"/>
      <c r="AA94" s="131"/>
      <c r="AC94" s="114">
        <f t="shared" si="50"/>
        <v>0</v>
      </c>
      <c r="AD94" s="114">
        <f t="shared" si="43"/>
        <v>0</v>
      </c>
      <c r="AE94" s="114"/>
    </row>
    <row r="95" s="4" customFormat="1" ht="11" customHeight="1" spans="1:31">
      <c r="A95" s="42"/>
      <c r="B95" s="24" t="s">
        <v>237</v>
      </c>
      <c r="C95" s="25" t="s">
        <v>15</v>
      </c>
      <c r="D95" s="26"/>
      <c r="E95" s="27">
        <v>11200</v>
      </c>
      <c r="F95" s="28">
        <f t="shared" si="54"/>
        <v>11200</v>
      </c>
      <c r="G95" s="29" t="str">
        <f t="shared" ref="G95:G119" si="58">IF(LEFT(D95,1)="+",LEFT(D95,1)&amp;TEXT(D95,"#"),TEXT(D95,"#"))</f>
        <v/>
      </c>
      <c r="H95" s="30">
        <v>11200</v>
      </c>
      <c r="I95" s="67">
        <f t="shared" si="56"/>
        <v>11200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4"/>
        <v>4300</v>
      </c>
      <c r="P95" s="29"/>
      <c r="Q95" s="30">
        <v>4800</v>
      </c>
      <c r="R95" s="90">
        <f t="shared" si="46"/>
        <v>4800</v>
      </c>
      <c r="S95" s="105"/>
      <c r="V95" s="106"/>
      <c r="W95" s="130"/>
      <c r="X95" s="131"/>
      <c r="Y95" s="106"/>
      <c r="Z95" s="130"/>
      <c r="AA95" s="131"/>
      <c r="AC95" s="114">
        <f t="shared" si="50"/>
        <v>0</v>
      </c>
      <c r="AD95" s="114">
        <f t="shared" si="43"/>
        <v>-500</v>
      </c>
      <c r="AE95" s="114"/>
    </row>
    <row r="96" s="4" customFormat="1" ht="11" customHeight="1" spans="1:31">
      <c r="A96" s="42"/>
      <c r="B96" s="32" t="s">
        <v>239</v>
      </c>
      <c r="C96" s="45" t="s">
        <v>240</v>
      </c>
      <c r="D96" s="26"/>
      <c r="E96" s="27">
        <v>8200</v>
      </c>
      <c r="F96" s="28">
        <f t="shared" si="54"/>
        <v>8200</v>
      </c>
      <c r="G96" s="29" t="str">
        <f t="shared" si="58"/>
        <v/>
      </c>
      <c r="H96" s="30">
        <v>8200</v>
      </c>
      <c r="I96" s="67">
        <f t="shared" si="56"/>
        <v>8200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4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46"/>
        <v>5000</v>
      </c>
      <c r="S96" s="105"/>
      <c r="V96" s="106"/>
      <c r="W96" s="130"/>
      <c r="X96" s="131"/>
      <c r="Y96" s="106"/>
      <c r="Z96" s="130"/>
      <c r="AA96" s="131"/>
      <c r="AC96" s="114">
        <f t="shared" si="50"/>
        <v>0</v>
      </c>
      <c r="AD96" s="114">
        <f t="shared" si="43"/>
        <v>0</v>
      </c>
      <c r="AE96" s="114"/>
    </row>
    <row r="97" s="4" customFormat="1" ht="11" customHeight="1" spans="1:31">
      <c r="A97" s="42"/>
      <c r="B97" s="24" t="s">
        <v>242</v>
      </c>
      <c r="C97" s="25" t="s">
        <v>18</v>
      </c>
      <c r="D97" s="26"/>
      <c r="E97" s="27">
        <v>7600</v>
      </c>
      <c r="F97" s="28">
        <f t="shared" si="54"/>
        <v>7600</v>
      </c>
      <c r="G97" s="29" t="str">
        <f t="shared" si="58"/>
        <v/>
      </c>
      <c r="H97" s="30">
        <v>7600</v>
      </c>
      <c r="I97" s="67">
        <f t="shared" si="56"/>
        <v>7600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4"/>
        <v>2700</v>
      </c>
      <c r="P97" s="29" t="str">
        <f t="shared" si="59"/>
        <v/>
      </c>
      <c r="Q97" s="30">
        <v>2700</v>
      </c>
      <c r="R97" s="90">
        <f t="shared" si="46"/>
        <v>2700</v>
      </c>
      <c r="S97" s="105"/>
      <c r="V97" s="106"/>
      <c r="W97" s="130"/>
      <c r="X97" s="131"/>
      <c r="Y97" s="106"/>
      <c r="Z97" s="130"/>
      <c r="AA97" s="131"/>
      <c r="AC97" s="114">
        <f t="shared" si="50"/>
        <v>0</v>
      </c>
      <c r="AD97" s="114">
        <f t="shared" si="43"/>
        <v>0</v>
      </c>
      <c r="AE97" s="114"/>
    </row>
    <row r="98" s="4" customFormat="1" ht="11" customHeight="1" spans="1:31">
      <c r="A98" s="42"/>
      <c r="B98" s="24" t="s">
        <v>244</v>
      </c>
      <c r="C98" s="25" t="s">
        <v>18</v>
      </c>
      <c r="D98" s="26"/>
      <c r="E98" s="27">
        <v>8500</v>
      </c>
      <c r="F98" s="28">
        <f t="shared" si="54"/>
        <v>8500</v>
      </c>
      <c r="G98" s="29" t="str">
        <f t="shared" si="58"/>
        <v/>
      </c>
      <c r="H98" s="30">
        <v>8500</v>
      </c>
      <c r="I98" s="67">
        <f t="shared" si="56"/>
        <v>8500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4"/>
        <v>2700</v>
      </c>
      <c r="P98" s="29" t="str">
        <f t="shared" si="59"/>
        <v/>
      </c>
      <c r="Q98" s="30">
        <v>2700</v>
      </c>
      <c r="R98" s="90">
        <f t="shared" si="46"/>
        <v>2700</v>
      </c>
      <c r="S98" s="105"/>
      <c r="V98" s="106"/>
      <c r="W98" s="130"/>
      <c r="X98" s="131"/>
      <c r="Y98" s="106"/>
      <c r="Z98" s="130"/>
      <c r="AA98" s="131"/>
      <c r="AC98" s="114">
        <f t="shared" si="50"/>
        <v>0</v>
      </c>
      <c r="AD98" s="114">
        <f t="shared" si="43"/>
        <v>0</v>
      </c>
      <c r="AE98" s="114"/>
    </row>
    <row r="99" s="4" customFormat="1" ht="11" customHeight="1" spans="1:31">
      <c r="A99" s="48"/>
      <c r="B99" s="123" t="s">
        <v>246</v>
      </c>
      <c r="C99" s="25" t="s">
        <v>247</v>
      </c>
      <c r="D99" s="26"/>
      <c r="E99" s="27">
        <v>8900</v>
      </c>
      <c r="F99" s="28">
        <f t="shared" si="54"/>
        <v>8900</v>
      </c>
      <c r="G99" s="29" t="str">
        <f t="shared" si="58"/>
        <v/>
      </c>
      <c r="H99" s="30">
        <v>8900</v>
      </c>
      <c r="I99" s="67">
        <f t="shared" si="56"/>
        <v>8900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4"/>
        <v>5300</v>
      </c>
      <c r="P99" s="29" t="str">
        <f t="shared" si="59"/>
        <v/>
      </c>
      <c r="Q99" s="30">
        <v>5300</v>
      </c>
      <c r="R99" s="90">
        <f t="shared" si="46"/>
        <v>5300</v>
      </c>
      <c r="S99" s="105"/>
      <c r="V99" s="106"/>
      <c r="W99" s="130"/>
      <c r="X99" s="131"/>
      <c r="Y99" s="106"/>
      <c r="Z99" s="130"/>
      <c r="AA99" s="131"/>
      <c r="AC99" s="114">
        <f t="shared" si="50"/>
        <v>0</v>
      </c>
      <c r="AD99" s="114">
        <f t="shared" si="43"/>
        <v>0</v>
      </c>
      <c r="AE99" s="114"/>
    </row>
    <row r="100" s="4" customFormat="1" ht="11" customHeight="1" spans="1:31">
      <c r="A100" s="50"/>
      <c r="B100" s="35" t="s">
        <v>249</v>
      </c>
      <c r="C100" s="36"/>
      <c r="D100" s="37"/>
      <c r="E100" s="38">
        <f>SUM(F82:F99)</f>
        <v>154600</v>
      </c>
      <c r="F100" s="39">
        <f>E100/18</f>
        <v>8588.88888888889</v>
      </c>
      <c r="G100" s="29" t="str">
        <f t="shared" si="58"/>
        <v/>
      </c>
      <c r="H100" s="38">
        <f>SUM(I82:I99)</f>
        <v>154600</v>
      </c>
      <c r="I100" s="39">
        <f>AVERAGE(I82:I99)</f>
        <v>8588.88888888889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4"/>
        <v>1000</v>
      </c>
      <c r="P100" s="29" t="str">
        <f t="shared" si="59"/>
        <v/>
      </c>
      <c r="Q100" s="30">
        <v>1000</v>
      </c>
      <c r="R100" s="90">
        <f t="shared" si="46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0"/>
        <v>0</v>
      </c>
      <c r="AD100" s="114">
        <f t="shared" si="43"/>
        <v>0</v>
      </c>
      <c r="AE100" s="114"/>
    </row>
    <row r="101" s="4" customFormat="1" ht="11" customHeight="1" spans="1:31">
      <c r="A101" s="40" t="s">
        <v>252</v>
      </c>
      <c r="B101" s="24" t="s">
        <v>253</v>
      </c>
      <c r="C101" s="25" t="s">
        <v>20</v>
      </c>
      <c r="D101" s="26"/>
      <c r="E101" s="27">
        <v>10800</v>
      </c>
      <c r="F101" s="28">
        <f t="shared" ref="F101:F119" si="60">E101+D101</f>
        <v>10800</v>
      </c>
      <c r="G101" s="29" t="str">
        <f t="shared" si="58"/>
        <v/>
      </c>
      <c r="H101" s="30">
        <v>10800</v>
      </c>
      <c r="I101" s="67">
        <f t="shared" ref="I101:I119" si="61">IF(G101="",0+H101,G101+H101)</f>
        <v>10800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4"/>
        <v>2700</v>
      </c>
      <c r="P101" s="29" t="str">
        <f t="shared" si="59"/>
        <v/>
      </c>
      <c r="Q101" s="30">
        <v>2700</v>
      </c>
      <c r="R101" s="90">
        <f t="shared" si="46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0"/>
        <v>0</v>
      </c>
      <c r="AD101" s="114">
        <f t="shared" si="43"/>
        <v>0</v>
      </c>
      <c r="AE101" s="114"/>
    </row>
    <row r="102" s="4" customFormat="1" ht="11" customHeight="1" spans="1:31">
      <c r="A102" s="42"/>
      <c r="B102" s="124" t="s">
        <v>255</v>
      </c>
      <c r="C102" s="125" t="s">
        <v>20</v>
      </c>
      <c r="D102" s="26"/>
      <c r="E102" s="27">
        <v>11900</v>
      </c>
      <c r="F102" s="28">
        <f t="shared" si="60"/>
        <v>11900</v>
      </c>
      <c r="G102" s="29" t="str">
        <f t="shared" si="58"/>
        <v/>
      </c>
      <c r="H102" s="30">
        <v>11900</v>
      </c>
      <c r="I102" s="67">
        <f t="shared" si="61"/>
        <v>11900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4"/>
        <v>600</v>
      </c>
      <c r="P102" s="29" t="str">
        <f t="shared" si="59"/>
        <v/>
      </c>
      <c r="Q102" s="30">
        <v>600</v>
      </c>
      <c r="R102" s="90">
        <f t="shared" si="46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0"/>
        <v>0</v>
      </c>
      <c r="AD102" s="114">
        <f t="shared" si="43"/>
        <v>0</v>
      </c>
      <c r="AE102" s="114"/>
    </row>
    <row r="103" s="4" customFormat="1" ht="11" customHeight="1" spans="1:31">
      <c r="A103" s="42"/>
      <c r="B103" s="124" t="s">
        <v>257</v>
      </c>
      <c r="C103" s="25" t="s">
        <v>499</v>
      </c>
      <c r="D103" s="26"/>
      <c r="E103" s="27">
        <v>11600</v>
      </c>
      <c r="F103" s="28">
        <f t="shared" si="60"/>
        <v>11600</v>
      </c>
      <c r="G103" s="29" t="str">
        <f t="shared" si="58"/>
        <v/>
      </c>
      <c r="H103" s="30">
        <v>11600</v>
      </c>
      <c r="I103" s="67">
        <f t="shared" si="61"/>
        <v>11600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4"/>
        <v>1600</v>
      </c>
      <c r="P103" s="29" t="str">
        <f t="shared" si="59"/>
        <v/>
      </c>
      <c r="Q103" s="34">
        <v>1600</v>
      </c>
      <c r="R103" s="90">
        <f t="shared" si="46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0"/>
        <v>0</v>
      </c>
      <c r="AD103" s="114">
        <f t="shared" si="43"/>
        <v>0</v>
      </c>
      <c r="AE103" s="114"/>
    </row>
    <row r="104" s="4" customFormat="1" ht="11" customHeight="1" spans="1:31">
      <c r="A104" s="42"/>
      <c r="B104" s="124" t="s">
        <v>263</v>
      </c>
      <c r="C104" s="25" t="s">
        <v>499</v>
      </c>
      <c r="D104" s="26"/>
      <c r="E104" s="27">
        <v>11800</v>
      </c>
      <c r="F104" s="28">
        <f t="shared" si="60"/>
        <v>11800</v>
      </c>
      <c r="G104" s="29" t="str">
        <f t="shared" si="58"/>
        <v/>
      </c>
      <c r="H104" s="30">
        <v>11800</v>
      </c>
      <c r="I104" s="67">
        <f t="shared" si="61"/>
        <v>11800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4"/>
        <v>1900</v>
      </c>
      <c r="P104" s="29" t="str">
        <f t="shared" si="59"/>
        <v/>
      </c>
      <c r="Q104" s="30">
        <v>1900</v>
      </c>
      <c r="R104" s="90">
        <f t="shared" si="46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0"/>
        <v>0</v>
      </c>
      <c r="AD104" s="114">
        <f t="shared" si="43"/>
        <v>0</v>
      </c>
      <c r="AE104" s="114"/>
    </row>
    <row r="105" s="4" customFormat="1" ht="11" customHeight="1" spans="1:31">
      <c r="A105" s="42"/>
      <c r="B105" s="124" t="s">
        <v>266</v>
      </c>
      <c r="C105" s="25" t="s">
        <v>258</v>
      </c>
      <c r="D105" s="26"/>
      <c r="E105" s="27">
        <v>10900</v>
      </c>
      <c r="F105" s="28">
        <f t="shared" si="60"/>
        <v>10900</v>
      </c>
      <c r="G105" s="29" t="str">
        <f t="shared" si="58"/>
        <v/>
      </c>
      <c r="H105" s="30">
        <v>10900</v>
      </c>
      <c r="I105" s="67">
        <f t="shared" si="61"/>
        <v>10900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4"/>
        <v>3000</v>
      </c>
      <c r="P105" s="29" t="str">
        <f t="shared" si="59"/>
        <v/>
      </c>
      <c r="Q105" s="34">
        <v>3000</v>
      </c>
      <c r="R105" s="90">
        <f t="shared" si="46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0"/>
        <v>0</v>
      </c>
      <c r="AD105" s="114">
        <f t="shared" si="43"/>
        <v>0</v>
      </c>
      <c r="AE105" s="114"/>
    </row>
    <row r="106" s="4" customFormat="1" ht="11" customHeight="1" spans="1:31">
      <c r="A106" s="42"/>
      <c r="B106" s="124" t="s">
        <v>268</v>
      </c>
      <c r="C106" s="25" t="s">
        <v>499</v>
      </c>
      <c r="D106" s="26"/>
      <c r="E106" s="27">
        <v>10500</v>
      </c>
      <c r="F106" s="28">
        <f t="shared" si="60"/>
        <v>10500</v>
      </c>
      <c r="G106" s="29" t="str">
        <f t="shared" si="58"/>
        <v/>
      </c>
      <c r="H106" s="30">
        <v>10500</v>
      </c>
      <c r="I106" s="67">
        <f t="shared" si="61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4"/>
        <v>2500</v>
      </c>
      <c r="P106" s="29" t="str">
        <f t="shared" si="59"/>
        <v/>
      </c>
      <c r="Q106" s="34">
        <v>2500</v>
      </c>
      <c r="R106" s="90">
        <f t="shared" si="46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0"/>
        <v>0</v>
      </c>
      <c r="AD106" s="114">
        <f t="shared" si="43"/>
        <v>0</v>
      </c>
      <c r="AE106" s="114"/>
    </row>
    <row r="107" s="4" customFormat="1" ht="11" customHeight="1" spans="1:31">
      <c r="A107" s="42"/>
      <c r="B107" s="124" t="s">
        <v>271</v>
      </c>
      <c r="C107" s="70" t="s">
        <v>272</v>
      </c>
      <c r="D107" s="26"/>
      <c r="E107" s="27">
        <v>9800</v>
      </c>
      <c r="F107" s="28">
        <f t="shared" si="60"/>
        <v>9800</v>
      </c>
      <c r="G107" s="29" t="str">
        <f t="shared" si="58"/>
        <v/>
      </c>
      <c r="H107" s="30">
        <v>9800</v>
      </c>
      <c r="I107" s="67">
        <f t="shared" si="61"/>
        <v>9800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4"/>
        <v>2500</v>
      </c>
      <c r="P107" s="29" t="str">
        <f t="shared" si="59"/>
        <v/>
      </c>
      <c r="Q107" s="30">
        <v>2500</v>
      </c>
      <c r="R107" s="90">
        <f t="shared" si="46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0"/>
        <v>0</v>
      </c>
      <c r="AD107" s="114">
        <f t="shared" si="43"/>
        <v>0</v>
      </c>
      <c r="AE107" s="114"/>
    </row>
    <row r="108" s="4" customFormat="1" ht="11" customHeight="1" spans="1:31">
      <c r="A108" s="42"/>
      <c r="B108" s="124" t="s">
        <v>271</v>
      </c>
      <c r="C108" s="25" t="s">
        <v>274</v>
      </c>
      <c r="D108" s="26"/>
      <c r="E108" s="27">
        <v>9800</v>
      </c>
      <c r="F108" s="28">
        <f t="shared" si="60"/>
        <v>9800</v>
      </c>
      <c r="G108" s="29" t="str">
        <f t="shared" si="58"/>
        <v/>
      </c>
      <c r="H108" s="30">
        <v>9800</v>
      </c>
      <c r="I108" s="67">
        <f t="shared" si="61"/>
        <v>9800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4"/>
        <v>2400</v>
      </c>
      <c r="P108" s="29" t="str">
        <f t="shared" si="59"/>
        <v/>
      </c>
      <c r="Q108" s="30">
        <v>2400</v>
      </c>
      <c r="R108" s="90">
        <f t="shared" si="46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0"/>
        <v>0</v>
      </c>
      <c r="AD108" s="114">
        <f t="shared" si="43"/>
        <v>0</v>
      </c>
      <c r="AE108" s="114"/>
    </row>
    <row r="109" s="4" customFormat="1" ht="11" customHeight="1" spans="1:31">
      <c r="A109" s="42"/>
      <c r="B109" s="124" t="s">
        <v>277</v>
      </c>
      <c r="C109" s="25" t="s">
        <v>149</v>
      </c>
      <c r="D109" s="26"/>
      <c r="E109" s="27">
        <v>10500</v>
      </c>
      <c r="F109" s="28">
        <f t="shared" si="60"/>
        <v>10500</v>
      </c>
      <c r="G109" s="29" t="str">
        <f t="shared" si="58"/>
        <v/>
      </c>
      <c r="H109" s="30">
        <v>10500</v>
      </c>
      <c r="I109" s="67">
        <f t="shared" si="61"/>
        <v>10500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4"/>
        <v>1800</v>
      </c>
      <c r="P109" s="29" t="str">
        <f t="shared" si="59"/>
        <v/>
      </c>
      <c r="Q109" s="30">
        <v>1800</v>
      </c>
      <c r="R109" s="90">
        <f t="shared" si="46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0"/>
        <v>0</v>
      </c>
      <c r="AD109" s="114">
        <f t="shared" si="43"/>
        <v>0</v>
      </c>
      <c r="AE109" s="114"/>
    </row>
    <row r="110" s="4" customFormat="1" ht="11" customHeight="1" spans="1:31">
      <c r="A110" s="42"/>
      <c r="B110" s="124" t="s">
        <v>279</v>
      </c>
      <c r="C110" s="25" t="s">
        <v>500</v>
      </c>
      <c r="D110" s="26"/>
      <c r="E110" s="27">
        <v>9400</v>
      </c>
      <c r="F110" s="28">
        <f t="shared" si="60"/>
        <v>9400</v>
      </c>
      <c r="G110" s="29" t="str">
        <f t="shared" si="58"/>
        <v/>
      </c>
      <c r="H110" s="30">
        <v>9400</v>
      </c>
      <c r="I110" s="67">
        <f t="shared" si="61"/>
        <v>9400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4"/>
        <v>1600</v>
      </c>
      <c r="P110" s="29" t="str">
        <f t="shared" si="59"/>
        <v/>
      </c>
      <c r="Q110" s="34">
        <v>1600</v>
      </c>
      <c r="R110" s="90">
        <f t="shared" si="46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0"/>
        <v>0</v>
      </c>
      <c r="AD110" s="114">
        <f t="shared" si="43"/>
        <v>0</v>
      </c>
      <c r="AE110" s="114"/>
    </row>
    <row r="111" s="4" customFormat="1" ht="11" customHeight="1" spans="1:31">
      <c r="A111" s="42"/>
      <c r="B111" s="124" t="s">
        <v>282</v>
      </c>
      <c r="C111" s="25" t="s">
        <v>20</v>
      </c>
      <c r="D111" s="26"/>
      <c r="E111" s="27">
        <v>10000</v>
      </c>
      <c r="F111" s="28">
        <f t="shared" si="60"/>
        <v>10000</v>
      </c>
      <c r="G111" s="29" t="str">
        <f t="shared" si="58"/>
        <v/>
      </c>
      <c r="H111" s="30">
        <v>10000</v>
      </c>
      <c r="I111" s="67">
        <f t="shared" si="61"/>
        <v>10000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4"/>
        <v>1100</v>
      </c>
      <c r="P111" s="29" t="str">
        <f t="shared" si="59"/>
        <v/>
      </c>
      <c r="Q111" s="30">
        <v>1100</v>
      </c>
      <c r="R111" s="90">
        <f t="shared" si="46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0"/>
        <v>0</v>
      </c>
      <c r="AD111" s="114">
        <f t="shared" si="43"/>
        <v>0</v>
      </c>
      <c r="AE111" s="114"/>
    </row>
    <row r="112" s="4" customFormat="1" ht="11" customHeight="1" spans="1:31">
      <c r="A112" s="42"/>
      <c r="B112" s="124" t="s">
        <v>284</v>
      </c>
      <c r="C112" s="25" t="s">
        <v>15</v>
      </c>
      <c r="D112" s="26"/>
      <c r="E112" s="27">
        <v>10600</v>
      </c>
      <c r="F112" s="28">
        <f t="shared" si="60"/>
        <v>10600</v>
      </c>
      <c r="G112" s="29" t="str">
        <f t="shared" si="58"/>
        <v/>
      </c>
      <c r="H112" s="30">
        <v>10600</v>
      </c>
      <c r="I112" s="67">
        <f t="shared" si="61"/>
        <v>10600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4"/>
        <v>6200</v>
      </c>
      <c r="P112" s="29" t="str">
        <f t="shared" si="59"/>
        <v/>
      </c>
      <c r="Q112" s="34">
        <v>6200</v>
      </c>
      <c r="R112" s="90">
        <f t="shared" si="46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0"/>
        <v>0</v>
      </c>
      <c r="AD112" s="114">
        <f t="shared" si="43"/>
        <v>0</v>
      </c>
      <c r="AE112" s="114"/>
    </row>
    <row r="113" s="4" customFormat="1" ht="11" customHeight="1" spans="1:31">
      <c r="A113" s="42"/>
      <c r="B113" s="24" t="s">
        <v>286</v>
      </c>
      <c r="C113" s="25" t="s">
        <v>66</v>
      </c>
      <c r="D113" s="26"/>
      <c r="E113" s="27">
        <v>11900</v>
      </c>
      <c r="F113" s="28">
        <f t="shared" si="60"/>
        <v>11900</v>
      </c>
      <c r="G113" s="29" t="str">
        <f t="shared" si="58"/>
        <v/>
      </c>
      <c r="H113" s="30">
        <v>11900</v>
      </c>
      <c r="I113" s="67">
        <f t="shared" si="61"/>
        <v>11900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4"/>
        <v>1500</v>
      </c>
      <c r="P113" s="29" t="str">
        <f t="shared" si="59"/>
        <v/>
      </c>
      <c r="Q113" s="30">
        <v>1500</v>
      </c>
      <c r="R113" s="90">
        <f t="shared" si="46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0"/>
        <v>0</v>
      </c>
      <c r="AD113" s="114">
        <f t="shared" si="43"/>
        <v>0</v>
      </c>
      <c r="AE113" s="114"/>
    </row>
    <row r="114" s="4" customFormat="1" ht="11" customHeight="1" spans="1:31">
      <c r="A114" s="42"/>
      <c r="B114" s="24" t="s">
        <v>289</v>
      </c>
      <c r="C114" s="25" t="s">
        <v>105</v>
      </c>
      <c r="D114" s="26"/>
      <c r="E114" s="27">
        <v>11800</v>
      </c>
      <c r="F114" s="28">
        <f t="shared" si="60"/>
        <v>11800</v>
      </c>
      <c r="G114" s="29" t="str">
        <f t="shared" si="58"/>
        <v/>
      </c>
      <c r="H114" s="30">
        <v>11800</v>
      </c>
      <c r="I114" s="67">
        <f t="shared" si="61"/>
        <v>11800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4"/>
        <v>1500</v>
      </c>
      <c r="P114" s="29" t="str">
        <f t="shared" si="59"/>
        <v/>
      </c>
      <c r="Q114" s="30">
        <v>1500</v>
      </c>
      <c r="R114" s="90">
        <f t="shared" si="46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0"/>
        <v>0</v>
      </c>
      <c r="AD114" s="114">
        <f t="shared" si="43"/>
        <v>0</v>
      </c>
      <c r="AE114" s="114"/>
    </row>
    <row r="115" s="4" customFormat="1" ht="11" customHeight="1" spans="1:31">
      <c r="A115" s="42"/>
      <c r="B115" s="44" t="s">
        <v>291</v>
      </c>
      <c r="C115" s="33" t="s">
        <v>66</v>
      </c>
      <c r="D115" s="26"/>
      <c r="E115" s="27">
        <v>11800</v>
      </c>
      <c r="F115" s="28">
        <f t="shared" si="60"/>
        <v>11800</v>
      </c>
      <c r="G115" s="29" t="str">
        <f t="shared" si="58"/>
        <v/>
      </c>
      <c r="H115" s="30">
        <v>11800</v>
      </c>
      <c r="I115" s="67">
        <f t="shared" si="61"/>
        <v>11800</v>
      </c>
      <c r="J115" s="69"/>
      <c r="K115" s="25" t="s">
        <v>281</v>
      </c>
      <c r="L115" s="25"/>
      <c r="M115" s="52"/>
      <c r="N115" s="27">
        <v>500</v>
      </c>
      <c r="O115" s="28">
        <f t="shared" si="44"/>
        <v>500</v>
      </c>
      <c r="P115" s="29" t="str">
        <f t="shared" si="59"/>
        <v/>
      </c>
      <c r="Q115" s="30">
        <v>500</v>
      </c>
      <c r="R115" s="90">
        <f t="shared" si="46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0"/>
        <v>0</v>
      </c>
      <c r="AD115" s="114">
        <f t="shared" si="43"/>
        <v>0</v>
      </c>
      <c r="AE115" s="114"/>
    </row>
    <row r="116" s="4" customFormat="1" ht="11" customHeight="1" spans="1:31">
      <c r="A116" s="42"/>
      <c r="B116" s="44" t="s">
        <v>293</v>
      </c>
      <c r="C116" s="33" t="s">
        <v>66</v>
      </c>
      <c r="D116" s="26"/>
      <c r="E116" s="27">
        <v>11000</v>
      </c>
      <c r="F116" s="28">
        <f t="shared" si="60"/>
        <v>11000</v>
      </c>
      <c r="G116" s="29" t="str">
        <f t="shared" si="58"/>
        <v/>
      </c>
      <c r="H116" s="30">
        <v>11000</v>
      </c>
      <c r="I116" s="67">
        <f t="shared" si="61"/>
        <v>11000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4"/>
        <v>14000</v>
      </c>
      <c r="P116" s="29" t="str">
        <f t="shared" si="59"/>
        <v/>
      </c>
      <c r="Q116" s="34">
        <v>14000</v>
      </c>
      <c r="R116" s="90">
        <f t="shared" si="46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0"/>
        <v>0</v>
      </c>
      <c r="AD116" s="114">
        <f t="shared" si="43"/>
        <v>0</v>
      </c>
      <c r="AE116" s="114"/>
    </row>
    <row r="117" s="4" customFormat="1" ht="11" customHeight="1" spans="1:31">
      <c r="A117" s="42"/>
      <c r="B117" s="44" t="s">
        <v>295</v>
      </c>
      <c r="C117" s="33" t="s">
        <v>66</v>
      </c>
      <c r="D117" s="26"/>
      <c r="E117" s="27">
        <v>10500</v>
      </c>
      <c r="F117" s="28">
        <f t="shared" si="60"/>
        <v>10500</v>
      </c>
      <c r="G117" s="29" t="str">
        <f t="shared" si="58"/>
        <v/>
      </c>
      <c r="H117" s="30">
        <v>10500</v>
      </c>
      <c r="I117" s="67">
        <f t="shared" si="61"/>
        <v>10500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4"/>
        <v>10500</v>
      </c>
      <c r="P117" s="29" t="str">
        <f t="shared" si="59"/>
        <v/>
      </c>
      <c r="Q117" s="34">
        <v>10500</v>
      </c>
      <c r="R117" s="90">
        <f t="shared" si="46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0"/>
        <v>0</v>
      </c>
      <c r="AD117" s="114">
        <f t="shared" si="43"/>
        <v>0</v>
      </c>
      <c r="AE117" s="114"/>
    </row>
    <row r="118" s="4" customFormat="1" ht="11" customHeight="1" spans="1:31">
      <c r="A118" s="42"/>
      <c r="B118" s="44" t="s">
        <v>298</v>
      </c>
      <c r="C118" s="60" t="s">
        <v>66</v>
      </c>
      <c r="D118" s="26"/>
      <c r="E118" s="27">
        <v>10000</v>
      </c>
      <c r="F118" s="28">
        <f t="shared" si="60"/>
        <v>10000</v>
      </c>
      <c r="G118" s="29" t="str">
        <f t="shared" si="58"/>
        <v/>
      </c>
      <c r="H118" s="30">
        <v>10000</v>
      </c>
      <c r="I118" s="67">
        <f t="shared" si="61"/>
        <v>10000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4"/>
        <v>1400</v>
      </c>
      <c r="P118" s="29" t="str">
        <f t="shared" si="59"/>
        <v/>
      </c>
      <c r="Q118" s="30">
        <v>1700</v>
      </c>
      <c r="R118" s="90">
        <f t="shared" si="46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0"/>
        <v>0</v>
      </c>
      <c r="AD118" s="114">
        <f t="shared" si="43"/>
        <v>-300</v>
      </c>
      <c r="AE118" s="114"/>
    </row>
    <row r="119" s="4" customFormat="1" ht="11" customHeight="1" spans="1:31">
      <c r="A119" s="42"/>
      <c r="B119" s="44" t="s">
        <v>300</v>
      </c>
      <c r="C119" s="33" t="s">
        <v>18</v>
      </c>
      <c r="D119" s="26"/>
      <c r="E119" s="27">
        <v>9400</v>
      </c>
      <c r="F119" s="28">
        <f t="shared" si="60"/>
        <v>9400</v>
      </c>
      <c r="G119" s="29" t="str">
        <f t="shared" si="58"/>
        <v/>
      </c>
      <c r="H119" s="30">
        <v>9400</v>
      </c>
      <c r="I119" s="67">
        <f t="shared" si="61"/>
        <v>9400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4"/>
        <v>1200</v>
      </c>
      <c r="P119" s="29" t="str">
        <f t="shared" si="59"/>
        <v/>
      </c>
      <c r="Q119" s="30">
        <v>1200</v>
      </c>
      <c r="R119" s="90">
        <f t="shared" si="46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0"/>
        <v>0</v>
      </c>
      <c r="AD119" s="114">
        <f t="shared" si="43"/>
        <v>0</v>
      </c>
      <c r="AE119" s="114"/>
    </row>
    <row r="120" s="4" customFormat="1" ht="11" customHeight="1" spans="1:31">
      <c r="A120" s="42"/>
      <c r="B120" s="35" t="s">
        <v>303</v>
      </c>
      <c r="C120" s="36"/>
      <c r="D120" s="37"/>
      <c r="E120" s="38">
        <f>SUM(F101:F119)</f>
        <v>204000</v>
      </c>
      <c r="F120" s="39">
        <f>E120/19</f>
        <v>10736.8421052632</v>
      </c>
      <c r="G120" s="73"/>
      <c r="H120" s="38">
        <f>SUM(I101:I119)</f>
        <v>204000</v>
      </c>
      <c r="I120" s="39">
        <f>H120/19</f>
        <v>10736.8421052632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4"/>
        <v>1200</v>
      </c>
      <c r="P120" s="29" t="str">
        <f t="shared" si="59"/>
        <v/>
      </c>
      <c r="Q120" s="30">
        <v>1600</v>
      </c>
      <c r="R120" s="90">
        <f t="shared" si="46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0"/>
        <v>0</v>
      </c>
      <c r="AD120" s="114">
        <f t="shared" si="43"/>
        <v>-400</v>
      </c>
      <c r="AE120" s="114"/>
    </row>
    <row r="121" s="4" customFormat="1" ht="11" customHeight="1" spans="1:31">
      <c r="A121" s="42"/>
      <c r="B121" s="124" t="s">
        <v>305</v>
      </c>
      <c r="C121" s="25" t="s">
        <v>20</v>
      </c>
      <c r="D121" s="26"/>
      <c r="E121" s="27">
        <v>8700</v>
      </c>
      <c r="F121" s="28">
        <f t="shared" ref="F121:F170" si="62">E121+D121</f>
        <v>8700</v>
      </c>
      <c r="G121" s="29" t="str">
        <f t="shared" ref="G121:G143" si="63">IF(LEFT(D121,1)="+",LEFT(D121,1)&amp;TEXT(D121,"#"),TEXT(D121,"#"))</f>
        <v/>
      </c>
      <c r="H121" s="30">
        <v>8700</v>
      </c>
      <c r="I121" s="67">
        <f t="shared" ref="I121:I170" si="64">IF(G121="",0+H121,G121+H121)</f>
        <v>8700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4"/>
        <v>1400</v>
      </c>
      <c r="P121" s="29" t="str">
        <f t="shared" si="59"/>
        <v/>
      </c>
      <c r="Q121" s="30">
        <v>1400</v>
      </c>
      <c r="R121" s="90">
        <f t="shared" si="46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0"/>
        <v>0</v>
      </c>
      <c r="AD121" s="114">
        <f t="shared" si="43"/>
        <v>0</v>
      </c>
      <c r="AE121" s="114"/>
    </row>
    <row r="122" s="4" customFormat="1" ht="11" customHeight="1" spans="1:31">
      <c r="A122" s="42"/>
      <c r="B122" s="124" t="s">
        <v>284</v>
      </c>
      <c r="C122" s="25" t="s">
        <v>20</v>
      </c>
      <c r="D122" s="26"/>
      <c r="E122" s="27">
        <v>9000</v>
      </c>
      <c r="F122" s="28">
        <f t="shared" si="62"/>
        <v>9000</v>
      </c>
      <c r="G122" s="29" t="str">
        <f t="shared" si="63"/>
        <v/>
      </c>
      <c r="H122" s="30">
        <v>9000</v>
      </c>
      <c r="I122" s="67">
        <f t="shared" si="64"/>
        <v>9000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4"/>
        <v>0.115</v>
      </c>
      <c r="P122" s="29" t="str">
        <f t="shared" si="59"/>
        <v/>
      </c>
      <c r="Q122" s="34">
        <v>0.115</v>
      </c>
      <c r="R122" s="90">
        <f t="shared" si="46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0"/>
        <v>0</v>
      </c>
      <c r="AD122" s="114">
        <f t="shared" si="43"/>
        <v>0</v>
      </c>
      <c r="AE122" s="114"/>
    </row>
    <row r="123" s="4" customFormat="1" ht="11" customHeight="1" spans="1:31">
      <c r="A123" s="42"/>
      <c r="B123" s="35" t="s">
        <v>309</v>
      </c>
      <c r="C123" s="36"/>
      <c r="D123" s="37"/>
      <c r="E123" s="38">
        <f>SUM(F121:F122)</f>
        <v>17700</v>
      </c>
      <c r="F123" s="39">
        <f>E123/2</f>
        <v>8850</v>
      </c>
      <c r="G123" s="29" t="str">
        <f t="shared" si="63"/>
        <v/>
      </c>
      <c r="H123" s="38">
        <f>SUM(I121:I122)</f>
        <v>17700</v>
      </c>
      <c r="I123" s="39">
        <f>H123/2</f>
        <v>8850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4"/>
        <v>0.022</v>
      </c>
      <c r="P123" s="29"/>
      <c r="Q123" s="132">
        <v>0.022</v>
      </c>
      <c r="R123" s="133">
        <f t="shared" si="46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0"/>
        <v>0</v>
      </c>
      <c r="AD123" s="114">
        <f t="shared" si="43"/>
        <v>0</v>
      </c>
      <c r="AE123" s="114"/>
    </row>
    <row r="124" s="4" customFormat="1" ht="11" customHeight="1" spans="1:31">
      <c r="A124" s="121"/>
      <c r="B124" s="35" t="s">
        <v>310</v>
      </c>
      <c r="C124" s="36"/>
      <c r="D124" s="37"/>
      <c r="E124" s="38">
        <f>E120+E123</f>
        <v>221700</v>
      </c>
      <c r="F124" s="39">
        <f>E124/21</f>
        <v>10557.1428571429</v>
      </c>
      <c r="G124" s="29" t="str">
        <f t="shared" si="63"/>
        <v/>
      </c>
      <c r="H124" s="38">
        <f>H120+H123</f>
        <v>221700</v>
      </c>
      <c r="I124" s="39">
        <f>H124/21</f>
        <v>10557.1428571429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4"/>
        <v>1020</v>
      </c>
      <c r="P124" s="29"/>
      <c r="Q124" s="30">
        <v>1020</v>
      </c>
      <c r="R124" s="90">
        <f t="shared" si="46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0"/>
        <v>0</v>
      </c>
      <c r="AD124" s="114">
        <f t="shared" si="43"/>
        <v>0</v>
      </c>
      <c r="AE124" s="114"/>
    </row>
    <row r="125" s="4" customFormat="1" ht="11" customHeight="1" spans="1:31">
      <c r="A125" s="40" t="s">
        <v>312</v>
      </c>
      <c r="B125" s="24" t="s">
        <v>313</v>
      </c>
      <c r="C125" s="25" t="s">
        <v>314</v>
      </c>
      <c r="D125" s="26"/>
      <c r="E125" s="27">
        <v>10500</v>
      </c>
      <c r="F125" s="28">
        <f t="shared" si="62"/>
        <v>10500</v>
      </c>
      <c r="G125" s="29" t="str">
        <f t="shared" si="63"/>
        <v/>
      </c>
      <c r="H125" s="30">
        <v>10500</v>
      </c>
      <c r="I125" s="67">
        <f t="shared" si="64"/>
        <v>10500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4"/>
        <v>2500</v>
      </c>
      <c r="P125" s="29" t="str">
        <f>IF(LEFT(M125,1)="+",LEFT(M125,1)&amp;TEXT(M125,"#"),TEXT(M125,"#"))</f>
        <v/>
      </c>
      <c r="Q125" s="30">
        <v>2500</v>
      </c>
      <c r="R125" s="90">
        <f t="shared" si="46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0"/>
        <v>0</v>
      </c>
      <c r="AD125" s="114">
        <f t="shared" si="43"/>
        <v>0</v>
      </c>
      <c r="AE125" s="114"/>
    </row>
    <row r="126" s="4" customFormat="1" ht="11" customHeight="1" spans="1:31">
      <c r="A126" s="42"/>
      <c r="B126" s="24" t="s">
        <v>317</v>
      </c>
      <c r="C126" s="25" t="s">
        <v>314</v>
      </c>
      <c r="D126" s="26"/>
      <c r="E126" s="27">
        <v>11700</v>
      </c>
      <c r="F126" s="28">
        <f t="shared" si="62"/>
        <v>11700</v>
      </c>
      <c r="G126" s="29" t="str">
        <f t="shared" si="63"/>
        <v/>
      </c>
      <c r="H126" s="30">
        <v>11700</v>
      </c>
      <c r="I126" s="67">
        <f t="shared" si="64"/>
        <v>11700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4"/>
        <v>2250</v>
      </c>
      <c r="P126" s="29" t="str">
        <f>IF(LEFT(M126,1)="+",LEFT(M126,1)&amp;TEXT(M126,"#"),TEXT(M126,"#"))</f>
        <v/>
      </c>
      <c r="Q126" s="30">
        <v>2250</v>
      </c>
      <c r="R126" s="90">
        <f t="shared" si="46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0"/>
        <v>0</v>
      </c>
      <c r="AD126" s="114">
        <f t="shared" si="43"/>
        <v>0</v>
      </c>
      <c r="AE126" s="114"/>
    </row>
    <row r="127" s="4" customFormat="1" ht="11" customHeight="1" spans="1:31">
      <c r="A127" s="42"/>
      <c r="B127" s="24" t="s">
        <v>318</v>
      </c>
      <c r="C127" s="25" t="s">
        <v>314</v>
      </c>
      <c r="D127" s="26"/>
      <c r="E127" s="27">
        <v>14300</v>
      </c>
      <c r="F127" s="28">
        <f t="shared" si="62"/>
        <v>14300</v>
      </c>
      <c r="G127" s="29" t="str">
        <f t="shared" si="63"/>
        <v/>
      </c>
      <c r="H127" s="30">
        <v>14300</v>
      </c>
      <c r="I127" s="99">
        <f t="shared" si="64"/>
        <v>14300</v>
      </c>
      <c r="J127" s="187" t="s">
        <v>307</v>
      </c>
      <c r="K127" s="24" t="s">
        <v>308</v>
      </c>
      <c r="L127" s="25" t="s">
        <v>276</v>
      </c>
      <c r="M127" s="52" t="s">
        <v>467</v>
      </c>
      <c r="N127" s="27">
        <v>4700</v>
      </c>
      <c r="O127" s="28">
        <f t="shared" si="44"/>
        <v>4500</v>
      </c>
      <c r="P127" s="29" t="str">
        <f>IF(LEFT(M127,1)="+",LEFT(M127,1)&amp;TEXT(M127,"#"),TEXT(M127,"#"))</f>
        <v>-200</v>
      </c>
      <c r="Q127" s="30">
        <v>4700</v>
      </c>
      <c r="R127" s="90">
        <f t="shared" si="46"/>
        <v>4500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0"/>
        <v>0</v>
      </c>
      <c r="AD127" s="114">
        <f t="shared" si="43"/>
        <v>0</v>
      </c>
      <c r="AE127" s="114"/>
    </row>
    <row r="128" s="4" customFormat="1" ht="11" customHeight="1" spans="1:31">
      <c r="A128" s="42"/>
      <c r="B128" s="24" t="s">
        <v>320</v>
      </c>
      <c r="C128" s="25" t="s">
        <v>314</v>
      </c>
      <c r="D128" s="26"/>
      <c r="E128" s="27">
        <v>17100</v>
      </c>
      <c r="F128" s="28">
        <f t="shared" si="62"/>
        <v>17100</v>
      </c>
      <c r="G128" s="29" t="str">
        <f t="shared" si="63"/>
        <v/>
      </c>
      <c r="H128" s="30">
        <v>17100</v>
      </c>
      <c r="I128" s="99">
        <f t="shared" si="64"/>
        <v>17100</v>
      </c>
      <c r="J128" s="188"/>
      <c r="K128" s="24" t="s">
        <v>308</v>
      </c>
      <c r="L128" s="25" t="s">
        <v>105</v>
      </c>
      <c r="M128" s="52"/>
      <c r="N128" s="27">
        <v>4300</v>
      </c>
      <c r="O128" s="28">
        <f t="shared" si="44"/>
        <v>4300</v>
      </c>
      <c r="P128" s="29" t="str">
        <f>IF(LEFT(M128,1)="+",LEFT(M128,1)&amp;TEXT(M128,"#"),TEXT(M128,"#"))</f>
        <v/>
      </c>
      <c r="Q128" s="30">
        <v>4300</v>
      </c>
      <c r="R128" s="90">
        <f t="shared" si="46"/>
        <v>4300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0"/>
        <v>0</v>
      </c>
      <c r="AD128" s="114">
        <f>O129-R129</f>
        <v>0</v>
      </c>
      <c r="AE128" s="114"/>
    </row>
    <row r="129" s="4" customFormat="1" ht="11" customHeight="1" spans="1:31">
      <c r="A129" s="42"/>
      <c r="B129" s="24" t="s">
        <v>323</v>
      </c>
      <c r="C129" s="25" t="s">
        <v>20</v>
      </c>
      <c r="D129" s="26"/>
      <c r="E129" s="27">
        <v>10600</v>
      </c>
      <c r="F129" s="28">
        <f t="shared" si="62"/>
        <v>10600</v>
      </c>
      <c r="G129" s="29" t="str">
        <f t="shared" si="63"/>
        <v/>
      </c>
      <c r="H129" s="30">
        <v>10600</v>
      </c>
      <c r="I129" s="99">
        <f t="shared" si="64"/>
        <v>10600</v>
      </c>
      <c r="J129" s="188"/>
      <c r="K129" s="24" t="s">
        <v>311</v>
      </c>
      <c r="L129" s="25" t="s">
        <v>22</v>
      </c>
      <c r="M129" s="52"/>
      <c r="N129" s="34">
        <v>3900</v>
      </c>
      <c r="O129" s="28">
        <f t="shared" si="44"/>
        <v>3900</v>
      </c>
      <c r="P129" s="29" t="str">
        <f t="shared" ref="P129:P189" si="65">IF(LEFT(M129,1)="+",LEFT(M129,1)&amp;TEXT(M129,"#"),TEXT(M129,"#"))</f>
        <v/>
      </c>
      <c r="Q129" s="34">
        <v>3900</v>
      </c>
      <c r="R129" s="90">
        <f t="shared" si="46"/>
        <v>3900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0"/>
        <v>0</v>
      </c>
      <c r="AD129" s="114">
        <f>O130-R130</f>
        <v>0</v>
      </c>
      <c r="AE129" s="114"/>
    </row>
    <row r="130" s="4" customFormat="1" ht="11" customHeight="1" spans="1:31">
      <c r="A130" s="42"/>
      <c r="B130" s="24" t="s">
        <v>326</v>
      </c>
      <c r="C130" s="25" t="s">
        <v>314</v>
      </c>
      <c r="D130" s="26"/>
      <c r="E130" s="27">
        <v>9300</v>
      </c>
      <c r="F130" s="28">
        <f t="shared" si="62"/>
        <v>9300</v>
      </c>
      <c r="G130" s="29" t="str">
        <f t="shared" si="63"/>
        <v/>
      </c>
      <c r="H130" s="30">
        <v>9300</v>
      </c>
      <c r="I130" s="99">
        <f t="shared" si="64"/>
        <v>9300</v>
      </c>
      <c r="J130" s="188"/>
      <c r="K130" s="24" t="s">
        <v>315</v>
      </c>
      <c r="L130" s="25" t="s">
        <v>316</v>
      </c>
      <c r="M130" s="52"/>
      <c r="N130" s="27">
        <v>11800</v>
      </c>
      <c r="O130" s="28">
        <f t="shared" si="44"/>
        <v>11800</v>
      </c>
      <c r="P130" s="29" t="str">
        <f t="shared" si="65"/>
        <v/>
      </c>
      <c r="Q130" s="30">
        <v>11800</v>
      </c>
      <c r="R130" s="90">
        <f t="shared" si="46"/>
        <v>11800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0"/>
        <v>0</v>
      </c>
      <c r="AD130" s="114">
        <f>O131-R131</f>
        <v>0</v>
      </c>
      <c r="AE130" s="114"/>
    </row>
    <row r="131" s="4" customFormat="1" ht="11" customHeight="1" spans="1:31">
      <c r="A131" s="42"/>
      <c r="B131" s="24" t="s">
        <v>328</v>
      </c>
      <c r="C131" s="25" t="s">
        <v>329</v>
      </c>
      <c r="D131" s="26"/>
      <c r="E131" s="34">
        <v>12600</v>
      </c>
      <c r="F131" s="28">
        <f t="shared" si="62"/>
        <v>12600</v>
      </c>
      <c r="G131" s="29" t="str">
        <f t="shared" si="63"/>
        <v/>
      </c>
      <c r="H131" s="34">
        <v>12600</v>
      </c>
      <c r="I131" s="99">
        <f t="shared" si="64"/>
        <v>12600</v>
      </c>
      <c r="J131" s="188"/>
      <c r="K131" s="24" t="s">
        <v>315</v>
      </c>
      <c r="L131" s="25" t="s">
        <v>105</v>
      </c>
      <c r="M131" s="52"/>
      <c r="N131" s="27">
        <v>14200</v>
      </c>
      <c r="O131" s="28">
        <f t="shared" si="44"/>
        <v>14200</v>
      </c>
      <c r="P131" s="29" t="str">
        <f t="shared" si="65"/>
        <v/>
      </c>
      <c r="Q131" s="30">
        <v>14200</v>
      </c>
      <c r="R131" s="90">
        <f t="shared" si="46"/>
        <v>14200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0"/>
        <v>0</v>
      </c>
      <c r="AD131" s="114">
        <f>O132-R132</f>
        <v>0</v>
      </c>
      <c r="AE131" s="114"/>
    </row>
    <row r="132" s="4" customFormat="1" ht="11" customHeight="1" spans="1:31">
      <c r="A132" s="42"/>
      <c r="B132" s="24" t="s">
        <v>331</v>
      </c>
      <c r="C132" s="25" t="s">
        <v>75</v>
      </c>
      <c r="D132" s="26"/>
      <c r="E132" s="34">
        <v>10900</v>
      </c>
      <c r="F132" s="28">
        <f t="shared" si="62"/>
        <v>10900</v>
      </c>
      <c r="G132" s="29" t="str">
        <f t="shared" si="63"/>
        <v/>
      </c>
      <c r="H132" s="34">
        <v>10900</v>
      </c>
      <c r="I132" s="99">
        <f t="shared" si="64"/>
        <v>10900</v>
      </c>
      <c r="J132" s="188"/>
      <c r="K132" s="24" t="s">
        <v>319</v>
      </c>
      <c r="L132" s="25" t="s">
        <v>75</v>
      </c>
      <c r="M132" s="52"/>
      <c r="N132" s="27">
        <v>12600</v>
      </c>
      <c r="O132" s="28">
        <f t="shared" si="44"/>
        <v>12600</v>
      </c>
      <c r="P132" s="29" t="str">
        <f t="shared" si="65"/>
        <v/>
      </c>
      <c r="Q132" s="30">
        <v>12600</v>
      </c>
      <c r="R132" s="90">
        <f t="shared" si="46"/>
        <v>12600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0"/>
        <v>0</v>
      </c>
      <c r="AD132" s="114">
        <f t="shared" ref="AD132:AD195" si="66">O133-R133</f>
        <v>0</v>
      </c>
      <c r="AE132" s="114"/>
    </row>
    <row r="133" s="4" customFormat="1" ht="11" customHeight="1" spans="1:31">
      <c r="A133" s="42"/>
      <c r="B133" s="124" t="s">
        <v>334</v>
      </c>
      <c r="C133" s="25" t="s">
        <v>75</v>
      </c>
      <c r="D133" s="26" t="s">
        <v>467</v>
      </c>
      <c r="E133" s="27">
        <v>12100</v>
      </c>
      <c r="F133" s="28">
        <f t="shared" si="62"/>
        <v>11900</v>
      </c>
      <c r="G133" s="29" t="str">
        <f t="shared" si="63"/>
        <v>-200</v>
      </c>
      <c r="H133" s="30">
        <v>12100</v>
      </c>
      <c r="I133" s="99">
        <f t="shared" si="64"/>
        <v>11900</v>
      </c>
      <c r="J133" s="188"/>
      <c r="K133" s="24" t="s">
        <v>321</v>
      </c>
      <c r="L133" s="25" t="s">
        <v>322</v>
      </c>
      <c r="M133" s="52"/>
      <c r="N133" s="27">
        <v>17200</v>
      </c>
      <c r="O133" s="28">
        <f t="shared" si="44"/>
        <v>17200</v>
      </c>
      <c r="P133" s="29" t="str">
        <f t="shared" si="65"/>
        <v/>
      </c>
      <c r="Q133" s="30">
        <v>17200</v>
      </c>
      <c r="R133" s="90">
        <f t="shared" si="46"/>
        <v>17200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0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124" t="s">
        <v>336</v>
      </c>
      <c r="C134" s="25" t="s">
        <v>337</v>
      </c>
      <c r="D134" s="26"/>
      <c r="E134" s="34">
        <v>12500</v>
      </c>
      <c r="F134" s="28">
        <f t="shared" si="62"/>
        <v>12500</v>
      </c>
      <c r="G134" s="29" t="str">
        <f t="shared" si="63"/>
        <v/>
      </c>
      <c r="H134" s="34">
        <v>12500</v>
      </c>
      <c r="I134" s="99">
        <f t="shared" si="64"/>
        <v>12500</v>
      </c>
      <c r="J134" s="188"/>
      <c r="K134" s="24" t="s">
        <v>324</v>
      </c>
      <c r="L134" s="25" t="s">
        <v>325</v>
      </c>
      <c r="M134" s="52"/>
      <c r="N134" s="27">
        <v>16600</v>
      </c>
      <c r="O134" s="28">
        <f>N134+M134</f>
        <v>16600</v>
      </c>
      <c r="P134" s="29" t="str">
        <f t="shared" si="65"/>
        <v/>
      </c>
      <c r="Q134" s="30">
        <v>16600</v>
      </c>
      <c r="R134" s="90">
        <f>IF(P134="",0+Q134,P134+Q134)</f>
        <v>16600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0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124" t="s">
        <v>339</v>
      </c>
      <c r="C135" s="25" t="s">
        <v>337</v>
      </c>
      <c r="D135" s="26"/>
      <c r="E135" s="34">
        <v>12300</v>
      </c>
      <c r="F135" s="28">
        <f t="shared" si="62"/>
        <v>12300</v>
      </c>
      <c r="G135" s="29" t="str">
        <f t="shared" si="63"/>
        <v/>
      </c>
      <c r="H135" s="34">
        <v>12300</v>
      </c>
      <c r="I135" s="99">
        <f t="shared" si="64"/>
        <v>12300</v>
      </c>
      <c r="J135" s="188"/>
      <c r="K135" s="134" t="s">
        <v>327</v>
      </c>
      <c r="L135" s="25" t="s">
        <v>20</v>
      </c>
      <c r="M135" s="52"/>
      <c r="N135" s="27">
        <v>4000</v>
      </c>
      <c r="O135" s="28">
        <f>N135+M135</f>
        <v>4000</v>
      </c>
      <c r="P135" s="29" t="str">
        <f t="shared" si="65"/>
        <v/>
      </c>
      <c r="Q135" s="30">
        <v>4000</v>
      </c>
      <c r="R135" s="90">
        <f t="shared" ref="R135:R198" si="67">IF(P135="",0+Q135,P135+Q135)</f>
        <v>4000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0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124" t="s">
        <v>341</v>
      </c>
      <c r="C136" s="25" t="s">
        <v>22</v>
      </c>
      <c r="D136" s="26"/>
      <c r="E136" s="34">
        <v>13100</v>
      </c>
      <c r="F136" s="28">
        <f t="shared" si="62"/>
        <v>13100</v>
      </c>
      <c r="G136" s="29" t="str">
        <f t="shared" si="63"/>
        <v/>
      </c>
      <c r="H136" s="34">
        <v>13100</v>
      </c>
      <c r="I136" s="99">
        <f t="shared" si="64"/>
        <v>13100</v>
      </c>
      <c r="J136" s="188"/>
      <c r="K136" s="134" t="s">
        <v>330</v>
      </c>
      <c r="L136" s="25" t="s">
        <v>20</v>
      </c>
      <c r="M136" s="52"/>
      <c r="N136" s="27">
        <v>9100</v>
      </c>
      <c r="O136" s="28">
        <f>N136+M136</f>
        <v>9100</v>
      </c>
      <c r="P136" s="29" t="str">
        <f t="shared" si="65"/>
        <v/>
      </c>
      <c r="Q136" s="30">
        <v>9100</v>
      </c>
      <c r="R136" s="90">
        <f t="shared" si="67"/>
        <v>9100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0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124" t="s">
        <v>343</v>
      </c>
      <c r="C137" s="25" t="s">
        <v>22</v>
      </c>
      <c r="D137" s="26"/>
      <c r="E137" s="34">
        <v>13100</v>
      </c>
      <c r="F137" s="28">
        <f t="shared" si="62"/>
        <v>13100</v>
      </c>
      <c r="G137" s="29" t="str">
        <f t="shared" si="63"/>
        <v/>
      </c>
      <c r="H137" s="34">
        <v>13100</v>
      </c>
      <c r="I137" s="99">
        <f t="shared" si="64"/>
        <v>13100</v>
      </c>
      <c r="J137" s="128" t="s">
        <v>332</v>
      </c>
      <c r="K137" s="24" t="s">
        <v>333</v>
      </c>
      <c r="L137" s="25" t="s">
        <v>276</v>
      </c>
      <c r="M137" s="52"/>
      <c r="N137" s="34">
        <f>F55+1010+300+400</f>
        <v>11310</v>
      </c>
      <c r="O137" s="28">
        <f>F55+1010+300+400</f>
        <v>11310</v>
      </c>
      <c r="P137" s="29" t="str">
        <f t="shared" si="65"/>
        <v/>
      </c>
      <c r="Q137" s="34">
        <f t="shared" ref="Q137:Q148" si="68">O137</f>
        <v>11310</v>
      </c>
      <c r="R137" s="90">
        <f t="shared" si="67"/>
        <v>11310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0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24" t="s">
        <v>345</v>
      </c>
      <c r="C138" s="25" t="s">
        <v>22</v>
      </c>
      <c r="D138" s="26"/>
      <c r="E138" s="34">
        <v>12800</v>
      </c>
      <c r="F138" s="28">
        <f t="shared" si="62"/>
        <v>12800</v>
      </c>
      <c r="G138" s="29" t="str">
        <f t="shared" si="63"/>
        <v/>
      </c>
      <c r="H138" s="34">
        <v>12800</v>
      </c>
      <c r="I138" s="99">
        <f t="shared" si="64"/>
        <v>12800</v>
      </c>
      <c r="J138" s="105"/>
      <c r="K138" s="24" t="s">
        <v>335</v>
      </c>
      <c r="L138" s="25" t="s">
        <v>276</v>
      </c>
      <c r="M138" s="52"/>
      <c r="N138" s="34">
        <f>F36+950+300+400</f>
        <v>37150</v>
      </c>
      <c r="O138" s="28">
        <f>F36+950+300+400</f>
        <v>37150</v>
      </c>
      <c r="P138" s="29" t="str">
        <f t="shared" si="65"/>
        <v/>
      </c>
      <c r="Q138" s="34">
        <f t="shared" si="68"/>
        <v>37150</v>
      </c>
      <c r="R138" s="90">
        <f t="shared" si="67"/>
        <v>37150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7" si="69">F142-I142</f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347</v>
      </c>
      <c r="C139" s="25" t="s">
        <v>22</v>
      </c>
      <c r="D139" s="26"/>
      <c r="E139" s="34">
        <v>13500</v>
      </c>
      <c r="F139" s="28">
        <f t="shared" si="62"/>
        <v>13500</v>
      </c>
      <c r="G139" s="29" t="str">
        <f t="shared" si="63"/>
        <v/>
      </c>
      <c r="H139" s="34">
        <v>13500</v>
      </c>
      <c r="I139" s="99">
        <f t="shared" si="64"/>
        <v>13500</v>
      </c>
      <c r="J139" s="105"/>
      <c r="K139" s="24" t="s">
        <v>338</v>
      </c>
      <c r="L139" s="54" t="s">
        <v>276</v>
      </c>
      <c r="M139" s="52"/>
      <c r="N139" s="34">
        <f>F38+950+300+400</f>
        <v>36950</v>
      </c>
      <c r="O139" s="28">
        <f>F38+950+300+400</f>
        <v>36950</v>
      </c>
      <c r="P139" s="29" t="str">
        <f t="shared" si="65"/>
        <v/>
      </c>
      <c r="Q139" s="34">
        <f t="shared" si="68"/>
        <v>36950</v>
      </c>
      <c r="R139" s="90">
        <f t="shared" si="67"/>
        <v>36950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9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350</v>
      </c>
      <c r="C140" s="25" t="s">
        <v>22</v>
      </c>
      <c r="D140" s="26"/>
      <c r="E140" s="34">
        <v>13500</v>
      </c>
      <c r="F140" s="28">
        <f t="shared" si="62"/>
        <v>13500</v>
      </c>
      <c r="G140" s="29" t="str">
        <f t="shared" si="63"/>
        <v/>
      </c>
      <c r="H140" s="34">
        <v>13500</v>
      </c>
      <c r="I140" s="99">
        <f t="shared" si="64"/>
        <v>13500</v>
      </c>
      <c r="J140" s="105"/>
      <c r="K140" s="24" t="s">
        <v>340</v>
      </c>
      <c r="L140" s="54" t="s">
        <v>276</v>
      </c>
      <c r="M140" s="52"/>
      <c r="N140" s="34">
        <f>F107+1150+300+400</f>
        <v>11650</v>
      </c>
      <c r="O140" s="28">
        <f>F107+1150+300+400</f>
        <v>11650</v>
      </c>
      <c r="P140" s="29" t="str">
        <f t="shared" si="65"/>
        <v/>
      </c>
      <c r="Q140" s="34">
        <f t="shared" si="68"/>
        <v>11650</v>
      </c>
      <c r="R140" s="90">
        <f t="shared" si="67"/>
        <v>11650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9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351</v>
      </c>
      <c r="C141" s="25" t="s">
        <v>22</v>
      </c>
      <c r="D141" s="26"/>
      <c r="E141" s="34">
        <v>13500</v>
      </c>
      <c r="F141" s="28">
        <f t="shared" si="62"/>
        <v>13500</v>
      </c>
      <c r="G141" s="29" t="str">
        <f t="shared" si="63"/>
        <v/>
      </c>
      <c r="H141" s="34">
        <v>13500</v>
      </c>
      <c r="I141" s="99">
        <f t="shared" si="64"/>
        <v>13500</v>
      </c>
      <c r="J141" s="105"/>
      <c r="K141" s="24" t="s">
        <v>342</v>
      </c>
      <c r="L141" s="54" t="s">
        <v>276</v>
      </c>
      <c r="M141" s="52"/>
      <c r="N141" s="34">
        <f>O32+1250+300+400</f>
        <v>26950</v>
      </c>
      <c r="O141" s="28">
        <f>O32+1250+300+400</f>
        <v>26950</v>
      </c>
      <c r="P141" s="29" t="str">
        <f t="shared" si="65"/>
        <v/>
      </c>
      <c r="Q141" s="34">
        <f t="shared" si="68"/>
        <v>26950</v>
      </c>
      <c r="R141" s="90">
        <f t="shared" si="67"/>
        <v>26950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9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124" t="s">
        <v>352</v>
      </c>
      <c r="C142" s="125" t="s">
        <v>20</v>
      </c>
      <c r="D142" s="26"/>
      <c r="E142" s="27">
        <v>10500</v>
      </c>
      <c r="F142" s="28">
        <f t="shared" si="62"/>
        <v>10500</v>
      </c>
      <c r="G142" s="29" t="str">
        <f t="shared" si="63"/>
        <v/>
      </c>
      <c r="H142" s="30">
        <v>10500</v>
      </c>
      <c r="I142" s="99">
        <f t="shared" si="64"/>
        <v>10500</v>
      </c>
      <c r="J142" s="105"/>
      <c r="K142" s="24" t="s">
        <v>344</v>
      </c>
      <c r="L142" s="54" t="s">
        <v>276</v>
      </c>
      <c r="M142" s="52"/>
      <c r="N142" s="34">
        <f>O65+590+300+400</f>
        <v>11790</v>
      </c>
      <c r="O142" s="28">
        <f>O65+590+300+400</f>
        <v>11790</v>
      </c>
      <c r="P142" s="29" t="str">
        <f t="shared" si="65"/>
        <v/>
      </c>
      <c r="Q142" s="34">
        <f t="shared" si="68"/>
        <v>11790</v>
      </c>
      <c r="R142" s="90">
        <f t="shared" si="67"/>
        <v>11790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9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355</v>
      </c>
      <c r="C143" s="25" t="s">
        <v>20</v>
      </c>
      <c r="D143" s="26"/>
      <c r="E143" s="27">
        <v>10300</v>
      </c>
      <c r="F143" s="28">
        <f t="shared" si="62"/>
        <v>10300</v>
      </c>
      <c r="G143" s="29" t="str">
        <f t="shared" si="63"/>
        <v/>
      </c>
      <c r="H143" s="30">
        <v>10300</v>
      </c>
      <c r="I143" s="99">
        <f t="shared" si="64"/>
        <v>10300</v>
      </c>
      <c r="J143" s="105"/>
      <c r="K143" s="24" t="s">
        <v>346</v>
      </c>
      <c r="L143" s="54" t="s">
        <v>276</v>
      </c>
      <c r="M143" s="52"/>
      <c r="N143" s="34">
        <f>O51+1320+300+400</f>
        <v>6420</v>
      </c>
      <c r="O143" s="28">
        <f>O51+1320+300+400</f>
        <v>6420</v>
      </c>
      <c r="P143" s="29" t="str">
        <f t="shared" si="65"/>
        <v/>
      </c>
      <c r="Q143" s="34">
        <f t="shared" si="68"/>
        <v>6420</v>
      </c>
      <c r="R143" s="90">
        <f t="shared" si="67"/>
        <v>6420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9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356</v>
      </c>
      <c r="C144" s="25" t="s">
        <v>20</v>
      </c>
      <c r="D144" s="26"/>
      <c r="E144" s="27">
        <v>10300</v>
      </c>
      <c r="F144" s="28">
        <f t="shared" si="62"/>
        <v>10300</v>
      </c>
      <c r="G144" s="29"/>
      <c r="H144" s="30">
        <v>10300</v>
      </c>
      <c r="I144" s="99">
        <f t="shared" si="64"/>
        <v>10300</v>
      </c>
      <c r="J144" s="105"/>
      <c r="K144" s="24" t="s">
        <v>348</v>
      </c>
      <c r="L144" s="54" t="s">
        <v>349</v>
      </c>
      <c r="M144" s="52"/>
      <c r="N144" s="34">
        <f>O80+960+500+400</f>
        <v>26860</v>
      </c>
      <c r="O144" s="28">
        <f>O80+960+500+400</f>
        <v>26860</v>
      </c>
      <c r="P144" s="29" t="str">
        <f t="shared" si="65"/>
        <v/>
      </c>
      <c r="Q144" s="34">
        <f t="shared" si="68"/>
        <v>26860</v>
      </c>
      <c r="R144" s="90">
        <f t="shared" si="67"/>
        <v>26860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9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359</v>
      </c>
      <c r="C145" s="25" t="s">
        <v>20</v>
      </c>
      <c r="D145" s="26"/>
      <c r="E145" s="27">
        <v>10300</v>
      </c>
      <c r="F145" s="28">
        <f t="shared" si="62"/>
        <v>10300</v>
      </c>
      <c r="G145" s="29"/>
      <c r="H145" s="30">
        <v>10300</v>
      </c>
      <c r="I145" s="99">
        <f t="shared" si="64"/>
        <v>10300</v>
      </c>
      <c r="J145" s="105"/>
      <c r="K145" s="24" t="s">
        <v>216</v>
      </c>
      <c r="L145" s="146" t="s">
        <v>276</v>
      </c>
      <c r="M145" s="52"/>
      <c r="N145" s="34">
        <f>F87+1740+300+400</f>
        <v>10540</v>
      </c>
      <c r="O145" s="28">
        <f>F87+1740+300+400</f>
        <v>10540</v>
      </c>
      <c r="P145" s="29" t="str">
        <f t="shared" si="65"/>
        <v/>
      </c>
      <c r="Q145" s="34">
        <f t="shared" si="68"/>
        <v>10540</v>
      </c>
      <c r="R145" s="90">
        <f t="shared" si="67"/>
        <v>10540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9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361</v>
      </c>
      <c r="C146" s="25" t="s">
        <v>20</v>
      </c>
      <c r="D146" s="26"/>
      <c r="E146" s="34">
        <v>20600</v>
      </c>
      <c r="F146" s="28">
        <f t="shared" si="62"/>
        <v>20600</v>
      </c>
      <c r="G146" s="29" t="str">
        <f t="shared" ref="G146:G151" si="70">IF(LEFT(D146,1)="+",LEFT(D146,1)&amp;TEXT(D146,"#"),TEXT(D146,"#"))</f>
        <v/>
      </c>
      <c r="H146" s="34">
        <v>20600</v>
      </c>
      <c r="I146" s="99">
        <f t="shared" si="64"/>
        <v>20600</v>
      </c>
      <c r="J146" s="105"/>
      <c r="K146" s="24" t="s">
        <v>40</v>
      </c>
      <c r="L146" s="54" t="s">
        <v>276</v>
      </c>
      <c r="M146" s="52"/>
      <c r="N146" s="34">
        <f>F14+1890+300+400</f>
        <v>4590</v>
      </c>
      <c r="O146" s="28">
        <f>F14+1890+300+400</f>
        <v>4590</v>
      </c>
      <c r="P146" s="29" t="str">
        <f t="shared" si="65"/>
        <v/>
      </c>
      <c r="Q146" s="34">
        <f t="shared" si="68"/>
        <v>4590</v>
      </c>
      <c r="R146" s="90">
        <f t="shared" si="67"/>
        <v>4590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9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24" t="s">
        <v>363</v>
      </c>
      <c r="C147" s="25" t="s">
        <v>20</v>
      </c>
      <c r="D147" s="26"/>
      <c r="E147" s="34">
        <v>19500</v>
      </c>
      <c r="F147" s="28">
        <f t="shared" si="62"/>
        <v>19500</v>
      </c>
      <c r="G147" s="29" t="str">
        <f t="shared" si="70"/>
        <v/>
      </c>
      <c r="H147" s="34">
        <v>19500</v>
      </c>
      <c r="I147" s="99">
        <f t="shared" si="64"/>
        <v>19500</v>
      </c>
      <c r="J147" s="105"/>
      <c r="K147" s="24" t="s">
        <v>353</v>
      </c>
      <c r="L147" s="54" t="s">
        <v>354</v>
      </c>
      <c r="M147" s="52"/>
      <c r="N147" s="34">
        <f>F175+7790+300+400</f>
        <v>10890</v>
      </c>
      <c r="O147" s="28">
        <f>O152+7790+300+400</f>
        <v>16890</v>
      </c>
      <c r="P147" s="29" t="str">
        <f t="shared" si="65"/>
        <v/>
      </c>
      <c r="Q147" s="34">
        <f t="shared" si="68"/>
        <v>16890</v>
      </c>
      <c r="R147" s="90">
        <f t="shared" si="67"/>
        <v>16890</v>
      </c>
      <c r="S147" s="3"/>
      <c r="V147" s="9"/>
      <c r="W147" s="6"/>
      <c r="X147" s="8"/>
      <c r="Y147" s="9"/>
      <c r="Z147" s="6"/>
      <c r="AA147" s="8"/>
      <c r="AC147" s="114">
        <f t="shared" si="69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24" t="s">
        <v>365</v>
      </c>
      <c r="C148" s="25" t="s">
        <v>20</v>
      </c>
      <c r="D148" s="26"/>
      <c r="E148" s="34">
        <v>19500</v>
      </c>
      <c r="F148" s="28">
        <f t="shared" si="62"/>
        <v>19500</v>
      </c>
      <c r="G148" s="29" t="str">
        <f t="shared" si="70"/>
        <v/>
      </c>
      <c r="H148" s="34">
        <v>19500</v>
      </c>
      <c r="I148" s="99">
        <f t="shared" si="64"/>
        <v>19500</v>
      </c>
      <c r="J148" s="105"/>
      <c r="K148" s="24" t="s">
        <v>237</v>
      </c>
      <c r="L148" s="54" t="s">
        <v>276</v>
      </c>
      <c r="M148" s="52"/>
      <c r="N148" s="34">
        <f>F93+1570+400+300</f>
        <v>9570</v>
      </c>
      <c r="O148" s="28">
        <f>F93+1570+400+300</f>
        <v>9570</v>
      </c>
      <c r="P148" s="29" t="str">
        <f t="shared" si="65"/>
        <v/>
      </c>
      <c r="Q148" s="34">
        <f t="shared" si="68"/>
        <v>9570</v>
      </c>
      <c r="R148" s="90">
        <f t="shared" si="67"/>
        <v>9570</v>
      </c>
      <c r="S148" s="3"/>
      <c r="V148" s="9"/>
      <c r="W148" s="6"/>
      <c r="X148" s="8"/>
      <c r="Y148" s="9"/>
      <c r="Z148" s="6"/>
      <c r="AA148" s="8"/>
      <c r="AC148" s="114">
        <f t="shared" si="69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24" t="s">
        <v>367</v>
      </c>
      <c r="C149" s="25" t="s">
        <v>20</v>
      </c>
      <c r="D149" s="26"/>
      <c r="E149" s="27">
        <v>11400</v>
      </c>
      <c r="F149" s="28">
        <f t="shared" si="62"/>
        <v>11400</v>
      </c>
      <c r="G149" s="29" t="str">
        <f t="shared" si="70"/>
        <v/>
      </c>
      <c r="H149" s="30">
        <v>11400</v>
      </c>
      <c r="I149" s="99">
        <f t="shared" si="64"/>
        <v>11400</v>
      </c>
      <c r="J149" s="128" t="s">
        <v>357</v>
      </c>
      <c r="K149" s="24" t="s">
        <v>358</v>
      </c>
      <c r="L149" s="25" t="s">
        <v>22</v>
      </c>
      <c r="M149" s="26"/>
      <c r="N149" s="27">
        <v>7000</v>
      </c>
      <c r="O149" s="28">
        <f t="shared" ref="O149:O199" si="71">N149+M149</f>
        <v>7000</v>
      </c>
      <c r="P149" s="29" t="str">
        <f t="shared" si="65"/>
        <v/>
      </c>
      <c r="Q149" s="30">
        <v>7000</v>
      </c>
      <c r="R149" s="90">
        <f t="shared" si="67"/>
        <v>7000</v>
      </c>
      <c r="S149" s="3"/>
      <c r="V149" s="9"/>
      <c r="W149" s="6"/>
      <c r="X149" s="8"/>
      <c r="Y149" s="9"/>
      <c r="Z149" s="6"/>
      <c r="AA149" s="8"/>
      <c r="AC149" s="114">
        <f t="shared" si="69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24" t="s">
        <v>369</v>
      </c>
      <c r="C150" s="25" t="s">
        <v>370</v>
      </c>
      <c r="D150" s="26" t="s">
        <v>485</v>
      </c>
      <c r="E150" s="27">
        <v>10500</v>
      </c>
      <c r="F150" s="28">
        <f t="shared" si="62"/>
        <v>10000</v>
      </c>
      <c r="G150" s="29" t="str">
        <f t="shared" si="70"/>
        <v>-500</v>
      </c>
      <c r="H150" s="30">
        <v>10500</v>
      </c>
      <c r="I150" s="99">
        <f t="shared" si="64"/>
        <v>10000</v>
      </c>
      <c r="J150" s="105"/>
      <c r="K150" s="122" t="s">
        <v>360</v>
      </c>
      <c r="L150" s="25" t="s">
        <v>22</v>
      </c>
      <c r="M150" s="26"/>
      <c r="N150" s="27">
        <v>6200</v>
      </c>
      <c r="O150" s="28">
        <f t="shared" si="71"/>
        <v>6200</v>
      </c>
      <c r="P150" s="29" t="str">
        <f t="shared" si="65"/>
        <v/>
      </c>
      <c r="Q150" s="30">
        <v>6200</v>
      </c>
      <c r="R150" s="90">
        <f t="shared" si="67"/>
        <v>6200</v>
      </c>
      <c r="S150" s="3"/>
      <c r="V150" s="9"/>
      <c r="W150" s="6"/>
      <c r="X150" s="8"/>
      <c r="Y150" s="9"/>
      <c r="Z150" s="6"/>
      <c r="AA150" s="8"/>
      <c r="AC150" s="114">
        <f t="shared" si="69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372</v>
      </c>
      <c r="C151" s="25" t="s">
        <v>370</v>
      </c>
      <c r="D151" s="26"/>
      <c r="E151" s="27">
        <v>10500</v>
      </c>
      <c r="F151" s="28">
        <f t="shared" si="62"/>
        <v>10500</v>
      </c>
      <c r="G151" s="29" t="str">
        <f t="shared" si="70"/>
        <v/>
      </c>
      <c r="H151" s="30">
        <v>10500</v>
      </c>
      <c r="I151" s="99">
        <f t="shared" si="64"/>
        <v>10500</v>
      </c>
      <c r="J151" s="105"/>
      <c r="K151" s="147" t="s">
        <v>362</v>
      </c>
      <c r="L151" s="75" t="s">
        <v>22</v>
      </c>
      <c r="M151" s="57"/>
      <c r="N151" s="27">
        <v>9500</v>
      </c>
      <c r="O151" s="28">
        <f t="shared" si="71"/>
        <v>9500</v>
      </c>
      <c r="P151" s="77" t="str">
        <f t="shared" si="65"/>
        <v/>
      </c>
      <c r="Q151" s="30">
        <v>9500</v>
      </c>
      <c r="R151" s="90">
        <f t="shared" si="67"/>
        <v>9500</v>
      </c>
      <c r="S151" s="3"/>
      <c r="V151" s="9"/>
      <c r="W151" s="6"/>
      <c r="X151" s="8"/>
      <c r="Y151" s="9"/>
      <c r="Z151" s="6"/>
      <c r="AA151" s="8"/>
      <c r="AC151" s="114">
        <f t="shared" si="69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374</v>
      </c>
      <c r="C152" s="25" t="s">
        <v>370</v>
      </c>
      <c r="D152" s="26"/>
      <c r="E152" s="27">
        <v>10400</v>
      </c>
      <c r="F152" s="28">
        <f t="shared" si="62"/>
        <v>10400</v>
      </c>
      <c r="G152" s="29"/>
      <c r="H152" s="30">
        <v>10400</v>
      </c>
      <c r="I152" s="99">
        <f t="shared" si="64"/>
        <v>10400</v>
      </c>
      <c r="J152" s="105"/>
      <c r="K152" s="147" t="s">
        <v>364</v>
      </c>
      <c r="L152" s="75" t="s">
        <v>22</v>
      </c>
      <c r="M152" s="57"/>
      <c r="N152" s="27">
        <v>8400</v>
      </c>
      <c r="O152" s="28">
        <f t="shared" si="71"/>
        <v>8400</v>
      </c>
      <c r="P152" s="77" t="str">
        <f t="shared" si="65"/>
        <v/>
      </c>
      <c r="Q152" s="30">
        <v>8400</v>
      </c>
      <c r="R152" s="90">
        <f t="shared" si="67"/>
        <v>8400</v>
      </c>
      <c r="S152" s="3"/>
      <c r="V152" s="9"/>
      <c r="W152" s="6"/>
      <c r="X152" s="8"/>
      <c r="Y152" s="9"/>
      <c r="Z152" s="6"/>
      <c r="AA152" s="8"/>
      <c r="AC152" s="114">
        <f t="shared" si="69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374</v>
      </c>
      <c r="C153" s="25" t="s">
        <v>376</v>
      </c>
      <c r="D153" s="26"/>
      <c r="E153" s="27">
        <v>10400</v>
      </c>
      <c r="F153" s="28">
        <f t="shared" si="62"/>
        <v>10400</v>
      </c>
      <c r="G153" s="29"/>
      <c r="H153" s="30">
        <v>10400</v>
      </c>
      <c r="I153" s="99">
        <f t="shared" si="64"/>
        <v>10400</v>
      </c>
      <c r="J153" s="105"/>
      <c r="K153" s="147" t="s">
        <v>366</v>
      </c>
      <c r="L153" s="75" t="s">
        <v>22</v>
      </c>
      <c r="M153" s="57"/>
      <c r="N153" s="27">
        <v>7200</v>
      </c>
      <c r="O153" s="28">
        <f t="shared" si="71"/>
        <v>7200</v>
      </c>
      <c r="P153" s="77" t="str">
        <f t="shared" si="65"/>
        <v/>
      </c>
      <c r="Q153" s="34">
        <v>7200</v>
      </c>
      <c r="R153" s="90">
        <f t="shared" si="67"/>
        <v>7200</v>
      </c>
      <c r="S153" s="3"/>
      <c r="V153" s="9"/>
      <c r="W153" s="6"/>
      <c r="X153" s="8"/>
      <c r="Y153" s="9"/>
      <c r="Z153" s="6"/>
      <c r="AA153" s="8"/>
      <c r="AC153" s="114">
        <f t="shared" si="69"/>
        <v>0</v>
      </c>
      <c r="AD153" s="114">
        <f t="shared" si="66"/>
        <v>0</v>
      </c>
      <c r="AE153" s="157"/>
    </row>
    <row r="154" s="1" customFormat="1" ht="11" customHeight="1" spans="1:31">
      <c r="A154" s="42"/>
      <c r="B154" s="134" t="s">
        <v>378</v>
      </c>
      <c r="C154" s="25" t="s">
        <v>376</v>
      </c>
      <c r="D154" s="26"/>
      <c r="E154" s="27">
        <v>10400</v>
      </c>
      <c r="F154" s="28">
        <f t="shared" si="62"/>
        <v>10400</v>
      </c>
      <c r="G154" s="29"/>
      <c r="H154" s="30">
        <v>10400</v>
      </c>
      <c r="I154" s="99">
        <f t="shared" si="64"/>
        <v>10400</v>
      </c>
      <c r="J154" s="105"/>
      <c r="K154" s="147" t="s">
        <v>368</v>
      </c>
      <c r="L154" s="75" t="s">
        <v>22</v>
      </c>
      <c r="M154" s="57" t="s">
        <v>468</v>
      </c>
      <c r="N154" s="27">
        <v>3500</v>
      </c>
      <c r="O154" s="28">
        <f t="shared" si="71"/>
        <v>3200</v>
      </c>
      <c r="P154" s="77" t="str">
        <f t="shared" si="65"/>
        <v>-300</v>
      </c>
      <c r="Q154" s="30">
        <v>3500</v>
      </c>
      <c r="R154" s="90">
        <f t="shared" si="67"/>
        <v>3200</v>
      </c>
      <c r="S154" s="3"/>
      <c r="V154" s="9"/>
      <c r="W154" s="6"/>
      <c r="X154" s="8"/>
      <c r="Y154" s="9"/>
      <c r="Z154" s="6"/>
      <c r="AA154" s="8"/>
      <c r="AC154" s="114">
        <f t="shared" si="69"/>
        <v>0</v>
      </c>
      <c r="AD154" s="114">
        <f t="shared" si="66"/>
        <v>0</v>
      </c>
      <c r="AE154" s="157"/>
    </row>
    <row r="155" s="1" customFormat="1" ht="11" customHeight="1" spans="1:31">
      <c r="A155" s="42"/>
      <c r="B155" s="134" t="s">
        <v>378</v>
      </c>
      <c r="C155" s="25" t="s">
        <v>370</v>
      </c>
      <c r="D155" s="26"/>
      <c r="E155" s="27">
        <v>10400</v>
      </c>
      <c r="F155" s="28">
        <f t="shared" si="62"/>
        <v>10400</v>
      </c>
      <c r="G155" s="29"/>
      <c r="H155" s="30">
        <v>10400</v>
      </c>
      <c r="I155" s="99">
        <f t="shared" si="64"/>
        <v>10400</v>
      </c>
      <c r="J155" s="105"/>
      <c r="K155" s="147" t="s">
        <v>371</v>
      </c>
      <c r="L155" s="75" t="s">
        <v>276</v>
      </c>
      <c r="M155" s="57"/>
      <c r="N155" s="27">
        <v>5000</v>
      </c>
      <c r="O155" s="28">
        <f t="shared" si="71"/>
        <v>5000</v>
      </c>
      <c r="P155" s="77" t="str">
        <f t="shared" si="65"/>
        <v/>
      </c>
      <c r="Q155" s="34">
        <v>5000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9"/>
        <v>0</v>
      </c>
      <c r="AD155" s="114">
        <f t="shared" si="66"/>
        <v>0</v>
      </c>
      <c r="AE155" s="157"/>
    </row>
    <row r="156" s="1" customFormat="1" ht="11" customHeight="1" spans="1:31">
      <c r="A156" s="42"/>
      <c r="B156" s="134" t="s">
        <v>381</v>
      </c>
      <c r="C156" s="25" t="s">
        <v>370</v>
      </c>
      <c r="D156" s="26"/>
      <c r="E156" s="27">
        <v>10600</v>
      </c>
      <c r="F156" s="28">
        <f t="shared" si="62"/>
        <v>10600</v>
      </c>
      <c r="G156" s="29"/>
      <c r="H156" s="30">
        <v>10600</v>
      </c>
      <c r="I156" s="99">
        <f t="shared" si="64"/>
        <v>10600</v>
      </c>
      <c r="J156" s="105"/>
      <c r="K156" s="147" t="s">
        <v>373</v>
      </c>
      <c r="L156" s="75" t="s">
        <v>22</v>
      </c>
      <c r="M156" s="57"/>
      <c r="N156" s="27">
        <v>4800</v>
      </c>
      <c r="O156" s="28">
        <f t="shared" si="71"/>
        <v>4800</v>
      </c>
      <c r="P156" s="77" t="str">
        <f t="shared" si="65"/>
        <v/>
      </c>
      <c r="Q156" s="30">
        <v>4800</v>
      </c>
      <c r="R156" s="90">
        <f t="shared" si="67"/>
        <v>4800</v>
      </c>
      <c r="S156" s="3"/>
      <c r="V156" s="9"/>
      <c r="W156" s="6"/>
      <c r="X156" s="8"/>
      <c r="Y156" s="9"/>
      <c r="Z156" s="6"/>
      <c r="AA156" s="8"/>
      <c r="AC156" s="114">
        <f t="shared" si="69"/>
        <v>0</v>
      </c>
      <c r="AD156" s="114">
        <f t="shared" si="66"/>
        <v>0</v>
      </c>
      <c r="AE156" s="157"/>
    </row>
    <row r="157" s="1" customFormat="1" ht="11" customHeight="1" spans="1:31">
      <c r="A157" s="42"/>
      <c r="B157" s="134" t="s">
        <v>383</v>
      </c>
      <c r="C157" s="25" t="s">
        <v>20</v>
      </c>
      <c r="D157" s="26"/>
      <c r="E157" s="27">
        <v>13500</v>
      </c>
      <c r="F157" s="28">
        <f t="shared" si="62"/>
        <v>13500</v>
      </c>
      <c r="G157" s="29" t="str">
        <f t="shared" ref="G157:G159" si="72">IF(LEFT(D157,1)="+",LEFT(D157,1)&amp;TEXT(D157,"#"),TEXT(D157,"#"))</f>
        <v/>
      </c>
      <c r="H157" s="30">
        <v>13500</v>
      </c>
      <c r="I157" s="99">
        <f t="shared" si="64"/>
        <v>13500</v>
      </c>
      <c r="J157" s="105"/>
      <c r="K157" s="147" t="s">
        <v>375</v>
      </c>
      <c r="L157" s="75" t="s">
        <v>22</v>
      </c>
      <c r="M157" s="57"/>
      <c r="N157" s="27">
        <v>5000</v>
      </c>
      <c r="O157" s="28">
        <f t="shared" si="71"/>
        <v>5000</v>
      </c>
      <c r="P157" s="77" t="str">
        <f t="shared" si="65"/>
        <v/>
      </c>
      <c r="Q157" s="30">
        <v>5000</v>
      </c>
      <c r="R157" s="90">
        <f t="shared" si="67"/>
        <v>5000</v>
      </c>
      <c r="S157" s="3"/>
      <c r="V157" s="9"/>
      <c r="W157" s="6"/>
      <c r="X157" s="8"/>
      <c r="Y157" s="9"/>
      <c r="Z157" s="6"/>
      <c r="AA157" s="8"/>
      <c r="AC157" s="114">
        <f t="shared" si="69"/>
        <v>0</v>
      </c>
      <c r="AD157" s="114">
        <f t="shared" si="66"/>
        <v>0</v>
      </c>
      <c r="AE157" s="157"/>
    </row>
    <row r="158" s="1" customFormat="1" ht="11" customHeight="1" spans="1:31">
      <c r="A158" s="42"/>
      <c r="B158" s="134" t="s">
        <v>385</v>
      </c>
      <c r="C158" s="25" t="s">
        <v>20</v>
      </c>
      <c r="D158" s="26"/>
      <c r="E158" s="27">
        <v>13100</v>
      </c>
      <c r="F158" s="28">
        <f t="shared" si="62"/>
        <v>13100</v>
      </c>
      <c r="G158" s="29" t="str">
        <f t="shared" si="72"/>
        <v/>
      </c>
      <c r="H158" s="30">
        <v>13100</v>
      </c>
      <c r="I158" s="99">
        <f t="shared" si="64"/>
        <v>13100</v>
      </c>
      <c r="J158" s="105"/>
      <c r="K158" s="148" t="s">
        <v>377</v>
      </c>
      <c r="L158" s="75" t="s">
        <v>22</v>
      </c>
      <c r="M158" s="57"/>
      <c r="N158" s="27">
        <v>6400</v>
      </c>
      <c r="O158" s="28">
        <f t="shared" si="71"/>
        <v>6400</v>
      </c>
      <c r="P158" s="77" t="str">
        <f t="shared" si="65"/>
        <v/>
      </c>
      <c r="Q158" s="30">
        <v>6400</v>
      </c>
      <c r="R158" s="90">
        <f t="shared" si="67"/>
        <v>6400</v>
      </c>
      <c r="S158" s="3"/>
      <c r="V158" s="9"/>
      <c r="W158" s="6"/>
      <c r="X158" s="8"/>
      <c r="Y158" s="9"/>
      <c r="Z158" s="6"/>
      <c r="AA158" s="8"/>
      <c r="AC158" s="114">
        <f t="shared" si="69"/>
        <v>0</v>
      </c>
      <c r="AD158" s="114">
        <f t="shared" si="66"/>
        <v>0</v>
      </c>
      <c r="AE158" s="157"/>
    </row>
    <row r="159" s="1" customFormat="1" ht="11" customHeight="1" spans="1:31">
      <c r="A159" s="42"/>
      <c r="B159" s="134" t="s">
        <v>387</v>
      </c>
      <c r="C159" s="25" t="s">
        <v>20</v>
      </c>
      <c r="D159" s="26"/>
      <c r="E159" s="27">
        <v>12500</v>
      </c>
      <c r="F159" s="28">
        <f t="shared" si="62"/>
        <v>12500</v>
      </c>
      <c r="G159" s="29" t="str">
        <f t="shared" si="72"/>
        <v/>
      </c>
      <c r="H159" s="30">
        <v>12500</v>
      </c>
      <c r="I159" s="99">
        <f t="shared" si="64"/>
        <v>12500</v>
      </c>
      <c r="J159" s="105"/>
      <c r="K159" s="147" t="s">
        <v>379</v>
      </c>
      <c r="L159" s="75" t="s">
        <v>22</v>
      </c>
      <c r="M159" s="57" t="s">
        <v>467</v>
      </c>
      <c r="N159" s="27">
        <v>3800</v>
      </c>
      <c r="O159" s="28">
        <f t="shared" si="71"/>
        <v>3600</v>
      </c>
      <c r="P159" s="77" t="str">
        <f t="shared" si="65"/>
        <v>-200</v>
      </c>
      <c r="Q159" s="30">
        <v>3800</v>
      </c>
      <c r="R159" s="90">
        <f t="shared" si="67"/>
        <v>3600</v>
      </c>
      <c r="S159" s="3"/>
      <c r="V159" s="9"/>
      <c r="W159" s="6"/>
      <c r="X159" s="8"/>
      <c r="Y159" s="9"/>
      <c r="Z159" s="6"/>
      <c r="AA159" s="8"/>
      <c r="AC159" s="114">
        <f t="shared" si="69"/>
        <v>0</v>
      </c>
      <c r="AD159" s="114">
        <f t="shared" si="66"/>
        <v>0</v>
      </c>
      <c r="AE159" s="157"/>
    </row>
    <row r="160" s="1" customFormat="1" ht="11" customHeight="1" spans="1:31">
      <c r="A160" s="42"/>
      <c r="B160" s="32" t="s">
        <v>389</v>
      </c>
      <c r="C160" s="33" t="s">
        <v>18</v>
      </c>
      <c r="D160" s="26"/>
      <c r="E160" s="27">
        <v>10300</v>
      </c>
      <c r="F160" s="28">
        <f t="shared" si="62"/>
        <v>10300</v>
      </c>
      <c r="G160" s="29"/>
      <c r="H160" s="30">
        <v>10300</v>
      </c>
      <c r="I160" s="99">
        <f t="shared" si="64"/>
        <v>10300</v>
      </c>
      <c r="J160" s="105"/>
      <c r="K160" s="147" t="s">
        <v>380</v>
      </c>
      <c r="L160" s="75" t="s">
        <v>231</v>
      </c>
      <c r="M160" s="57"/>
      <c r="N160" s="27">
        <v>4700</v>
      </c>
      <c r="O160" s="28">
        <f t="shared" si="71"/>
        <v>4700</v>
      </c>
      <c r="P160" s="77" t="str">
        <f t="shared" si="65"/>
        <v/>
      </c>
      <c r="Q160" s="30">
        <v>4700</v>
      </c>
      <c r="R160" s="90">
        <f t="shared" si="67"/>
        <v>4700</v>
      </c>
      <c r="S160" s="3"/>
      <c r="V160" s="9"/>
      <c r="W160" s="6"/>
      <c r="X160" s="8"/>
      <c r="Y160" s="9"/>
      <c r="Z160" s="6"/>
      <c r="AA160" s="8"/>
      <c r="AC160" s="114">
        <f t="shared" si="69"/>
        <v>0</v>
      </c>
      <c r="AD160" s="114">
        <f t="shared" si="66"/>
        <v>0</v>
      </c>
      <c r="AE160" s="157"/>
    </row>
    <row r="161" s="1" customFormat="1" ht="11" customHeight="1" spans="1:31">
      <c r="A161" s="42"/>
      <c r="B161" s="44" t="s">
        <v>391</v>
      </c>
      <c r="C161" s="33" t="s">
        <v>392</v>
      </c>
      <c r="D161" s="26"/>
      <c r="E161" s="27">
        <v>13000</v>
      </c>
      <c r="F161" s="28">
        <f t="shared" si="62"/>
        <v>13000</v>
      </c>
      <c r="G161" s="29" t="str">
        <f t="shared" ref="G161:G170" si="73">IF(LEFT(D161,1)="+",LEFT(D161,1)&amp;TEXT(D161,"#"),TEXT(D161,"#"))</f>
        <v/>
      </c>
      <c r="H161" s="30">
        <v>13000</v>
      </c>
      <c r="I161" s="99">
        <f t="shared" si="64"/>
        <v>13000</v>
      </c>
      <c r="J161" s="105"/>
      <c r="K161" s="147" t="s">
        <v>382</v>
      </c>
      <c r="L161" s="75" t="s">
        <v>22</v>
      </c>
      <c r="M161" s="57"/>
      <c r="N161" s="27">
        <v>6000</v>
      </c>
      <c r="O161" s="28">
        <f t="shared" si="71"/>
        <v>6000</v>
      </c>
      <c r="P161" s="77" t="str">
        <f t="shared" si="65"/>
        <v/>
      </c>
      <c r="Q161" s="30">
        <v>6000</v>
      </c>
      <c r="R161" s="90">
        <f t="shared" si="67"/>
        <v>6000</v>
      </c>
      <c r="S161" s="3"/>
      <c r="V161" s="9"/>
      <c r="W161" s="6"/>
      <c r="X161" s="8"/>
      <c r="Y161" s="9"/>
      <c r="Z161" s="6"/>
      <c r="AA161" s="8"/>
      <c r="AC161" s="114">
        <f t="shared" si="69"/>
        <v>0</v>
      </c>
      <c r="AD161" s="114">
        <f t="shared" si="66"/>
        <v>0</v>
      </c>
      <c r="AE161" s="157"/>
    </row>
    <row r="162" s="1" customFormat="1" ht="11" customHeight="1" spans="1:31">
      <c r="A162" s="42"/>
      <c r="B162" s="44" t="s">
        <v>394</v>
      </c>
      <c r="C162" s="33" t="s">
        <v>105</v>
      </c>
      <c r="D162" s="26"/>
      <c r="E162" s="34">
        <v>13500</v>
      </c>
      <c r="F162" s="28">
        <f t="shared" si="62"/>
        <v>13500</v>
      </c>
      <c r="G162" s="29"/>
      <c r="H162" s="34">
        <v>13500</v>
      </c>
      <c r="I162" s="99">
        <f t="shared" si="64"/>
        <v>13500</v>
      </c>
      <c r="J162" s="105"/>
      <c r="K162" s="147" t="s">
        <v>384</v>
      </c>
      <c r="L162" s="75" t="s">
        <v>22</v>
      </c>
      <c r="M162" s="57"/>
      <c r="N162" s="27">
        <v>2700</v>
      </c>
      <c r="O162" s="28">
        <f t="shared" si="71"/>
        <v>2700</v>
      </c>
      <c r="P162" s="77" t="str">
        <f t="shared" si="65"/>
        <v/>
      </c>
      <c r="Q162" s="30">
        <v>2700</v>
      </c>
      <c r="R162" s="90">
        <f t="shared" si="67"/>
        <v>2700</v>
      </c>
      <c r="S162" s="3"/>
      <c r="V162" s="9"/>
      <c r="W162" s="6"/>
      <c r="X162" s="8"/>
      <c r="Y162" s="9"/>
      <c r="Z162" s="6"/>
      <c r="AA162" s="8"/>
      <c r="AC162" s="114">
        <f t="shared" si="69"/>
        <v>0</v>
      </c>
      <c r="AD162" s="114">
        <f t="shared" si="66"/>
        <v>0</v>
      </c>
      <c r="AE162" s="157"/>
    </row>
    <row r="163" s="1" customFormat="1" ht="11" customHeight="1" spans="1:31">
      <c r="A163" s="42"/>
      <c r="B163" s="44" t="s">
        <v>396</v>
      </c>
      <c r="C163" s="33" t="s">
        <v>105</v>
      </c>
      <c r="D163" s="26"/>
      <c r="E163" s="34">
        <v>13200</v>
      </c>
      <c r="F163" s="28">
        <f t="shared" si="62"/>
        <v>13200</v>
      </c>
      <c r="G163" s="29" t="str">
        <f t="shared" si="73"/>
        <v/>
      </c>
      <c r="H163" s="34">
        <v>13200</v>
      </c>
      <c r="I163" s="99">
        <f t="shared" si="64"/>
        <v>13200</v>
      </c>
      <c r="J163" s="105"/>
      <c r="K163" s="147" t="s">
        <v>386</v>
      </c>
      <c r="L163" s="75" t="s">
        <v>22</v>
      </c>
      <c r="M163" s="57"/>
      <c r="N163" s="27">
        <v>2200</v>
      </c>
      <c r="O163" s="28">
        <f t="shared" si="71"/>
        <v>2200</v>
      </c>
      <c r="P163" s="77" t="str">
        <f t="shared" si="65"/>
        <v/>
      </c>
      <c r="Q163" s="30">
        <v>2200</v>
      </c>
      <c r="R163" s="90">
        <f t="shared" si="67"/>
        <v>2200</v>
      </c>
      <c r="S163" s="3"/>
      <c r="V163" s="9"/>
      <c r="W163" s="6"/>
      <c r="X163" s="8"/>
      <c r="Y163" s="9"/>
      <c r="Z163" s="6"/>
      <c r="AA163" s="8"/>
      <c r="AC163" s="114">
        <f t="shared" si="69"/>
        <v>0</v>
      </c>
      <c r="AD163" s="114">
        <f t="shared" si="66"/>
        <v>0</v>
      </c>
      <c r="AE163" s="157"/>
    </row>
    <row r="164" s="1" customFormat="1" ht="11" customHeight="1" spans="1:31">
      <c r="A164" s="42"/>
      <c r="B164" s="44" t="s">
        <v>399</v>
      </c>
      <c r="C164" s="33" t="s">
        <v>181</v>
      </c>
      <c r="D164" s="26"/>
      <c r="E164" s="34">
        <v>13200</v>
      </c>
      <c r="F164" s="28">
        <f t="shared" si="62"/>
        <v>13200</v>
      </c>
      <c r="G164" s="29" t="str">
        <f t="shared" si="73"/>
        <v/>
      </c>
      <c r="H164" s="34">
        <v>13200</v>
      </c>
      <c r="I164" s="99">
        <f t="shared" si="64"/>
        <v>13200</v>
      </c>
      <c r="J164" s="105"/>
      <c r="K164" s="147" t="s">
        <v>388</v>
      </c>
      <c r="L164" s="75" t="s">
        <v>22</v>
      </c>
      <c r="M164" s="57"/>
      <c r="N164" s="27">
        <v>2200</v>
      </c>
      <c r="O164" s="28">
        <f t="shared" si="71"/>
        <v>2200</v>
      </c>
      <c r="P164" s="77" t="str">
        <f t="shared" si="65"/>
        <v/>
      </c>
      <c r="Q164" s="30">
        <v>2200</v>
      </c>
      <c r="R164" s="90">
        <f t="shared" si="67"/>
        <v>2200</v>
      </c>
      <c r="S164" s="3"/>
      <c r="V164" s="9"/>
      <c r="W164" s="6"/>
      <c r="X164" s="8"/>
      <c r="Y164" s="9"/>
      <c r="Z164" s="6"/>
      <c r="AA164" s="8"/>
      <c r="AC164" s="114">
        <f t="shared" si="69"/>
        <v>0</v>
      </c>
      <c r="AD164" s="114">
        <f t="shared" si="66"/>
        <v>0</v>
      </c>
      <c r="AE164" s="11"/>
    </row>
    <row r="165" s="1" customFormat="1" ht="11" customHeight="1" spans="1:31">
      <c r="A165" s="42"/>
      <c r="B165" s="44" t="s">
        <v>401</v>
      </c>
      <c r="C165" s="33" t="s">
        <v>66</v>
      </c>
      <c r="D165" s="26"/>
      <c r="E165" s="27">
        <v>10600</v>
      </c>
      <c r="F165" s="28">
        <f t="shared" si="62"/>
        <v>10600</v>
      </c>
      <c r="G165" s="29" t="str">
        <f t="shared" si="73"/>
        <v/>
      </c>
      <c r="H165" s="30">
        <v>10600</v>
      </c>
      <c r="I165" s="99">
        <f t="shared" si="64"/>
        <v>10600</v>
      </c>
      <c r="J165" s="105"/>
      <c r="K165" s="147" t="s">
        <v>390</v>
      </c>
      <c r="L165" s="75" t="s">
        <v>22</v>
      </c>
      <c r="M165" s="57"/>
      <c r="N165" s="27">
        <v>9800</v>
      </c>
      <c r="O165" s="28">
        <f t="shared" si="71"/>
        <v>9800</v>
      </c>
      <c r="P165" s="77" t="str">
        <f t="shared" si="65"/>
        <v/>
      </c>
      <c r="Q165" s="30">
        <v>9800</v>
      </c>
      <c r="R165" s="90">
        <f t="shared" si="67"/>
        <v>9800</v>
      </c>
      <c r="S165" s="3"/>
      <c r="V165" s="9"/>
      <c r="W165" s="6"/>
      <c r="X165" s="8"/>
      <c r="Y165" s="9"/>
      <c r="Z165" s="6"/>
      <c r="AA165" s="8"/>
      <c r="AC165" s="114">
        <f t="shared" si="69"/>
        <v>0</v>
      </c>
      <c r="AD165" s="114">
        <f t="shared" si="66"/>
        <v>0</v>
      </c>
      <c r="AE165" s="11"/>
    </row>
    <row r="166" s="1" customFormat="1" ht="11" customHeight="1" spans="1:31">
      <c r="A166" s="42"/>
      <c r="B166" s="44" t="s">
        <v>403</v>
      </c>
      <c r="C166" s="33" t="s">
        <v>66</v>
      </c>
      <c r="D166" s="26"/>
      <c r="E166" s="27">
        <v>10600</v>
      </c>
      <c r="F166" s="28">
        <f t="shared" si="62"/>
        <v>10600</v>
      </c>
      <c r="G166" s="29" t="str">
        <f t="shared" si="73"/>
        <v/>
      </c>
      <c r="H166" s="30">
        <v>10600</v>
      </c>
      <c r="I166" s="67">
        <f t="shared" si="64"/>
        <v>10600</v>
      </c>
      <c r="J166" s="105"/>
      <c r="K166" s="147" t="s">
        <v>393</v>
      </c>
      <c r="L166" s="75" t="s">
        <v>329</v>
      </c>
      <c r="M166" s="57"/>
      <c r="N166" s="27">
        <v>10700</v>
      </c>
      <c r="O166" s="28">
        <f t="shared" si="71"/>
        <v>10700</v>
      </c>
      <c r="P166" s="77" t="str">
        <f t="shared" si="65"/>
        <v/>
      </c>
      <c r="Q166" s="30">
        <v>10700</v>
      </c>
      <c r="R166" s="90">
        <f t="shared" si="67"/>
        <v>10700</v>
      </c>
      <c r="S166" s="3"/>
      <c r="V166" s="9"/>
      <c r="W166" s="6"/>
      <c r="X166" s="8"/>
      <c r="Y166" s="9"/>
      <c r="Z166" s="6"/>
      <c r="AA166" s="8"/>
      <c r="AC166" s="114">
        <f t="shared" si="69"/>
        <v>0</v>
      </c>
      <c r="AD166" s="114">
        <f t="shared" si="66"/>
        <v>0</v>
      </c>
      <c r="AE166" s="11"/>
    </row>
    <row r="167" s="1" customFormat="1" ht="11" customHeight="1" spans="1:31">
      <c r="A167" s="42"/>
      <c r="B167" s="44" t="s">
        <v>405</v>
      </c>
      <c r="C167" s="33" t="s">
        <v>66</v>
      </c>
      <c r="D167" s="26"/>
      <c r="E167" s="27">
        <v>10600</v>
      </c>
      <c r="F167" s="28">
        <f t="shared" si="62"/>
        <v>10600</v>
      </c>
      <c r="G167" s="29" t="str">
        <f t="shared" si="73"/>
        <v/>
      </c>
      <c r="H167" s="30">
        <v>10600</v>
      </c>
      <c r="I167" s="67">
        <f t="shared" si="64"/>
        <v>10600</v>
      </c>
      <c r="J167" s="105"/>
      <c r="K167" s="147" t="s">
        <v>395</v>
      </c>
      <c r="L167" s="75" t="s">
        <v>75</v>
      </c>
      <c r="M167" s="57"/>
      <c r="N167" s="27">
        <v>11800</v>
      </c>
      <c r="O167" s="28">
        <f t="shared" si="71"/>
        <v>11800</v>
      </c>
      <c r="P167" s="77" t="str">
        <f t="shared" si="65"/>
        <v/>
      </c>
      <c r="Q167" s="30">
        <v>11800</v>
      </c>
      <c r="R167" s="90">
        <f t="shared" si="67"/>
        <v>11800</v>
      </c>
      <c r="S167" s="3"/>
      <c r="V167" s="9"/>
      <c r="W167" s="6"/>
      <c r="X167" s="8"/>
      <c r="Y167" s="9"/>
      <c r="Z167" s="6"/>
      <c r="AA167" s="8"/>
      <c r="AC167" s="114">
        <f t="shared" si="69"/>
        <v>0</v>
      </c>
      <c r="AD167" s="114">
        <f t="shared" si="66"/>
        <v>0</v>
      </c>
      <c r="AE167" s="11"/>
    </row>
    <row r="168" s="1" customFormat="1" ht="11" customHeight="1" spans="1:31">
      <c r="A168" s="42"/>
      <c r="B168" s="44" t="s">
        <v>407</v>
      </c>
      <c r="C168" s="33" t="s">
        <v>66</v>
      </c>
      <c r="D168" s="26"/>
      <c r="E168" s="27">
        <v>10700</v>
      </c>
      <c r="F168" s="28">
        <f t="shared" si="62"/>
        <v>10700</v>
      </c>
      <c r="G168" s="29" t="str">
        <f t="shared" si="73"/>
        <v/>
      </c>
      <c r="H168" s="30">
        <v>10700</v>
      </c>
      <c r="I168" s="99">
        <f t="shared" si="64"/>
        <v>10700</v>
      </c>
      <c r="J168" s="105"/>
      <c r="K168" s="134" t="s">
        <v>397</v>
      </c>
      <c r="L168" s="25" t="s">
        <v>398</v>
      </c>
      <c r="M168" s="52"/>
      <c r="N168" s="27">
        <v>11700</v>
      </c>
      <c r="O168" s="28">
        <f t="shared" si="71"/>
        <v>11700</v>
      </c>
      <c r="P168" s="29" t="str">
        <f t="shared" si="65"/>
        <v/>
      </c>
      <c r="Q168" s="30">
        <v>11700</v>
      </c>
      <c r="R168" s="90">
        <f t="shared" si="67"/>
        <v>11700</v>
      </c>
      <c r="S168" s="3"/>
      <c r="V168" s="9"/>
      <c r="W168" s="6"/>
      <c r="X168" s="8"/>
      <c r="Y168" s="9"/>
      <c r="Z168" s="6"/>
      <c r="AA168" s="8"/>
      <c r="AC168" s="114">
        <f t="shared" si="69"/>
        <v>0</v>
      </c>
      <c r="AD168" s="114">
        <f t="shared" si="66"/>
        <v>0</v>
      </c>
      <c r="AE168" s="11"/>
    </row>
    <row r="169" s="1" customFormat="1" ht="11" customHeight="1" spans="1:31">
      <c r="A169" s="42"/>
      <c r="B169" s="44" t="s">
        <v>409</v>
      </c>
      <c r="C169" s="33" t="s">
        <v>66</v>
      </c>
      <c r="D169" s="26"/>
      <c r="E169" s="27">
        <v>11200</v>
      </c>
      <c r="F169" s="28">
        <f t="shared" si="62"/>
        <v>11200</v>
      </c>
      <c r="G169" s="29" t="str">
        <f t="shared" si="73"/>
        <v/>
      </c>
      <c r="H169" s="30">
        <v>11200</v>
      </c>
      <c r="I169" s="99">
        <f t="shared" si="64"/>
        <v>11200</v>
      </c>
      <c r="J169" s="105"/>
      <c r="K169" s="150" t="s">
        <v>400</v>
      </c>
      <c r="L169" s="75" t="s">
        <v>22</v>
      </c>
      <c r="M169" s="52"/>
      <c r="N169" s="27">
        <v>4050</v>
      </c>
      <c r="O169" s="28">
        <f t="shared" si="71"/>
        <v>4050</v>
      </c>
      <c r="P169" s="77" t="str">
        <f t="shared" si="65"/>
        <v/>
      </c>
      <c r="Q169" s="30">
        <v>4050</v>
      </c>
      <c r="R169" s="90">
        <f t="shared" si="67"/>
        <v>4050</v>
      </c>
      <c r="S169" s="3"/>
      <c r="V169" s="9"/>
      <c r="W169" s="6"/>
      <c r="X169" s="8"/>
      <c r="Y169" s="9"/>
      <c r="Z169" s="6"/>
      <c r="AA169" s="8"/>
      <c r="AC169" s="114">
        <f t="shared" si="69"/>
        <v>0</v>
      </c>
      <c r="AD169" s="114">
        <f t="shared" si="66"/>
        <v>0</v>
      </c>
      <c r="AE169" s="11"/>
    </row>
    <row r="170" s="1" customFormat="1" ht="11" customHeight="1" spans="1:31">
      <c r="A170" s="42"/>
      <c r="B170" s="44" t="s">
        <v>413</v>
      </c>
      <c r="C170" s="135" t="s">
        <v>414</v>
      </c>
      <c r="D170" s="26"/>
      <c r="E170" s="27">
        <v>10600</v>
      </c>
      <c r="F170" s="28">
        <f t="shared" si="62"/>
        <v>10600</v>
      </c>
      <c r="G170" s="29" t="str">
        <f t="shared" si="73"/>
        <v/>
      </c>
      <c r="H170" s="30">
        <v>10600</v>
      </c>
      <c r="I170" s="99">
        <f t="shared" si="64"/>
        <v>10600</v>
      </c>
      <c r="J170" s="105"/>
      <c r="K170" s="151" t="s">
        <v>402</v>
      </c>
      <c r="L170" s="75" t="s">
        <v>22</v>
      </c>
      <c r="M170" s="26"/>
      <c r="N170" s="27">
        <v>10360</v>
      </c>
      <c r="O170" s="28">
        <f t="shared" si="71"/>
        <v>10360</v>
      </c>
      <c r="P170" s="77" t="str">
        <f t="shared" si="65"/>
        <v/>
      </c>
      <c r="Q170" s="30">
        <v>10360</v>
      </c>
      <c r="R170" s="90">
        <f t="shared" si="67"/>
        <v>10360</v>
      </c>
      <c r="S170" s="3"/>
      <c r="V170" s="9"/>
      <c r="W170" s="6"/>
      <c r="X170" s="8"/>
      <c r="Y170" s="9"/>
      <c r="Z170" s="6"/>
      <c r="AA170" s="8"/>
      <c r="AC170" s="114">
        <f t="shared" si="69"/>
        <v>0</v>
      </c>
      <c r="AD170" s="114">
        <f t="shared" si="66"/>
        <v>0</v>
      </c>
      <c r="AE170" s="11"/>
    </row>
    <row r="171" s="1" customFormat="1" ht="11" customHeight="1" spans="1:31">
      <c r="A171" s="121"/>
      <c r="B171" s="136" t="s">
        <v>416</v>
      </c>
      <c r="C171" s="36"/>
      <c r="D171" s="37"/>
      <c r="E171" s="38">
        <f>SUM(F125:F170)</f>
        <v>564900</v>
      </c>
      <c r="F171" s="39">
        <f>E171/46</f>
        <v>12280.4347826087</v>
      </c>
      <c r="G171" s="73"/>
      <c r="H171" s="38">
        <f>SUM(I125:I170)</f>
        <v>564900</v>
      </c>
      <c r="I171" s="149">
        <f>H171/46</f>
        <v>12280.4347826087</v>
      </c>
      <c r="J171" s="105"/>
      <c r="K171" s="44" t="s">
        <v>404</v>
      </c>
      <c r="L171" s="44" t="s">
        <v>22</v>
      </c>
      <c r="M171" s="26"/>
      <c r="N171" s="27">
        <v>3600</v>
      </c>
      <c r="O171" s="152">
        <f t="shared" si="71"/>
        <v>3600</v>
      </c>
      <c r="P171" s="153" t="str">
        <f t="shared" si="65"/>
        <v/>
      </c>
      <c r="Q171" s="156">
        <v>3600</v>
      </c>
      <c r="R171" s="90">
        <f t="shared" si="67"/>
        <v>3600</v>
      </c>
      <c r="S171" s="3"/>
      <c r="V171" s="9"/>
      <c r="W171" s="6"/>
      <c r="X171" s="8"/>
      <c r="Y171" s="9"/>
      <c r="Z171" s="6"/>
      <c r="AA171" s="8"/>
      <c r="AC171" s="114">
        <f t="shared" si="69"/>
        <v>0</v>
      </c>
      <c r="AD171" s="114">
        <f t="shared" si="66"/>
        <v>0</v>
      </c>
      <c r="AE171" s="11"/>
    </row>
    <row r="172" s="1" customFormat="1" ht="11" customHeight="1" spans="1:31">
      <c r="A172" s="137" t="s">
        <v>419</v>
      </c>
      <c r="B172" s="24" t="s">
        <v>420</v>
      </c>
      <c r="C172" s="25" t="s">
        <v>15</v>
      </c>
      <c r="D172" s="26"/>
      <c r="E172" s="34">
        <v>4100</v>
      </c>
      <c r="F172" s="28">
        <f t="shared" ref="F172:F186" si="74">E172+D172</f>
        <v>4100</v>
      </c>
      <c r="G172" s="29" t="str">
        <f t="shared" ref="G172:G190" si="75">IF(LEFT(D172,1)="+",LEFT(D172,1)&amp;TEXT(D172,"#"),TEXT(D172,"#"))</f>
        <v/>
      </c>
      <c r="H172" s="34">
        <v>4100</v>
      </c>
      <c r="I172" s="99">
        <f t="shared" ref="I172:I186" si="76">IF(G172="",0+H172,G172+H172)</f>
        <v>4100</v>
      </c>
      <c r="J172" s="105"/>
      <c r="K172" s="44" t="s">
        <v>406</v>
      </c>
      <c r="L172" s="44" t="s">
        <v>20</v>
      </c>
      <c r="M172" s="26"/>
      <c r="N172" s="27">
        <v>2500</v>
      </c>
      <c r="O172" s="152">
        <f t="shared" si="71"/>
        <v>2500</v>
      </c>
      <c r="P172" s="153" t="str">
        <f t="shared" si="65"/>
        <v/>
      </c>
      <c r="Q172" s="156">
        <v>2500</v>
      </c>
      <c r="R172" s="90">
        <f t="shared" si="67"/>
        <v>2500</v>
      </c>
      <c r="S172" s="3"/>
      <c r="V172" s="9"/>
      <c r="W172" s="6"/>
      <c r="X172" s="8"/>
      <c r="Y172" s="9"/>
      <c r="Z172" s="6"/>
      <c r="AA172" s="8"/>
      <c r="AC172" s="114">
        <f t="shared" si="69"/>
        <v>0</v>
      </c>
      <c r="AD172" s="114">
        <f t="shared" si="66"/>
        <v>0</v>
      </c>
      <c r="AE172" s="11"/>
    </row>
    <row r="173" s="1" customFormat="1" ht="11" customHeight="1" spans="1:31">
      <c r="A173" s="138"/>
      <c r="B173" s="24" t="s">
        <v>422</v>
      </c>
      <c r="C173" s="25" t="s">
        <v>22</v>
      </c>
      <c r="D173" s="26"/>
      <c r="E173" s="27">
        <v>2350</v>
      </c>
      <c r="F173" s="28">
        <f t="shared" si="74"/>
        <v>2350</v>
      </c>
      <c r="G173" s="29" t="str">
        <f t="shared" si="75"/>
        <v/>
      </c>
      <c r="H173" s="30">
        <v>2350</v>
      </c>
      <c r="I173" s="99">
        <f t="shared" si="76"/>
        <v>2350</v>
      </c>
      <c r="J173" s="105"/>
      <c r="K173" s="44" t="s">
        <v>408</v>
      </c>
      <c r="L173" s="44" t="s">
        <v>22</v>
      </c>
      <c r="M173" s="26"/>
      <c r="N173" s="27">
        <v>1500</v>
      </c>
      <c r="O173" s="152">
        <f t="shared" si="71"/>
        <v>1500</v>
      </c>
      <c r="P173" s="153" t="str">
        <f t="shared" si="65"/>
        <v/>
      </c>
      <c r="Q173" s="156">
        <v>1500</v>
      </c>
      <c r="R173" s="90">
        <f t="shared" si="67"/>
        <v>1500</v>
      </c>
      <c r="S173" s="3"/>
      <c r="V173" s="9"/>
      <c r="W173" s="6"/>
      <c r="X173" s="8"/>
      <c r="Y173" s="9"/>
      <c r="Z173" s="6"/>
      <c r="AA173" s="8"/>
      <c r="AC173" s="114">
        <f t="shared" si="69"/>
        <v>0</v>
      </c>
      <c r="AD173" s="114">
        <f t="shared" si="66"/>
        <v>0</v>
      </c>
      <c r="AE173" s="11"/>
    </row>
    <row r="174" s="1" customFormat="1" ht="11" customHeight="1" spans="1:31">
      <c r="A174" s="138"/>
      <c r="B174" s="118" t="s">
        <v>425</v>
      </c>
      <c r="C174" s="25" t="s">
        <v>22</v>
      </c>
      <c r="D174" s="26"/>
      <c r="E174" s="34">
        <v>3400</v>
      </c>
      <c r="F174" s="28">
        <f t="shared" si="74"/>
        <v>3400</v>
      </c>
      <c r="G174" s="29" t="str">
        <f t="shared" si="75"/>
        <v/>
      </c>
      <c r="H174" s="34">
        <v>3400</v>
      </c>
      <c r="I174" s="99">
        <f t="shared" si="76"/>
        <v>3400</v>
      </c>
      <c r="J174" s="105" t="s">
        <v>410</v>
      </c>
      <c r="K174" s="44" t="s">
        <v>411</v>
      </c>
      <c r="L174" s="44" t="s">
        <v>412</v>
      </c>
      <c r="M174" s="26"/>
      <c r="N174" s="27">
        <v>47200</v>
      </c>
      <c r="O174" s="152">
        <f t="shared" si="71"/>
        <v>47200</v>
      </c>
      <c r="P174" s="153" t="str">
        <f t="shared" si="65"/>
        <v/>
      </c>
      <c r="Q174" s="27">
        <v>47200</v>
      </c>
      <c r="R174" s="90">
        <f t="shared" si="67"/>
        <v>47200</v>
      </c>
      <c r="S174" s="3"/>
      <c r="V174" s="9"/>
      <c r="W174" s="6"/>
      <c r="X174" s="8"/>
      <c r="Y174" s="9"/>
      <c r="Z174" s="6"/>
      <c r="AA174" s="8"/>
      <c r="AC174" s="114">
        <f t="shared" si="69"/>
        <v>0</v>
      </c>
      <c r="AD174" s="114">
        <f t="shared" si="66"/>
        <v>0</v>
      </c>
      <c r="AE174" s="11"/>
    </row>
    <row r="175" s="1" customFormat="1" ht="11" customHeight="1" spans="1:31">
      <c r="A175" s="138"/>
      <c r="B175" s="32" t="s">
        <v>428</v>
      </c>
      <c r="C175" s="33" t="s">
        <v>231</v>
      </c>
      <c r="D175" s="26"/>
      <c r="E175" s="27">
        <v>2400</v>
      </c>
      <c r="F175" s="28">
        <f t="shared" si="74"/>
        <v>2400</v>
      </c>
      <c r="G175" s="29" t="str">
        <f t="shared" si="75"/>
        <v/>
      </c>
      <c r="H175" s="30">
        <v>2400</v>
      </c>
      <c r="I175" s="99">
        <f t="shared" si="76"/>
        <v>2400</v>
      </c>
      <c r="J175" s="105"/>
      <c r="K175" s="44" t="s">
        <v>415</v>
      </c>
      <c r="L175" s="44" t="s">
        <v>412</v>
      </c>
      <c r="M175" s="26"/>
      <c r="N175" s="27">
        <v>16200</v>
      </c>
      <c r="O175" s="152">
        <f t="shared" si="71"/>
        <v>16200</v>
      </c>
      <c r="P175" s="77" t="str">
        <f t="shared" si="65"/>
        <v/>
      </c>
      <c r="Q175" s="27">
        <v>16200</v>
      </c>
      <c r="R175" s="90">
        <f t="shared" si="67"/>
        <v>16200</v>
      </c>
      <c r="S175" s="3"/>
      <c r="V175" s="9"/>
      <c r="W175" s="6"/>
      <c r="X175" s="8"/>
      <c r="Y175" s="9"/>
      <c r="Z175" s="6"/>
      <c r="AA175" s="8"/>
      <c r="AC175" s="114">
        <f t="shared" si="69"/>
        <v>0</v>
      </c>
      <c r="AD175" s="114">
        <f t="shared" si="66"/>
        <v>0</v>
      </c>
      <c r="AE175" s="11"/>
    </row>
    <row r="176" s="1" customFormat="1" ht="11" customHeight="1" spans="1:31">
      <c r="A176" s="138"/>
      <c r="B176" s="24" t="s">
        <v>430</v>
      </c>
      <c r="C176" s="25" t="s">
        <v>22</v>
      </c>
      <c r="D176" s="26"/>
      <c r="E176" s="27">
        <v>2700</v>
      </c>
      <c r="F176" s="28">
        <f t="shared" si="74"/>
        <v>2700</v>
      </c>
      <c r="G176" s="29" t="str">
        <f t="shared" si="75"/>
        <v/>
      </c>
      <c r="H176" s="30">
        <v>2700</v>
      </c>
      <c r="I176" s="99">
        <f t="shared" si="76"/>
        <v>2700</v>
      </c>
      <c r="J176" s="105"/>
      <c r="K176" s="44" t="s">
        <v>417</v>
      </c>
      <c r="L176" s="44" t="s">
        <v>418</v>
      </c>
      <c r="M176" s="26"/>
      <c r="N176" s="27">
        <v>14400</v>
      </c>
      <c r="O176" s="152">
        <f t="shared" si="71"/>
        <v>14400</v>
      </c>
      <c r="P176" s="77" t="str">
        <f t="shared" si="65"/>
        <v/>
      </c>
      <c r="Q176" s="27">
        <v>14400</v>
      </c>
      <c r="R176" s="90">
        <f t="shared" si="67"/>
        <v>14400</v>
      </c>
      <c r="S176" s="3"/>
      <c r="V176" s="9"/>
      <c r="W176" s="6"/>
      <c r="X176" s="8"/>
      <c r="Y176" s="9"/>
      <c r="Z176" s="6"/>
      <c r="AA176" s="8"/>
      <c r="AC176" s="114">
        <f t="shared" si="69"/>
        <v>0</v>
      </c>
      <c r="AD176" s="114">
        <f t="shared" si="66"/>
        <v>0</v>
      </c>
      <c r="AE176" s="11"/>
    </row>
    <row r="177" s="1" customFormat="1" ht="11" customHeight="1" spans="1:31">
      <c r="A177" s="138"/>
      <c r="B177" s="24" t="s">
        <v>432</v>
      </c>
      <c r="C177" s="25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421</v>
      </c>
      <c r="L177" s="44" t="s">
        <v>276</v>
      </c>
      <c r="M177" s="26"/>
      <c r="N177" s="27">
        <v>15300</v>
      </c>
      <c r="O177" s="152">
        <f t="shared" si="71"/>
        <v>15300</v>
      </c>
      <c r="P177" s="77" t="str">
        <f t="shared" si="65"/>
        <v/>
      </c>
      <c r="Q177" s="27">
        <v>15300</v>
      </c>
      <c r="R177" s="90">
        <f t="shared" si="67"/>
        <v>15300</v>
      </c>
      <c r="S177" s="3"/>
      <c r="V177" s="9"/>
      <c r="W177" s="6"/>
      <c r="X177" s="8"/>
      <c r="Y177" s="9"/>
      <c r="Z177" s="6"/>
      <c r="AA177" s="8"/>
      <c r="AC177" s="114">
        <f t="shared" si="69"/>
        <v>0</v>
      </c>
      <c r="AD177" s="114">
        <f t="shared" si="66"/>
        <v>0</v>
      </c>
      <c r="AE177" s="11"/>
    </row>
    <row r="178" s="1" customFormat="1" ht="11" customHeight="1" spans="1:31">
      <c r="A178" s="138"/>
      <c r="B178" s="24" t="s">
        <v>432</v>
      </c>
      <c r="C178" s="25" t="s">
        <v>105</v>
      </c>
      <c r="D178" s="26"/>
      <c r="E178" s="27">
        <v>5500</v>
      </c>
      <c r="F178" s="28">
        <f t="shared" si="74"/>
        <v>5500</v>
      </c>
      <c r="G178" s="29" t="str">
        <f t="shared" si="75"/>
        <v/>
      </c>
      <c r="H178" s="30">
        <v>5500</v>
      </c>
      <c r="I178" s="99">
        <f t="shared" si="76"/>
        <v>5500</v>
      </c>
      <c r="J178" s="105"/>
      <c r="K178" s="44" t="s">
        <v>423</v>
      </c>
      <c r="L178" s="44" t="s">
        <v>424</v>
      </c>
      <c r="M178" s="26"/>
      <c r="N178" s="27">
        <v>17200</v>
      </c>
      <c r="O178" s="152">
        <f t="shared" si="71"/>
        <v>17200</v>
      </c>
      <c r="P178" s="77" t="str">
        <f t="shared" si="65"/>
        <v/>
      </c>
      <c r="Q178" s="27">
        <v>17200</v>
      </c>
      <c r="R178" s="90">
        <f t="shared" si="67"/>
        <v>17200</v>
      </c>
      <c r="S178" s="3"/>
      <c r="V178" s="9"/>
      <c r="W178" s="6"/>
      <c r="X178" s="8"/>
      <c r="Y178" s="9"/>
      <c r="Z178" s="6"/>
      <c r="AA178" s="8"/>
      <c r="AC178" s="114">
        <f t="shared" si="69"/>
        <v>0</v>
      </c>
      <c r="AD178" s="114">
        <f t="shared" si="66"/>
        <v>0</v>
      </c>
      <c r="AE178" s="11"/>
    </row>
    <row r="179" s="1" customFormat="1" ht="11" customHeight="1" spans="1:31">
      <c r="A179" s="138"/>
      <c r="B179" s="24" t="s">
        <v>435</v>
      </c>
      <c r="C179" s="25" t="s">
        <v>22</v>
      </c>
      <c r="D179" s="26"/>
      <c r="E179" s="27">
        <v>2900</v>
      </c>
      <c r="F179" s="28">
        <f t="shared" si="74"/>
        <v>2900</v>
      </c>
      <c r="G179" s="29" t="str">
        <f t="shared" si="75"/>
        <v/>
      </c>
      <c r="H179" s="30">
        <v>2900</v>
      </c>
      <c r="I179" s="99">
        <f t="shared" si="76"/>
        <v>2900</v>
      </c>
      <c r="J179" s="105"/>
      <c r="K179" s="44" t="s">
        <v>426</v>
      </c>
      <c r="L179" s="44" t="s">
        <v>427</v>
      </c>
      <c r="M179" s="26"/>
      <c r="N179" s="27">
        <v>43800</v>
      </c>
      <c r="O179" s="152">
        <f t="shared" si="71"/>
        <v>43800</v>
      </c>
      <c r="P179" s="77" t="str">
        <f t="shared" si="65"/>
        <v/>
      </c>
      <c r="Q179" s="27">
        <v>43800</v>
      </c>
      <c r="R179" s="90">
        <f t="shared" si="67"/>
        <v>43800</v>
      </c>
      <c r="S179" s="3"/>
      <c r="V179" s="9"/>
      <c r="W179" s="6"/>
      <c r="X179" s="8"/>
      <c r="Y179" s="9"/>
      <c r="Z179" s="6"/>
      <c r="AA179" s="8"/>
      <c r="AC179" s="114">
        <f t="shared" si="69"/>
        <v>0</v>
      </c>
      <c r="AD179" s="114">
        <f t="shared" si="66"/>
        <v>0</v>
      </c>
      <c r="AE179" s="11"/>
    </row>
    <row r="180" s="1" customFormat="1" ht="11" customHeight="1" spans="1:31">
      <c r="A180" s="138"/>
      <c r="B180" s="24" t="s">
        <v>437</v>
      </c>
      <c r="C180" s="25" t="s">
        <v>22</v>
      </c>
      <c r="D180" s="26"/>
      <c r="E180" s="27">
        <v>4430</v>
      </c>
      <c r="F180" s="28">
        <f t="shared" si="74"/>
        <v>4430</v>
      </c>
      <c r="G180" s="29" t="str">
        <f t="shared" si="75"/>
        <v/>
      </c>
      <c r="H180" s="30">
        <v>4430</v>
      </c>
      <c r="I180" s="99">
        <f t="shared" si="76"/>
        <v>4430</v>
      </c>
      <c r="J180" s="105"/>
      <c r="K180" s="44" t="s">
        <v>429</v>
      </c>
      <c r="L180" s="44" t="s">
        <v>412</v>
      </c>
      <c r="M180" s="26"/>
      <c r="N180" s="27">
        <v>13100</v>
      </c>
      <c r="O180" s="152">
        <f t="shared" si="71"/>
        <v>13100</v>
      </c>
      <c r="P180" s="77" t="str">
        <f t="shared" si="65"/>
        <v/>
      </c>
      <c r="Q180" s="27">
        <v>13100</v>
      </c>
      <c r="R180" s="90">
        <f t="shared" si="67"/>
        <v>13100</v>
      </c>
      <c r="S180" s="3"/>
      <c r="V180" s="9"/>
      <c r="W180" s="6"/>
      <c r="X180" s="8"/>
      <c r="Y180" s="9"/>
      <c r="Z180" s="6"/>
      <c r="AA180" s="8"/>
      <c r="AC180" s="114">
        <f t="shared" si="69"/>
        <v>0</v>
      </c>
      <c r="AD180" s="114">
        <f t="shared" si="66"/>
        <v>0</v>
      </c>
      <c r="AE180" s="11"/>
    </row>
    <row r="181" s="1" customFormat="1" ht="11" customHeight="1" spans="1:31">
      <c r="A181" s="138"/>
      <c r="B181" s="32" t="s">
        <v>439</v>
      </c>
      <c r="C181" s="33" t="s">
        <v>22</v>
      </c>
      <c r="D181" s="26"/>
      <c r="E181" s="27">
        <v>3100</v>
      </c>
      <c r="F181" s="28">
        <f t="shared" si="74"/>
        <v>3100</v>
      </c>
      <c r="G181" s="29" t="str">
        <f t="shared" si="75"/>
        <v/>
      </c>
      <c r="H181" s="30">
        <v>3100</v>
      </c>
      <c r="I181" s="99">
        <f t="shared" si="76"/>
        <v>3100</v>
      </c>
      <c r="J181" s="105"/>
      <c r="K181" s="44" t="s">
        <v>431</v>
      </c>
      <c r="L181" s="44" t="s">
        <v>412</v>
      </c>
      <c r="M181" s="26"/>
      <c r="N181" s="27">
        <v>35500</v>
      </c>
      <c r="O181" s="152">
        <f t="shared" si="71"/>
        <v>35500</v>
      </c>
      <c r="P181" s="77" t="str">
        <f t="shared" si="65"/>
        <v/>
      </c>
      <c r="Q181" s="27">
        <v>35500</v>
      </c>
      <c r="R181" s="90">
        <f t="shared" si="67"/>
        <v>35500</v>
      </c>
      <c r="S181" s="3"/>
      <c r="V181" s="9"/>
      <c r="W181" s="6"/>
      <c r="X181" s="8"/>
      <c r="Y181" s="9"/>
      <c r="Z181" s="6"/>
      <c r="AA181" s="8"/>
      <c r="AC181" s="114">
        <f t="shared" si="69"/>
        <v>0</v>
      </c>
      <c r="AD181" s="114">
        <f t="shared" si="66"/>
        <v>0</v>
      </c>
      <c r="AE181" s="11"/>
    </row>
    <row r="182" s="1" customFormat="1" ht="11" customHeight="1" spans="1:31">
      <c r="A182" s="138"/>
      <c r="B182" s="32" t="s">
        <v>441</v>
      </c>
      <c r="C182" s="139" t="s">
        <v>29</v>
      </c>
      <c r="D182" s="26"/>
      <c r="E182" s="27">
        <v>3500</v>
      </c>
      <c r="F182" s="28">
        <f t="shared" si="74"/>
        <v>3500</v>
      </c>
      <c r="G182" s="29" t="str">
        <f t="shared" si="75"/>
        <v/>
      </c>
      <c r="H182" s="30">
        <v>3500</v>
      </c>
      <c r="I182" s="99">
        <f t="shared" si="76"/>
        <v>3500</v>
      </c>
      <c r="J182" s="105"/>
      <c r="K182" s="44" t="s">
        <v>433</v>
      </c>
      <c r="L182" s="44" t="s">
        <v>412</v>
      </c>
      <c r="M182" s="26"/>
      <c r="N182" s="27">
        <v>36500</v>
      </c>
      <c r="O182" s="152">
        <f t="shared" si="71"/>
        <v>36500</v>
      </c>
      <c r="P182" s="77" t="str">
        <f t="shared" si="65"/>
        <v/>
      </c>
      <c r="Q182" s="27">
        <v>36500</v>
      </c>
      <c r="R182" s="90">
        <f t="shared" si="67"/>
        <v>36500</v>
      </c>
      <c r="S182" s="3"/>
      <c r="V182" s="9"/>
      <c r="W182" s="6"/>
      <c r="X182" s="8"/>
      <c r="Y182" s="9"/>
      <c r="Z182" s="6"/>
      <c r="AA182" s="8"/>
      <c r="AC182" s="114">
        <f t="shared" si="69"/>
        <v>0</v>
      </c>
      <c r="AD182" s="114">
        <f t="shared" si="66"/>
        <v>0</v>
      </c>
      <c r="AE182" s="11"/>
    </row>
    <row r="183" s="1" customFormat="1" ht="11" customHeight="1" spans="1:31">
      <c r="A183" s="138"/>
      <c r="B183" s="24" t="s">
        <v>443</v>
      </c>
      <c r="C183" s="25" t="s">
        <v>22</v>
      </c>
      <c r="D183" s="26"/>
      <c r="E183" s="27">
        <v>2800</v>
      </c>
      <c r="F183" s="28">
        <f t="shared" si="74"/>
        <v>2800</v>
      </c>
      <c r="G183" s="29" t="str">
        <f t="shared" si="75"/>
        <v/>
      </c>
      <c r="H183" s="30">
        <v>2800</v>
      </c>
      <c r="I183" s="99">
        <f t="shared" si="76"/>
        <v>2800</v>
      </c>
      <c r="J183" s="105"/>
      <c r="K183" s="44" t="s">
        <v>434</v>
      </c>
      <c r="L183" s="44" t="s">
        <v>412</v>
      </c>
      <c r="M183" s="26"/>
      <c r="N183" s="27">
        <v>8900</v>
      </c>
      <c r="O183" s="152">
        <f t="shared" si="71"/>
        <v>8900</v>
      </c>
      <c r="P183" s="77" t="str">
        <f t="shared" si="65"/>
        <v/>
      </c>
      <c r="Q183" s="27">
        <v>8900</v>
      </c>
      <c r="R183" s="90">
        <f t="shared" si="67"/>
        <v>8900</v>
      </c>
      <c r="S183" s="3"/>
      <c r="V183" s="9"/>
      <c r="W183" s="6"/>
      <c r="X183" s="8"/>
      <c r="Y183" s="9"/>
      <c r="Z183" s="6"/>
      <c r="AA183" s="8"/>
      <c r="AC183" s="114">
        <f t="shared" si="69"/>
        <v>0</v>
      </c>
      <c r="AD183" s="114">
        <f t="shared" si="66"/>
        <v>0</v>
      </c>
      <c r="AE183" s="11"/>
    </row>
    <row r="184" s="1" customFormat="1" ht="11" customHeight="1" spans="1:31">
      <c r="A184" s="138"/>
      <c r="B184" s="24" t="s">
        <v>445</v>
      </c>
      <c r="C184" s="25" t="s">
        <v>22</v>
      </c>
      <c r="D184" s="26"/>
      <c r="E184" s="27">
        <v>4280</v>
      </c>
      <c r="F184" s="28">
        <f t="shared" si="74"/>
        <v>4280</v>
      </c>
      <c r="G184" s="29" t="str">
        <f t="shared" si="75"/>
        <v/>
      </c>
      <c r="H184" s="30">
        <v>4280</v>
      </c>
      <c r="I184" s="99">
        <f t="shared" si="76"/>
        <v>4280</v>
      </c>
      <c r="J184" s="105"/>
      <c r="K184" s="44" t="s">
        <v>436</v>
      </c>
      <c r="L184" s="44" t="s">
        <v>412</v>
      </c>
      <c r="M184" s="26"/>
      <c r="N184" s="27">
        <v>15500</v>
      </c>
      <c r="O184" s="152">
        <f t="shared" si="71"/>
        <v>15500</v>
      </c>
      <c r="P184" s="77" t="str">
        <f t="shared" si="65"/>
        <v/>
      </c>
      <c r="Q184" s="27">
        <v>15500</v>
      </c>
      <c r="R184" s="90">
        <f t="shared" si="67"/>
        <v>15500</v>
      </c>
      <c r="S184" s="3"/>
      <c r="V184" s="9"/>
      <c r="W184" s="6"/>
      <c r="X184" s="8"/>
      <c r="Y184" s="9"/>
      <c r="Z184" s="6"/>
      <c r="AA184" s="8"/>
      <c r="AC184" s="114">
        <f t="shared" si="69"/>
        <v>0</v>
      </c>
      <c r="AD184" s="114">
        <f t="shared" si="66"/>
        <v>0</v>
      </c>
      <c r="AE184" s="11"/>
    </row>
    <row r="185" s="1" customFormat="1" ht="11" customHeight="1" spans="1:31">
      <c r="A185" s="138"/>
      <c r="B185" s="24" t="s">
        <v>447</v>
      </c>
      <c r="C185" s="25" t="s">
        <v>448</v>
      </c>
      <c r="D185" s="26"/>
      <c r="E185" s="27">
        <v>3200</v>
      </c>
      <c r="F185" s="28">
        <f t="shared" si="74"/>
        <v>3200</v>
      </c>
      <c r="G185" s="29" t="str">
        <f t="shared" si="75"/>
        <v/>
      </c>
      <c r="H185" s="30">
        <v>3200</v>
      </c>
      <c r="I185" s="99">
        <f t="shared" si="76"/>
        <v>3200</v>
      </c>
      <c r="J185" s="105"/>
      <c r="K185" s="44" t="s">
        <v>438</v>
      </c>
      <c r="L185" s="44" t="s">
        <v>412</v>
      </c>
      <c r="M185" s="26"/>
      <c r="N185" s="27">
        <v>17300</v>
      </c>
      <c r="O185" s="152">
        <f t="shared" si="71"/>
        <v>17300</v>
      </c>
      <c r="P185" s="77" t="str">
        <f t="shared" si="65"/>
        <v/>
      </c>
      <c r="Q185" s="27">
        <v>17300</v>
      </c>
      <c r="R185" s="90">
        <f t="shared" si="67"/>
        <v>17300</v>
      </c>
      <c r="S185" s="3"/>
      <c r="V185" s="9"/>
      <c r="W185" s="6"/>
      <c r="X185" s="8"/>
      <c r="Y185" s="9"/>
      <c r="Z185" s="6"/>
      <c r="AA185" s="8"/>
      <c r="AC185" s="114">
        <f t="shared" si="69"/>
        <v>0</v>
      </c>
      <c r="AD185" s="114">
        <f t="shared" si="66"/>
        <v>0</v>
      </c>
      <c r="AE185" s="11"/>
    </row>
    <row r="186" s="1" customFormat="1" ht="11" customHeight="1" spans="1:31">
      <c r="A186" s="138"/>
      <c r="B186" s="24" t="s">
        <v>450</v>
      </c>
      <c r="C186" s="25" t="s">
        <v>22</v>
      </c>
      <c r="D186" s="26"/>
      <c r="E186" s="27">
        <v>3200</v>
      </c>
      <c r="F186" s="28">
        <f t="shared" si="74"/>
        <v>3200</v>
      </c>
      <c r="G186" s="29" t="str">
        <f t="shared" si="75"/>
        <v/>
      </c>
      <c r="H186" s="30">
        <v>3200</v>
      </c>
      <c r="I186" s="99">
        <f t="shared" si="76"/>
        <v>3200</v>
      </c>
      <c r="J186" s="105"/>
      <c r="K186" s="44" t="s">
        <v>440</v>
      </c>
      <c r="L186" s="44" t="s">
        <v>66</v>
      </c>
      <c r="M186" s="26"/>
      <c r="N186" s="27">
        <v>45500</v>
      </c>
      <c r="O186" s="152">
        <f t="shared" si="71"/>
        <v>45500</v>
      </c>
      <c r="P186" s="77" t="str">
        <f t="shared" si="65"/>
        <v/>
      </c>
      <c r="Q186" s="27">
        <v>45500</v>
      </c>
      <c r="R186" s="90">
        <f t="shared" si="67"/>
        <v>45500</v>
      </c>
      <c r="S186" s="3"/>
      <c r="V186" s="9"/>
      <c r="W186" s="6"/>
      <c r="X186" s="8"/>
      <c r="Y186" s="9"/>
      <c r="Z186" s="6"/>
      <c r="AA186" s="8"/>
      <c r="AC186" s="114">
        <f t="shared" si="69"/>
        <v>0</v>
      </c>
      <c r="AD186" s="114">
        <f t="shared" si="66"/>
        <v>0</v>
      </c>
      <c r="AE186" s="11"/>
    </row>
    <row r="187" s="1" customFormat="1" ht="11" customHeight="1" spans="1:31">
      <c r="A187" s="138"/>
      <c r="B187" s="36" t="s">
        <v>452</v>
      </c>
      <c r="C187" s="36"/>
      <c r="D187" s="37"/>
      <c r="E187" s="38">
        <f>SUM(F172:F186)</f>
        <v>50960</v>
      </c>
      <c r="F187" s="39">
        <f>E187/15</f>
        <v>3397.33333333333</v>
      </c>
      <c r="G187" s="29" t="str">
        <f t="shared" si="75"/>
        <v/>
      </c>
      <c r="H187" s="38">
        <f>SUM(I172:I186)</f>
        <v>50960</v>
      </c>
      <c r="I187" s="39">
        <f>H187/15</f>
        <v>3397.33333333333</v>
      </c>
      <c r="J187" s="105"/>
      <c r="K187" s="44" t="s">
        <v>442</v>
      </c>
      <c r="L187" s="44" t="s">
        <v>66</v>
      </c>
      <c r="M187" s="26"/>
      <c r="N187" s="27">
        <v>14500</v>
      </c>
      <c r="O187" s="152">
        <f t="shared" si="71"/>
        <v>14500</v>
      </c>
      <c r="P187" s="77" t="str">
        <f t="shared" si="65"/>
        <v/>
      </c>
      <c r="Q187" s="27">
        <v>14500</v>
      </c>
      <c r="R187" s="90">
        <f t="shared" si="67"/>
        <v>14500</v>
      </c>
      <c r="S187" s="3"/>
      <c r="V187" s="9"/>
      <c r="W187" s="6"/>
      <c r="X187" s="8"/>
      <c r="Y187" s="9"/>
      <c r="Z187" s="6"/>
      <c r="AA187" s="8"/>
      <c r="AC187" s="114">
        <f t="shared" si="69"/>
        <v>0</v>
      </c>
      <c r="AD187" s="114">
        <f t="shared" si="66"/>
        <v>0</v>
      </c>
      <c r="AE187" s="11"/>
    </row>
    <row r="188" s="1" customFormat="1" ht="11" customHeight="1" spans="1:31">
      <c r="A188" s="138"/>
      <c r="B188" s="54" t="s">
        <v>454</v>
      </c>
      <c r="C188" s="25" t="s">
        <v>22</v>
      </c>
      <c r="D188" s="26"/>
      <c r="E188" s="27">
        <v>2480</v>
      </c>
      <c r="F188" s="28">
        <f t="shared" ref="F188:F190" si="77">E188+D188</f>
        <v>2480</v>
      </c>
      <c r="G188" s="29" t="str">
        <f t="shared" si="75"/>
        <v/>
      </c>
      <c r="H188" s="30">
        <v>2480</v>
      </c>
      <c r="I188" s="67">
        <f t="shared" ref="I188:I190" si="78">IF(G188="",0+H188,G188+H188)</f>
        <v>2480</v>
      </c>
      <c r="J188" s="105"/>
      <c r="K188" s="44" t="s">
        <v>444</v>
      </c>
      <c r="L188" s="44" t="s">
        <v>66</v>
      </c>
      <c r="M188" s="26"/>
      <c r="N188" s="27">
        <v>12700</v>
      </c>
      <c r="O188" s="152">
        <f t="shared" si="71"/>
        <v>12700</v>
      </c>
      <c r="P188" s="77" t="str">
        <f t="shared" si="65"/>
        <v/>
      </c>
      <c r="Q188" s="27">
        <v>12700</v>
      </c>
      <c r="R188" s="90">
        <f t="shared" si="67"/>
        <v>12700</v>
      </c>
      <c r="S188" s="3"/>
      <c r="V188" s="9"/>
      <c r="W188" s="6"/>
      <c r="X188" s="8"/>
      <c r="Y188" s="9"/>
      <c r="Z188" s="6"/>
      <c r="AA188" s="8"/>
      <c r="AC188" s="114">
        <f t="shared" si="69"/>
        <v>0</v>
      </c>
      <c r="AD188" s="114">
        <f t="shared" si="66"/>
        <v>0</v>
      </c>
      <c r="AE188" s="11"/>
    </row>
    <row r="189" s="1" customFormat="1" ht="11" customHeight="1" spans="1:31">
      <c r="A189" s="138"/>
      <c r="B189" s="33" t="s">
        <v>456</v>
      </c>
      <c r="C189" s="33" t="s">
        <v>231</v>
      </c>
      <c r="D189" s="26"/>
      <c r="E189" s="27">
        <v>2700</v>
      </c>
      <c r="F189" s="28">
        <f t="shared" si="77"/>
        <v>2700</v>
      </c>
      <c r="G189" s="29" t="str">
        <f t="shared" si="75"/>
        <v/>
      </c>
      <c r="H189" s="30">
        <v>2700</v>
      </c>
      <c r="I189" s="67">
        <f t="shared" si="78"/>
        <v>2700</v>
      </c>
      <c r="J189" s="105"/>
      <c r="K189" s="44" t="s">
        <v>446</v>
      </c>
      <c r="L189" s="44" t="s">
        <v>66</v>
      </c>
      <c r="M189" s="26"/>
      <c r="N189" s="27">
        <v>11400</v>
      </c>
      <c r="O189" s="152">
        <f t="shared" si="71"/>
        <v>11400</v>
      </c>
      <c r="P189" s="77" t="str">
        <f t="shared" si="65"/>
        <v/>
      </c>
      <c r="Q189" s="27">
        <v>11400</v>
      </c>
      <c r="R189" s="90">
        <f t="shared" si="67"/>
        <v>11400</v>
      </c>
      <c r="S189" s="3"/>
      <c r="V189" s="9"/>
      <c r="W189" s="6"/>
      <c r="X189" s="8"/>
      <c r="Y189" s="9"/>
      <c r="Z189" s="6"/>
      <c r="AA189" s="8"/>
      <c r="AC189" s="114">
        <f t="shared" si="69"/>
        <v>0</v>
      </c>
      <c r="AD189" s="114">
        <f t="shared" si="66"/>
        <v>0</v>
      </c>
      <c r="AE189" s="11"/>
    </row>
    <row r="190" s="1" customFormat="1" ht="11" customHeight="1" spans="1:31">
      <c r="A190" s="138"/>
      <c r="B190" s="33" t="s">
        <v>458</v>
      </c>
      <c r="C190" s="33" t="s">
        <v>22</v>
      </c>
      <c r="D190" s="26"/>
      <c r="E190" s="27">
        <v>3200</v>
      </c>
      <c r="F190" s="28">
        <f t="shared" si="77"/>
        <v>3200</v>
      </c>
      <c r="G190" s="29" t="str">
        <f t="shared" si="75"/>
        <v/>
      </c>
      <c r="H190" s="30">
        <v>3200</v>
      </c>
      <c r="I190" s="67">
        <f t="shared" si="78"/>
        <v>3200</v>
      </c>
      <c r="J190" s="105"/>
      <c r="K190" s="44" t="s">
        <v>449</v>
      </c>
      <c r="L190" s="44" t="s">
        <v>66</v>
      </c>
      <c r="M190" s="26"/>
      <c r="N190" s="27">
        <v>13600</v>
      </c>
      <c r="O190" s="152">
        <f t="shared" si="71"/>
        <v>13600</v>
      </c>
      <c r="P190" s="77" t="str">
        <f t="shared" ref="P190:P199" si="79">IF(LEFT(M190,1)="+",LEFT(M190,1)&amp;TEXT(M190,"#"),TEXT(M190,"#"))</f>
        <v/>
      </c>
      <c r="Q190" s="27">
        <v>13600</v>
      </c>
      <c r="R190" s="90">
        <f t="shared" si="67"/>
        <v>13600</v>
      </c>
      <c r="S190" s="3"/>
      <c r="V190" s="9"/>
      <c r="W190" s="6"/>
      <c r="X190" s="8"/>
      <c r="Y190" s="9"/>
      <c r="Z190" s="6"/>
      <c r="AA190" s="8"/>
      <c r="AC190" s="114" t="e">
        <f>#REF!-#REF!</f>
        <v>#REF!</v>
      </c>
      <c r="AD190" s="114">
        <f t="shared" si="66"/>
        <v>0</v>
      </c>
      <c r="AE190" s="11"/>
    </row>
    <row r="191" s="1" customFormat="1" ht="11" customHeight="1" spans="1:31">
      <c r="A191" s="138"/>
      <c r="B191" s="36" t="s">
        <v>460</v>
      </c>
      <c r="C191" s="36"/>
      <c r="D191" s="37"/>
      <c r="E191" s="38">
        <f>E187+F188+F189+F190</f>
        <v>59340</v>
      </c>
      <c r="F191" s="39">
        <f>E191/18</f>
        <v>3296.66666666667</v>
      </c>
      <c r="G191" s="73"/>
      <c r="H191" s="38">
        <f>H187+I188+I189+I190</f>
        <v>59340</v>
      </c>
      <c r="I191" s="39">
        <f>H191/18</f>
        <v>3296.66666666667</v>
      </c>
      <c r="J191" s="105"/>
      <c r="K191" s="44" t="s">
        <v>451</v>
      </c>
      <c r="L191" s="44" t="s">
        <v>66</v>
      </c>
      <c r="M191" s="26"/>
      <c r="N191" s="27">
        <v>15500</v>
      </c>
      <c r="O191" s="152">
        <f t="shared" si="71"/>
        <v>15500</v>
      </c>
      <c r="P191" s="77" t="str">
        <f t="shared" si="79"/>
        <v/>
      </c>
      <c r="Q191" s="27">
        <v>15500</v>
      </c>
      <c r="R191" s="90">
        <f t="shared" si="67"/>
        <v>15500</v>
      </c>
      <c r="S191" s="3"/>
      <c r="V191" s="9"/>
      <c r="W191" s="6"/>
      <c r="X191" s="8"/>
      <c r="Y191" s="9"/>
      <c r="Z191" s="6"/>
      <c r="AA191" s="8"/>
      <c r="AC191" s="114" t="e">
        <f>#REF!-#REF!</f>
        <v>#REF!</v>
      </c>
      <c r="AD191" s="114">
        <f t="shared" si="66"/>
        <v>0</v>
      </c>
      <c r="AE191" s="11"/>
    </row>
    <row r="192" s="1" customFormat="1" ht="11" customHeight="1" spans="1:31">
      <c r="A192" s="140"/>
      <c r="B192" s="60"/>
      <c r="C192" s="60"/>
      <c r="D192" s="26"/>
      <c r="E192" s="34"/>
      <c r="F192" s="28"/>
      <c r="G192" s="29"/>
      <c r="H192" s="34"/>
      <c r="I192" s="67"/>
      <c r="J192" s="105"/>
      <c r="K192" s="44" t="s">
        <v>453</v>
      </c>
      <c r="L192" s="44" t="s">
        <v>105</v>
      </c>
      <c r="M192" s="26"/>
      <c r="N192" s="27">
        <v>15600</v>
      </c>
      <c r="O192" s="152">
        <f t="shared" si="71"/>
        <v>15600</v>
      </c>
      <c r="P192" s="77" t="str">
        <f t="shared" si="79"/>
        <v/>
      </c>
      <c r="Q192" s="30">
        <v>15600</v>
      </c>
      <c r="R192" s="90">
        <f t="shared" si="67"/>
        <v>15600</v>
      </c>
      <c r="S192" s="3"/>
      <c r="V192" s="9"/>
      <c r="W192" s="6"/>
      <c r="X192" s="8"/>
      <c r="Y192" s="9"/>
      <c r="Z192" s="6"/>
      <c r="AA192" s="8"/>
      <c r="AC192" s="114" t="e">
        <f>#REF!-#REF!</f>
        <v>#REF!</v>
      </c>
      <c r="AD192" s="114">
        <f t="shared" si="66"/>
        <v>0</v>
      </c>
      <c r="AE192" s="11"/>
    </row>
    <row r="193" s="1" customFormat="1" ht="11" customHeight="1" spans="1:31">
      <c r="A193" s="140"/>
      <c r="B193" s="60"/>
      <c r="C193" s="60"/>
      <c r="D193" s="26"/>
      <c r="E193" s="34"/>
      <c r="F193" s="28"/>
      <c r="G193" s="29"/>
      <c r="H193" s="34"/>
      <c r="I193" s="67"/>
      <c r="J193" s="105"/>
      <c r="K193" s="44" t="s">
        <v>455</v>
      </c>
      <c r="L193" s="44" t="s">
        <v>105</v>
      </c>
      <c r="M193" s="26"/>
      <c r="N193" s="27">
        <v>14500</v>
      </c>
      <c r="O193" s="152">
        <f t="shared" si="71"/>
        <v>14500</v>
      </c>
      <c r="P193" s="29" t="str">
        <f t="shared" si="79"/>
        <v/>
      </c>
      <c r="Q193" s="30">
        <v>14500</v>
      </c>
      <c r="R193" s="90">
        <f t="shared" si="67"/>
        <v>14500</v>
      </c>
      <c r="S193" s="3"/>
      <c r="V193" s="9"/>
      <c r="W193" s="6"/>
      <c r="X193" s="8"/>
      <c r="Y193" s="9"/>
      <c r="Z193" s="6"/>
      <c r="AA193" s="8"/>
      <c r="AC193" s="114">
        <f>F194-I194</f>
        <v>0</v>
      </c>
      <c r="AD193" s="114">
        <f t="shared" si="66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155" t="s">
        <v>457</v>
      </c>
      <c r="L194" s="44" t="s">
        <v>105</v>
      </c>
      <c r="M194" s="26"/>
      <c r="N194" s="27">
        <v>12700</v>
      </c>
      <c r="O194" s="152">
        <f t="shared" si="71"/>
        <v>12700</v>
      </c>
      <c r="P194" s="29" t="str">
        <f t="shared" si="79"/>
        <v/>
      </c>
      <c r="Q194" s="30">
        <v>12700</v>
      </c>
      <c r="R194" s="90">
        <f t="shared" si="67"/>
        <v>12700</v>
      </c>
      <c r="S194" s="3"/>
      <c r="V194" s="9"/>
      <c r="W194" s="6"/>
      <c r="X194" s="8"/>
      <c r="Y194" s="9"/>
      <c r="Z194" s="6"/>
      <c r="AA194" s="8"/>
      <c r="AC194" s="114">
        <f>F195-I195</f>
        <v>0</v>
      </c>
      <c r="AD194" s="114">
        <f t="shared" si="66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459</v>
      </c>
      <c r="L195" s="44" t="s">
        <v>105</v>
      </c>
      <c r="M195" s="26"/>
      <c r="N195" s="27">
        <v>11000</v>
      </c>
      <c r="O195" s="152">
        <f t="shared" si="71"/>
        <v>11000</v>
      </c>
      <c r="P195" s="29" t="str">
        <f t="shared" si="79"/>
        <v/>
      </c>
      <c r="Q195" s="30">
        <v>11000</v>
      </c>
      <c r="R195" s="90">
        <f t="shared" si="67"/>
        <v>11000</v>
      </c>
      <c r="S195" s="3"/>
      <c r="V195" s="9"/>
      <c r="W195" s="6"/>
      <c r="X195" s="8"/>
      <c r="Y195" s="9"/>
      <c r="Z195" s="6"/>
      <c r="AA195" s="8"/>
      <c r="AC195" s="114">
        <f>F196-I196</f>
        <v>0</v>
      </c>
      <c r="AD195" s="114">
        <f t="shared" si="66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461</v>
      </c>
      <c r="L196" s="60" t="s">
        <v>105</v>
      </c>
      <c r="M196" s="26"/>
      <c r="N196" s="27">
        <v>44000</v>
      </c>
      <c r="O196" s="28">
        <f t="shared" si="71"/>
        <v>44000</v>
      </c>
      <c r="P196" s="29" t="str">
        <f t="shared" si="79"/>
        <v/>
      </c>
      <c r="Q196" s="30">
        <v>44000</v>
      </c>
      <c r="R196" s="90">
        <f t="shared" si="67"/>
        <v>44000</v>
      </c>
      <c r="S196" s="3"/>
      <c r="V196" s="9"/>
      <c r="W196" s="6"/>
      <c r="X196" s="8"/>
      <c r="Y196" s="9"/>
      <c r="Z196" s="6"/>
      <c r="AA196" s="8"/>
      <c r="AC196" s="114">
        <f>F198-I198</f>
        <v>0</v>
      </c>
      <c r="AD196" s="114">
        <f t="shared" ref="AD196:AD200" si="80">O197-R197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462</v>
      </c>
      <c r="L197" s="60" t="s">
        <v>105</v>
      </c>
      <c r="M197" s="26"/>
      <c r="N197" s="34">
        <v>14700</v>
      </c>
      <c r="O197" s="28">
        <f t="shared" si="71"/>
        <v>14700</v>
      </c>
      <c r="P197" s="29" t="str">
        <f t="shared" si="79"/>
        <v/>
      </c>
      <c r="Q197" s="34">
        <v>14700</v>
      </c>
      <c r="R197" s="90">
        <f t="shared" si="67"/>
        <v>14700</v>
      </c>
      <c r="S197" s="3"/>
      <c r="V197" s="9"/>
      <c r="W197" s="6"/>
      <c r="X197" s="8"/>
      <c r="Y197" s="9"/>
      <c r="Z197" s="6"/>
      <c r="AA197" s="8"/>
      <c r="AC197" s="114">
        <f>F199-I199</f>
        <v>0</v>
      </c>
      <c r="AD197" s="114">
        <f t="shared" si="80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05"/>
      <c r="K198" s="44" t="s">
        <v>463</v>
      </c>
      <c r="L198" s="60" t="s">
        <v>105</v>
      </c>
      <c r="M198" s="26"/>
      <c r="N198" s="27">
        <v>20700</v>
      </c>
      <c r="O198" s="28">
        <f t="shared" si="71"/>
        <v>20700</v>
      </c>
      <c r="P198" s="29" t="str">
        <f t="shared" si="79"/>
        <v/>
      </c>
      <c r="Q198" s="30">
        <v>20700</v>
      </c>
      <c r="R198" s="90">
        <f t="shared" si="67"/>
        <v>20700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80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166"/>
      <c r="K199" s="167" t="s">
        <v>464</v>
      </c>
      <c r="L199" s="159" t="s">
        <v>105</v>
      </c>
      <c r="M199" s="160"/>
      <c r="N199" s="161">
        <v>34200</v>
      </c>
      <c r="O199" s="162">
        <f t="shared" si="71"/>
        <v>34200</v>
      </c>
      <c r="P199" s="115" t="str">
        <f t="shared" si="79"/>
        <v/>
      </c>
      <c r="Q199" s="161">
        <v>34200</v>
      </c>
      <c r="R199" s="116">
        <f>IF(P199="",0+Q199,P199+Q199)</f>
        <v>34200</v>
      </c>
      <c r="S199" s="3"/>
      <c r="V199" s="9"/>
      <c r="W199" s="6"/>
      <c r="X199" s="8"/>
      <c r="Y199" s="9"/>
      <c r="Z199" s="6"/>
      <c r="AA199" s="8"/>
      <c r="AC199" s="11"/>
      <c r="AD199" s="114">
        <f t="shared" si="80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6"/>
      <c r="K200" s="168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80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9">
      <c r="B202" s="4"/>
      <c r="C202" s="4"/>
      <c r="D202" s="163"/>
      <c r="E202" s="164"/>
      <c r="F202" s="165"/>
      <c r="G202" s="163"/>
      <c r="H202" s="130"/>
      <c r="I202" s="13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6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81"/>
    <mergeCell ref="A82:A99"/>
    <mergeCell ref="A101:A123"/>
    <mergeCell ref="A125:A170"/>
    <mergeCell ref="A172:A191"/>
    <mergeCell ref="J2:J3"/>
    <mergeCell ref="J4:J27"/>
    <mergeCell ref="J28:J49"/>
    <mergeCell ref="J51:J74"/>
    <mergeCell ref="J75:J94"/>
    <mergeCell ref="J95:J100"/>
    <mergeCell ref="J101:J123"/>
    <mergeCell ref="J124:J126"/>
    <mergeCell ref="J137:J148"/>
    <mergeCell ref="J149:J173"/>
    <mergeCell ref="J174:J199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O9" sqref="O9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515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515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25900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/>
      </c>
      <c r="Q28" s="30">
        <v>25900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25700</v>
      </c>
      <c r="O29" s="28">
        <f t="shared" si="17"/>
        <v>25700</v>
      </c>
      <c r="P29" s="29" t="str">
        <f t="shared" si="18"/>
        <v/>
      </c>
      <c r="Q29" s="30">
        <v>25700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22000</v>
      </c>
      <c r="O35" s="28">
        <f t="shared" si="17"/>
        <v>22000</v>
      </c>
      <c r="P35" s="29" t="str">
        <f t="shared" si="18"/>
        <v/>
      </c>
      <c r="Q35" s="30">
        <v>22000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22300</v>
      </c>
      <c r="O36" s="28">
        <f t="shared" si="17"/>
        <v>22300</v>
      </c>
      <c r="P36" s="29" t="str">
        <f t="shared" si="18"/>
        <v/>
      </c>
      <c r="Q36" s="30">
        <v>22300</v>
      </c>
      <c r="R36" s="90">
        <f t="shared" si="19"/>
        <v>22300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19700</v>
      </c>
      <c r="O40" s="28">
        <f t="shared" si="17"/>
        <v>19700</v>
      </c>
      <c r="P40" s="77" t="str">
        <f t="shared" si="18"/>
        <v/>
      </c>
      <c r="Q40" s="30">
        <v>19700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26200</v>
      </c>
      <c r="O45" s="28">
        <f t="shared" si="17"/>
        <v>26200</v>
      </c>
      <c r="P45" s="29" t="str">
        <f t="shared" si="18"/>
        <v/>
      </c>
      <c r="Q45" s="30">
        <v>26200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472140</v>
      </c>
      <c r="O46" s="39">
        <f>N46/18</f>
        <v>26230</v>
      </c>
      <c r="P46" s="73"/>
      <c r="Q46" s="38">
        <f>SUM(R28:R45)</f>
        <v>472140</v>
      </c>
      <c r="R46" s="108">
        <f>Q46/18</f>
        <v>26230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515340</v>
      </c>
      <c r="O50" s="39">
        <f>N50/21</f>
        <v>24540</v>
      </c>
      <c r="P50" s="73"/>
      <c r="Q50" s="38">
        <f>Q46+R47+R48</f>
        <v>515340</v>
      </c>
      <c r="R50" s="108">
        <f>Q50/21</f>
        <v>24540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0">E54+D54</f>
        <v>9400</v>
      </c>
      <c r="G54" s="29" t="str">
        <f t="shared" si="1"/>
        <v/>
      </c>
      <c r="H54" s="30">
        <v>9400</v>
      </c>
      <c r="I54" s="67">
        <f t="shared" ref="I54:I66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0"/>
        <v>10400</v>
      </c>
      <c r="G56" s="29" t="str">
        <f t="shared" si="1"/>
        <v/>
      </c>
      <c r="H56" s="30">
        <v>10400</v>
      </c>
      <c r="I56" s="67">
        <f t="shared" si="31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0"/>
        <v>10600</v>
      </c>
      <c r="G57" s="29" t="str">
        <f t="shared" si="1"/>
        <v/>
      </c>
      <c r="H57" s="30">
        <v>10600</v>
      </c>
      <c r="I57" s="67">
        <f t="shared" si="31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0"/>
        <v>11200</v>
      </c>
      <c r="G58" s="29" t="str">
        <f t="shared" si="1"/>
        <v/>
      </c>
      <c r="H58" s="30">
        <v>11200</v>
      </c>
      <c r="I58" s="67">
        <f t="shared" si="31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0"/>
        <v>10700</v>
      </c>
      <c r="G60" s="29" t="str">
        <f t="shared" si="1"/>
        <v/>
      </c>
      <c r="H60" s="30">
        <v>10700</v>
      </c>
      <c r="I60" s="67">
        <f t="shared" si="31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0"/>
        <v>10900</v>
      </c>
      <c r="G61" s="29" t="str">
        <f t="shared" si="1"/>
        <v/>
      </c>
      <c r="H61" s="30">
        <v>10900</v>
      </c>
      <c r="I61" s="67">
        <f t="shared" si="31"/>
        <v>10900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5">N61+M61</f>
        <v>1800</v>
      </c>
      <c r="P61" s="29" t="str">
        <f t="shared" ref="P61:P63" si="36">IF(LEFT(M61,1)="+",LEFT(M61,1)&amp;TEXT(M61,"#"),TEXT(M61,"#"))</f>
        <v/>
      </c>
      <c r="Q61" s="30">
        <v>1800</v>
      </c>
      <c r="R61" s="90">
        <f t="shared" ref="R61:R63" si="37">IF(P61="",0+Q61,P61+Q61)</f>
        <v>1800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0"/>
        <v>13900</v>
      </c>
      <c r="G62" s="29" t="str">
        <f t="shared" si="1"/>
        <v/>
      </c>
      <c r="H62" s="30">
        <v>13900</v>
      </c>
      <c r="I62" s="67">
        <f t="shared" si="31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5"/>
        <v>1250</v>
      </c>
      <c r="P62" s="29" t="str">
        <f t="shared" si="36"/>
        <v/>
      </c>
      <c r="Q62" s="30">
        <v>1250</v>
      </c>
      <c r="R62" s="90">
        <f t="shared" si="37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9400</v>
      </c>
      <c r="F63" s="28">
        <f t="shared" si="30"/>
        <v>9400</v>
      </c>
      <c r="G63" s="29" t="str">
        <f t="shared" si="1"/>
        <v/>
      </c>
      <c r="H63" s="30">
        <v>9400</v>
      </c>
      <c r="I63" s="67">
        <f t="shared" si="31"/>
        <v>9400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5"/>
        <v>1900</v>
      </c>
      <c r="P63" s="29" t="str">
        <f t="shared" si="36"/>
        <v/>
      </c>
      <c r="Q63" s="30">
        <v>1900</v>
      </c>
      <c r="R63" s="90">
        <f t="shared" si="37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0"/>
        <v>11500</v>
      </c>
      <c r="G64" s="29" t="str">
        <f t="shared" si="1"/>
        <v/>
      </c>
      <c r="H64" s="30">
        <v>11500</v>
      </c>
      <c r="I64" s="67">
        <f t="shared" si="31"/>
        <v>11500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0"/>
        <v>12100</v>
      </c>
      <c r="G65" s="29" t="str">
        <f t="shared" si="1"/>
        <v/>
      </c>
      <c r="H65" s="30">
        <v>12100</v>
      </c>
      <c r="I65" s="67">
        <f t="shared" si="31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8">N65+M65</f>
        <v>10500</v>
      </c>
      <c r="P65" s="29" t="str">
        <f t="shared" ref="P65:P68" si="39">IF(LEFT(M65,1)="+",LEFT(M65,1)&amp;TEXT(M65,"#"),TEXT(M65,"#"))</f>
        <v/>
      </c>
      <c r="Q65" s="30">
        <v>10500</v>
      </c>
      <c r="R65" s="90">
        <f t="shared" ref="R65:R68" si="40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0"/>
        <v>11800</v>
      </c>
      <c r="G66" s="29" t="str">
        <f t="shared" si="1"/>
        <v/>
      </c>
      <c r="H66" s="30">
        <v>11800</v>
      </c>
      <c r="I66" s="67">
        <f t="shared" si="31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142500</v>
      </c>
      <c r="F67" s="39">
        <f>E67/13</f>
        <v>10961.5384615385</v>
      </c>
      <c r="G67" s="29" t="str">
        <f t="shared" si="1"/>
        <v/>
      </c>
      <c r="H67" s="51">
        <f>SUM(I54:I66)</f>
        <v>142500</v>
      </c>
      <c r="I67" s="39">
        <f>H67/13</f>
        <v>10961.5384615385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8"/>
        <v>8800</v>
      </c>
      <c r="P67" s="29" t="str">
        <f t="shared" si="39"/>
        <v/>
      </c>
      <c r="Q67" s="30">
        <v>8800</v>
      </c>
      <c r="R67" s="90">
        <f t="shared" si="40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1">E68+D68</f>
        <v>6700</v>
      </c>
      <c r="G68" s="29" t="str">
        <f t="shared" ref="G68:G70" si="42">IF(LEFT(D68,1)="+",LEFT(D68,1)&amp;TEXT(D68,"#"),TEXT(D68,"#"))</f>
        <v/>
      </c>
      <c r="H68" s="30">
        <v>6700</v>
      </c>
      <c r="I68" s="67">
        <f t="shared" ref="I68:I70" si="43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8"/>
        <v>10700</v>
      </c>
      <c r="P68" s="29" t="str">
        <f t="shared" si="39"/>
        <v/>
      </c>
      <c r="Q68" s="30">
        <v>10700</v>
      </c>
      <c r="R68" s="90">
        <f t="shared" si="40"/>
        <v>10700</v>
      </c>
      <c r="S68" s="105"/>
      <c r="V68" s="106"/>
      <c r="X68" s="107"/>
      <c r="Y68" s="106"/>
      <c r="AA68" s="107"/>
      <c r="AC68" s="114">
        <f t="shared" ref="AC68:AC73" si="44">F68-I68</f>
        <v>0</v>
      </c>
      <c r="AD68" s="114">
        <f t="shared" ref="AD68:AD131" si="45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1"/>
        <v>7000</v>
      </c>
      <c r="G69" s="29" t="str">
        <f t="shared" si="42"/>
        <v/>
      </c>
      <c r="H69" s="30">
        <v>7000</v>
      </c>
      <c r="I69" s="67">
        <f t="shared" si="43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4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1"/>
        <v>6800</v>
      </c>
      <c r="G70" s="29" t="str">
        <f t="shared" si="42"/>
        <v/>
      </c>
      <c r="H70" s="30">
        <v>6800</v>
      </c>
      <c r="I70" s="67">
        <f t="shared" si="43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4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4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163000</v>
      </c>
      <c r="F72" s="39">
        <f>E72/15</f>
        <v>10866.6666666667</v>
      </c>
      <c r="G72" s="73"/>
      <c r="H72" s="51">
        <f>H67+H71</f>
        <v>163000</v>
      </c>
      <c r="I72" s="39">
        <f>H72/15</f>
        <v>10866.6666666667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4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5" si="49">E73+D73</f>
        <v>4600</v>
      </c>
      <c r="G73" s="29" t="str">
        <f t="shared" ref="G73:G75" si="50">IF(LEFT(D73,1)="+",LEFT(D73,1)&amp;TEXT(D73,"#"),TEXT(D73,"#"))</f>
        <v/>
      </c>
      <c r="H73" s="30">
        <v>4600</v>
      </c>
      <c r="I73" s="67">
        <f t="shared" ref="I73:I75" si="51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4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119" t="s">
        <v>198</v>
      </c>
      <c r="C74" s="25" t="s">
        <v>105</v>
      </c>
      <c r="D74" s="26"/>
      <c r="E74" s="41">
        <v>5000</v>
      </c>
      <c r="F74" s="28">
        <f t="shared" si="49"/>
        <v>5000</v>
      </c>
      <c r="G74" s="29" t="str">
        <f t="shared" si="50"/>
        <v/>
      </c>
      <c r="H74" s="30">
        <v>5000</v>
      </c>
      <c r="I74" s="67">
        <f t="shared" si="51"/>
        <v>5000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ref="AC74:AC137" si="52">F75-I75</f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119" t="s">
        <v>201</v>
      </c>
      <c r="C75" s="25" t="s">
        <v>15</v>
      </c>
      <c r="D75" s="26"/>
      <c r="E75" s="41">
        <v>4600</v>
      </c>
      <c r="F75" s="28">
        <f t="shared" si="49"/>
        <v>4600</v>
      </c>
      <c r="G75" s="29" t="str">
        <f t="shared" si="50"/>
        <v/>
      </c>
      <c r="H75" s="30">
        <v>4600</v>
      </c>
      <c r="I75" s="67">
        <f t="shared" si="51"/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52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120" t="s">
        <v>203</v>
      </c>
      <c r="C76" s="36"/>
      <c r="D76" s="37"/>
      <c r="E76" s="51">
        <f>SUM(F73:F75)</f>
        <v>14200</v>
      </c>
      <c r="F76" s="39">
        <f>E76/3</f>
        <v>4733.33333333333</v>
      </c>
      <c r="G76" s="73"/>
      <c r="H76" s="51">
        <f>SUM(I73:I75)</f>
        <v>14200</v>
      </c>
      <c r="I76" s="39">
        <f>H76/3</f>
        <v>4733.33333333333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52"/>
        <v>0</v>
      </c>
      <c r="AD76" s="114">
        <f t="shared" si="45"/>
        <v>0</v>
      </c>
      <c r="AE76" s="114"/>
    </row>
    <row r="77" s="4" customFormat="1" ht="11" customHeight="1" spans="1:31">
      <c r="A77" s="42"/>
      <c r="B77" s="24" t="s">
        <v>206</v>
      </c>
      <c r="C77" s="25" t="s">
        <v>15</v>
      </c>
      <c r="D77" s="26"/>
      <c r="E77" s="41">
        <v>3600</v>
      </c>
      <c r="F77" s="28">
        <f t="shared" ref="F77:F96" si="53">E77+D77</f>
        <v>3600</v>
      </c>
      <c r="G77" s="29" t="str">
        <f t="shared" ref="G77:G90" si="54">IF(LEFT(D77,1)="+",LEFT(D77,1)&amp;TEXT(D77,"#"),TEXT(D77,"#"))</f>
        <v/>
      </c>
      <c r="H77" s="30">
        <v>3600</v>
      </c>
      <c r="I77" s="67">
        <f t="shared" ref="I77:I96" si="55">IF(G77="",0+H77,G77+H77)</f>
        <v>3600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52"/>
        <v>0</v>
      </c>
      <c r="AD77" s="114">
        <f t="shared" si="45"/>
        <v>0</v>
      </c>
      <c r="AE77" s="114"/>
    </row>
    <row r="78" s="4" customFormat="1" ht="11" customHeight="1" spans="1:31">
      <c r="A78" s="48"/>
      <c r="B78" s="35" t="s">
        <v>208</v>
      </c>
      <c r="C78" s="36"/>
      <c r="D78" s="37"/>
      <c r="E78" s="51">
        <f>E76+F77</f>
        <v>17800</v>
      </c>
      <c r="F78" s="39">
        <f>E78/4</f>
        <v>4450</v>
      </c>
      <c r="G78" s="73"/>
      <c r="H78" s="51">
        <f>H76+I77</f>
        <v>17800</v>
      </c>
      <c r="I78" s="39">
        <f>H78/4</f>
        <v>4450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52"/>
        <v>0</v>
      </c>
      <c r="AD78" s="114">
        <f t="shared" si="45"/>
        <v>0</v>
      </c>
      <c r="AE78" s="114"/>
    </row>
    <row r="79" s="4" customFormat="1" ht="11" customHeight="1" spans="1:31">
      <c r="A79" s="40" t="s">
        <v>210</v>
      </c>
      <c r="B79" s="122" t="s">
        <v>211</v>
      </c>
      <c r="C79" s="25" t="s">
        <v>20</v>
      </c>
      <c r="D79" s="26"/>
      <c r="E79" s="27">
        <v>9400</v>
      </c>
      <c r="F79" s="28">
        <f t="shared" si="53"/>
        <v>9400</v>
      </c>
      <c r="G79" s="29" t="str">
        <f t="shared" si="54"/>
        <v/>
      </c>
      <c r="H79" s="30">
        <v>9400</v>
      </c>
      <c r="I79" s="67">
        <f t="shared" si="55"/>
        <v>9400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52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212</v>
      </c>
      <c r="C80" s="25" t="s">
        <v>66</v>
      </c>
      <c r="D80" s="26"/>
      <c r="E80" s="27">
        <v>9800</v>
      </c>
      <c r="F80" s="28">
        <f t="shared" si="53"/>
        <v>9800</v>
      </c>
      <c r="G80" s="29" t="str">
        <f t="shared" si="54"/>
        <v/>
      </c>
      <c r="H80" s="30">
        <v>9800</v>
      </c>
      <c r="I80" s="67">
        <f t="shared" si="55"/>
        <v>9800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52"/>
        <v>0</v>
      </c>
      <c r="AD80" s="114">
        <f t="shared" si="45"/>
        <v>5000</v>
      </c>
      <c r="AE80" s="114"/>
    </row>
    <row r="81" s="4" customFormat="1" ht="11" customHeight="1" spans="1:31">
      <c r="A81" s="42"/>
      <c r="B81" s="24" t="s">
        <v>214</v>
      </c>
      <c r="C81" s="25" t="s">
        <v>20</v>
      </c>
      <c r="D81" s="26"/>
      <c r="E81" s="27">
        <v>9200</v>
      </c>
      <c r="F81" s="28">
        <f t="shared" si="53"/>
        <v>9200</v>
      </c>
      <c r="G81" s="29" t="str">
        <f t="shared" si="54"/>
        <v/>
      </c>
      <c r="H81" s="30">
        <v>9200</v>
      </c>
      <c r="I81" s="67">
        <f t="shared" si="55"/>
        <v>9200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6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52"/>
        <v>0</v>
      </c>
      <c r="AD81" s="114">
        <f t="shared" si="45"/>
        <v>2000</v>
      </c>
      <c r="AE81" s="114"/>
    </row>
    <row r="82" s="4" customFormat="1" ht="11" customHeight="1" spans="1:31">
      <c r="A82" s="42"/>
      <c r="B82" s="24" t="s">
        <v>216</v>
      </c>
      <c r="C82" s="25" t="s">
        <v>15</v>
      </c>
      <c r="D82" s="26"/>
      <c r="E82" s="27">
        <v>9400</v>
      </c>
      <c r="F82" s="28">
        <f t="shared" si="53"/>
        <v>9400</v>
      </c>
      <c r="G82" s="29" t="str">
        <f t="shared" si="54"/>
        <v/>
      </c>
      <c r="H82" s="30">
        <v>9400</v>
      </c>
      <c r="I82" s="67">
        <f t="shared" si="55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52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218</v>
      </c>
      <c r="C83" s="25" t="s">
        <v>149</v>
      </c>
      <c r="D83" s="26"/>
      <c r="E83" s="27">
        <v>9700</v>
      </c>
      <c r="F83" s="28">
        <f t="shared" si="53"/>
        <v>9700</v>
      </c>
      <c r="G83" s="29" t="str">
        <f t="shared" si="54"/>
        <v/>
      </c>
      <c r="H83" s="30">
        <v>9700</v>
      </c>
      <c r="I83" s="67">
        <f t="shared" si="55"/>
        <v>9700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52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220</v>
      </c>
      <c r="C84" s="25" t="s">
        <v>22</v>
      </c>
      <c r="D84" s="26"/>
      <c r="E84" s="27">
        <v>8100</v>
      </c>
      <c r="F84" s="28">
        <f t="shared" si="53"/>
        <v>8100</v>
      </c>
      <c r="G84" s="29" t="str">
        <f t="shared" si="54"/>
        <v/>
      </c>
      <c r="H84" s="30">
        <v>8100</v>
      </c>
      <c r="I84" s="67">
        <f t="shared" si="55"/>
        <v>8100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6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52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220</v>
      </c>
      <c r="C85" s="25" t="s">
        <v>105</v>
      </c>
      <c r="D85" s="26"/>
      <c r="E85" s="27">
        <v>9600</v>
      </c>
      <c r="F85" s="28">
        <f t="shared" si="53"/>
        <v>9600</v>
      </c>
      <c r="G85" s="29" t="str">
        <f t="shared" si="54"/>
        <v/>
      </c>
      <c r="H85" s="30">
        <v>9600</v>
      </c>
      <c r="I85" s="67">
        <f t="shared" si="55"/>
        <v>9600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6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52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223</v>
      </c>
      <c r="C86" s="25" t="s">
        <v>22</v>
      </c>
      <c r="D86" s="26"/>
      <c r="E86" s="27">
        <v>8300</v>
      </c>
      <c r="F86" s="28">
        <f t="shared" si="53"/>
        <v>8300</v>
      </c>
      <c r="G86" s="29" t="str">
        <f t="shared" si="54"/>
        <v/>
      </c>
      <c r="H86" s="30">
        <v>8300</v>
      </c>
      <c r="I86" s="67">
        <f t="shared" si="55"/>
        <v>8300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6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52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225</v>
      </c>
      <c r="C87" s="25" t="s">
        <v>22</v>
      </c>
      <c r="D87" s="26"/>
      <c r="E87" s="27">
        <v>6800</v>
      </c>
      <c r="F87" s="28">
        <f t="shared" si="53"/>
        <v>6800</v>
      </c>
      <c r="G87" s="29" t="str">
        <f t="shared" si="54"/>
        <v/>
      </c>
      <c r="H87" s="30">
        <v>6800</v>
      </c>
      <c r="I87" s="67">
        <f t="shared" si="55"/>
        <v>6800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6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52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227</v>
      </c>
      <c r="C88" s="25" t="s">
        <v>22</v>
      </c>
      <c r="D88" s="26"/>
      <c r="E88" s="27">
        <v>6900</v>
      </c>
      <c r="F88" s="28">
        <f t="shared" si="53"/>
        <v>6900</v>
      </c>
      <c r="G88" s="29" t="str">
        <f t="shared" si="54"/>
        <v/>
      </c>
      <c r="H88" s="30">
        <v>6900</v>
      </c>
      <c r="I88" s="67">
        <f t="shared" si="55"/>
        <v>6900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6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52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24" t="s">
        <v>229</v>
      </c>
      <c r="C89" s="25" t="s">
        <v>22</v>
      </c>
      <c r="D89" s="26"/>
      <c r="E89" s="27">
        <v>7000</v>
      </c>
      <c r="F89" s="28">
        <f t="shared" si="53"/>
        <v>7000</v>
      </c>
      <c r="G89" s="29" t="str">
        <f t="shared" si="54"/>
        <v/>
      </c>
      <c r="H89" s="27">
        <v>7000</v>
      </c>
      <c r="I89" s="67">
        <f t="shared" si="55"/>
        <v>7000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6"/>
        <v>1800</v>
      </c>
      <c r="P89" s="29" t="str">
        <f t="shared" si="56"/>
        <v/>
      </c>
      <c r="Q89" s="30">
        <v>1800</v>
      </c>
      <c r="R89" s="90">
        <f t="shared" si="48"/>
        <v>1800</v>
      </c>
      <c r="S89" s="105"/>
      <c r="V89" s="106"/>
      <c r="W89" s="130"/>
      <c r="X89" s="131"/>
      <c r="Y89" s="106"/>
      <c r="Z89" s="130"/>
      <c r="AA89" s="131"/>
      <c r="AC89" s="114">
        <f t="shared" si="52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122" t="s">
        <v>232</v>
      </c>
      <c r="C90" s="25" t="s">
        <v>233</v>
      </c>
      <c r="D90" s="26"/>
      <c r="E90" s="27">
        <v>7300</v>
      </c>
      <c r="F90" s="28">
        <f t="shared" si="53"/>
        <v>7300</v>
      </c>
      <c r="G90" s="29" t="str">
        <f t="shared" si="54"/>
        <v/>
      </c>
      <c r="H90" s="30">
        <v>7300</v>
      </c>
      <c r="I90" s="67">
        <f t="shared" si="55"/>
        <v>7300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6"/>
        <v>2200</v>
      </c>
      <c r="P90" s="29" t="str">
        <f t="shared" si="56"/>
        <v/>
      </c>
      <c r="Q90" s="30">
        <v>2200</v>
      </c>
      <c r="R90" s="90">
        <f t="shared" si="48"/>
        <v>2200</v>
      </c>
      <c r="S90" s="105"/>
      <c r="V90" s="106"/>
      <c r="W90" s="130"/>
      <c r="X90" s="131"/>
      <c r="Y90" s="106"/>
      <c r="Z90" s="130"/>
      <c r="AA90" s="131"/>
      <c r="AC90" s="114">
        <f t="shared" si="52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229</v>
      </c>
      <c r="C91" s="25" t="s">
        <v>15</v>
      </c>
      <c r="D91" s="26"/>
      <c r="E91" s="27">
        <v>8700</v>
      </c>
      <c r="F91" s="28">
        <f t="shared" si="53"/>
        <v>8700</v>
      </c>
      <c r="G91" s="29"/>
      <c r="H91" s="30">
        <v>8700</v>
      </c>
      <c r="I91" s="67">
        <f t="shared" si="55"/>
        <v>8700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6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52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24" t="s">
        <v>237</v>
      </c>
      <c r="C92" s="25" t="s">
        <v>15</v>
      </c>
      <c r="D92" s="26"/>
      <c r="E92" s="27">
        <v>11200</v>
      </c>
      <c r="F92" s="28">
        <f t="shared" si="53"/>
        <v>11200</v>
      </c>
      <c r="G92" s="29" t="str">
        <f t="shared" ref="G92:G116" si="57">IF(LEFT(D92,1)="+",LEFT(D92,1)&amp;TEXT(D92,"#"),TEXT(D92,"#"))</f>
        <v/>
      </c>
      <c r="H92" s="30">
        <v>11200</v>
      </c>
      <c r="I92" s="67">
        <f t="shared" si="55"/>
        <v>11200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6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52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32" t="s">
        <v>239</v>
      </c>
      <c r="C93" s="45" t="s">
        <v>240</v>
      </c>
      <c r="D93" s="26"/>
      <c r="E93" s="27">
        <v>8200</v>
      </c>
      <c r="F93" s="28">
        <f t="shared" si="53"/>
        <v>8200</v>
      </c>
      <c r="G93" s="29" t="str">
        <f t="shared" si="57"/>
        <v/>
      </c>
      <c r="H93" s="30">
        <v>8200</v>
      </c>
      <c r="I93" s="67">
        <f t="shared" si="55"/>
        <v>8200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6"/>
        <v>2100</v>
      </c>
      <c r="P93" s="29" t="str">
        <f t="shared" si="56"/>
        <v/>
      </c>
      <c r="Q93" s="30">
        <v>2100</v>
      </c>
      <c r="R93" s="90">
        <f t="shared" si="48"/>
        <v>2100</v>
      </c>
      <c r="S93" s="105"/>
      <c r="V93" s="106"/>
      <c r="W93" s="130"/>
      <c r="X93" s="131"/>
      <c r="Y93" s="106"/>
      <c r="Z93" s="130"/>
      <c r="AA93" s="131"/>
      <c r="AC93" s="114">
        <f t="shared" si="52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242</v>
      </c>
      <c r="C94" s="25" t="s">
        <v>18</v>
      </c>
      <c r="D94" s="26"/>
      <c r="E94" s="27">
        <v>7600</v>
      </c>
      <c r="F94" s="28">
        <f t="shared" si="53"/>
        <v>7600</v>
      </c>
      <c r="G94" s="29" t="str">
        <f t="shared" si="57"/>
        <v/>
      </c>
      <c r="H94" s="30">
        <v>7600</v>
      </c>
      <c r="I94" s="67">
        <f t="shared" si="55"/>
        <v>7600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6"/>
        <v>2100</v>
      </c>
      <c r="P94" s="29" t="str">
        <f t="shared" si="56"/>
        <v/>
      </c>
      <c r="Q94" s="30">
        <v>2100</v>
      </c>
      <c r="R94" s="90">
        <f t="shared" si="48"/>
        <v>2100</v>
      </c>
      <c r="S94" s="105"/>
      <c r="V94" s="106"/>
      <c r="W94" s="130"/>
      <c r="X94" s="131"/>
      <c r="Y94" s="106"/>
      <c r="Z94" s="130"/>
      <c r="AA94" s="131"/>
      <c r="AC94" s="114">
        <f t="shared" si="52"/>
        <v>0</v>
      </c>
      <c r="AD94" s="114">
        <f t="shared" si="45"/>
        <v>0</v>
      </c>
      <c r="AE94" s="114"/>
    </row>
    <row r="95" s="4" customFormat="1" ht="11" customHeight="1" spans="1:31">
      <c r="A95" s="42"/>
      <c r="B95" s="24" t="s">
        <v>244</v>
      </c>
      <c r="C95" s="25" t="s">
        <v>18</v>
      </c>
      <c r="D95" s="26"/>
      <c r="E95" s="27">
        <v>8500</v>
      </c>
      <c r="F95" s="28">
        <f t="shared" si="53"/>
        <v>8500</v>
      </c>
      <c r="G95" s="29" t="str">
        <f t="shared" si="57"/>
        <v/>
      </c>
      <c r="H95" s="30">
        <v>8500</v>
      </c>
      <c r="I95" s="67">
        <f t="shared" si="55"/>
        <v>8500</v>
      </c>
      <c r="J95" s="68" t="s">
        <v>235</v>
      </c>
      <c r="K95" s="25" t="s">
        <v>236</v>
      </c>
      <c r="L95" s="25" t="s">
        <v>22</v>
      </c>
      <c r="M95" s="52"/>
      <c r="N95" s="27">
        <v>4300</v>
      </c>
      <c r="O95" s="28">
        <f t="shared" si="46"/>
        <v>4300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52"/>
        <v>0</v>
      </c>
      <c r="AD95" s="114">
        <f t="shared" si="45"/>
        <v>-500</v>
      </c>
      <c r="AE95" s="114"/>
    </row>
    <row r="96" s="4" customFormat="1" ht="11" customHeight="1" spans="1:31">
      <c r="A96" s="48"/>
      <c r="B96" s="123" t="s">
        <v>246</v>
      </c>
      <c r="C96" s="25" t="s">
        <v>247</v>
      </c>
      <c r="D96" s="26"/>
      <c r="E96" s="27">
        <v>8900</v>
      </c>
      <c r="F96" s="28">
        <f t="shared" si="53"/>
        <v>8900</v>
      </c>
      <c r="G96" s="29" t="str">
        <f t="shared" si="57"/>
        <v/>
      </c>
      <c r="H96" s="30">
        <v>8900</v>
      </c>
      <c r="I96" s="67">
        <f t="shared" si="55"/>
        <v>8900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6"/>
        <v>5000</v>
      </c>
      <c r="P96" s="29" t="str">
        <f t="shared" ref="P96:P122" si="58">IF(LEFT(M96,1)="+",LEFT(M96,1)&amp;TEXT(M96,"#"),TEXT(M96,"#"))</f>
        <v/>
      </c>
      <c r="Q96" s="30">
        <v>5000</v>
      </c>
      <c r="R96" s="90">
        <f t="shared" si="48"/>
        <v>5000</v>
      </c>
      <c r="S96" s="105"/>
      <c r="V96" s="106"/>
      <c r="W96" s="130"/>
      <c r="X96" s="131"/>
      <c r="Y96" s="106"/>
      <c r="Z96" s="130"/>
      <c r="AA96" s="131"/>
      <c r="AC96" s="114">
        <f t="shared" si="52"/>
        <v>0</v>
      </c>
      <c r="AD96" s="114">
        <f t="shared" si="45"/>
        <v>0</v>
      </c>
      <c r="AE96" s="114"/>
    </row>
    <row r="97" s="4" customFormat="1" ht="11" customHeight="1" spans="1:31">
      <c r="A97" s="50"/>
      <c r="B97" s="35" t="s">
        <v>249</v>
      </c>
      <c r="C97" s="36"/>
      <c r="D97" s="37"/>
      <c r="E97" s="38">
        <f>SUM(F79:F96)</f>
        <v>154600</v>
      </c>
      <c r="F97" s="39">
        <f>E97/18</f>
        <v>8588.88888888889</v>
      </c>
      <c r="G97" s="29" t="str">
        <f t="shared" si="57"/>
        <v/>
      </c>
      <c r="H97" s="38">
        <f>SUM(I79:I96)</f>
        <v>154600</v>
      </c>
      <c r="I97" s="39">
        <f>AVERAGE(I79:I96)</f>
        <v>8588.88888888889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58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52"/>
        <v>0</v>
      </c>
      <c r="AD97" s="114">
        <f t="shared" si="45"/>
        <v>0</v>
      </c>
      <c r="AE97" s="114"/>
    </row>
    <row r="98" s="4" customFormat="1" ht="11" customHeight="1" spans="1:31">
      <c r="A98" s="40" t="s">
        <v>252</v>
      </c>
      <c r="B98" s="24" t="s">
        <v>253</v>
      </c>
      <c r="C98" s="25" t="s">
        <v>20</v>
      </c>
      <c r="D98" s="26"/>
      <c r="E98" s="27">
        <v>10800</v>
      </c>
      <c r="F98" s="28">
        <f t="shared" ref="F98:F116" si="59">E98+D98</f>
        <v>10800</v>
      </c>
      <c r="G98" s="29" t="str">
        <f t="shared" si="57"/>
        <v/>
      </c>
      <c r="H98" s="30">
        <v>10800</v>
      </c>
      <c r="I98" s="67">
        <f t="shared" ref="I98:I116" si="60">IF(G98="",0+H98,G98+H98)</f>
        <v>10800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58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52"/>
        <v>0</v>
      </c>
      <c r="AD98" s="114">
        <f t="shared" si="45"/>
        <v>0</v>
      </c>
      <c r="AE98" s="114"/>
    </row>
    <row r="99" s="4" customFormat="1" ht="11" customHeight="1" spans="1:31">
      <c r="A99" s="42"/>
      <c r="B99" s="124" t="s">
        <v>255</v>
      </c>
      <c r="C99" s="125" t="s">
        <v>20</v>
      </c>
      <c r="D99" s="26"/>
      <c r="E99" s="27">
        <v>11900</v>
      </c>
      <c r="F99" s="28">
        <f t="shared" si="59"/>
        <v>11900</v>
      </c>
      <c r="G99" s="29" t="str">
        <f t="shared" si="57"/>
        <v/>
      </c>
      <c r="H99" s="30">
        <v>11900</v>
      </c>
      <c r="I99" s="67">
        <f t="shared" si="60"/>
        <v>11900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58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52"/>
        <v>0</v>
      </c>
      <c r="AD99" s="114">
        <f t="shared" si="45"/>
        <v>0</v>
      </c>
      <c r="AE99" s="114"/>
    </row>
    <row r="100" s="4" customFormat="1" ht="11" customHeight="1" spans="1:31">
      <c r="A100" s="42"/>
      <c r="B100" s="124" t="s">
        <v>257</v>
      </c>
      <c r="C100" s="25" t="s">
        <v>499</v>
      </c>
      <c r="D100" s="26"/>
      <c r="E100" s="27">
        <v>11600</v>
      </c>
      <c r="F100" s="28">
        <f t="shared" si="59"/>
        <v>11600</v>
      </c>
      <c r="G100" s="29" t="str">
        <f t="shared" si="57"/>
        <v/>
      </c>
      <c r="H100" s="30">
        <v>11600</v>
      </c>
      <c r="I100" s="67">
        <f t="shared" si="60"/>
        <v>11600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58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2"/>
        <v>0</v>
      </c>
      <c r="AD100" s="114">
        <f t="shared" si="45"/>
        <v>0</v>
      </c>
      <c r="AE100" s="114"/>
    </row>
    <row r="101" s="4" customFormat="1" ht="11" customHeight="1" spans="1:31">
      <c r="A101" s="42"/>
      <c r="B101" s="124" t="s">
        <v>263</v>
      </c>
      <c r="C101" s="25" t="s">
        <v>499</v>
      </c>
      <c r="D101" s="26"/>
      <c r="E101" s="27">
        <v>11800</v>
      </c>
      <c r="F101" s="28">
        <f t="shared" si="59"/>
        <v>11800</v>
      </c>
      <c r="G101" s="29" t="str">
        <f t="shared" si="57"/>
        <v/>
      </c>
      <c r="H101" s="30">
        <v>11800</v>
      </c>
      <c r="I101" s="67">
        <f t="shared" si="60"/>
        <v>11800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58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2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266</v>
      </c>
      <c r="C102" s="25" t="s">
        <v>258</v>
      </c>
      <c r="D102" s="26"/>
      <c r="E102" s="27">
        <v>10900</v>
      </c>
      <c r="F102" s="28">
        <f t="shared" si="59"/>
        <v>10900</v>
      </c>
      <c r="G102" s="29" t="str">
        <f t="shared" si="57"/>
        <v/>
      </c>
      <c r="H102" s="30">
        <v>10900</v>
      </c>
      <c r="I102" s="67">
        <f t="shared" si="60"/>
        <v>10900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58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2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268</v>
      </c>
      <c r="C103" s="25" t="s">
        <v>499</v>
      </c>
      <c r="D103" s="26"/>
      <c r="E103" s="27">
        <v>10500</v>
      </c>
      <c r="F103" s="28">
        <f t="shared" si="59"/>
        <v>10500</v>
      </c>
      <c r="G103" s="29" t="str">
        <f t="shared" si="57"/>
        <v/>
      </c>
      <c r="H103" s="30">
        <v>10500</v>
      </c>
      <c r="I103" s="67">
        <f t="shared" si="60"/>
        <v>10500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58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2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271</v>
      </c>
      <c r="C104" s="70" t="s">
        <v>272</v>
      </c>
      <c r="D104" s="26"/>
      <c r="E104" s="27">
        <v>9800</v>
      </c>
      <c r="F104" s="28">
        <f t="shared" si="59"/>
        <v>9800</v>
      </c>
      <c r="G104" s="29" t="str">
        <f t="shared" si="57"/>
        <v/>
      </c>
      <c r="H104" s="30">
        <v>9800</v>
      </c>
      <c r="I104" s="67">
        <f t="shared" si="60"/>
        <v>9800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6"/>
        <v>1900</v>
      </c>
      <c r="P104" s="29" t="str">
        <f t="shared" si="58"/>
        <v/>
      </c>
      <c r="Q104" s="30">
        <v>1900</v>
      </c>
      <c r="R104" s="90">
        <f t="shared" si="48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2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271</v>
      </c>
      <c r="C105" s="25" t="s">
        <v>274</v>
      </c>
      <c r="D105" s="26"/>
      <c r="E105" s="27">
        <v>9800</v>
      </c>
      <c r="F105" s="28">
        <f t="shared" si="59"/>
        <v>9800</v>
      </c>
      <c r="G105" s="29" t="str">
        <f t="shared" si="57"/>
        <v/>
      </c>
      <c r="H105" s="30">
        <v>9800</v>
      </c>
      <c r="I105" s="67">
        <f t="shared" si="60"/>
        <v>9800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58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2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277</v>
      </c>
      <c r="C106" s="25" t="s">
        <v>149</v>
      </c>
      <c r="D106" s="26"/>
      <c r="E106" s="27">
        <v>10500</v>
      </c>
      <c r="F106" s="28">
        <f t="shared" si="59"/>
        <v>10500</v>
      </c>
      <c r="G106" s="29" t="str">
        <f t="shared" si="57"/>
        <v/>
      </c>
      <c r="H106" s="30">
        <v>10500</v>
      </c>
      <c r="I106" s="67">
        <f t="shared" si="60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58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2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279</v>
      </c>
      <c r="C107" s="25" t="s">
        <v>500</v>
      </c>
      <c r="D107" s="26"/>
      <c r="E107" s="27">
        <v>9400</v>
      </c>
      <c r="F107" s="28">
        <f t="shared" si="59"/>
        <v>9400</v>
      </c>
      <c r="G107" s="29" t="str">
        <f t="shared" si="57"/>
        <v/>
      </c>
      <c r="H107" s="30">
        <v>9400</v>
      </c>
      <c r="I107" s="67">
        <f t="shared" si="60"/>
        <v>9400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58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2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282</v>
      </c>
      <c r="C108" s="25" t="s">
        <v>20</v>
      </c>
      <c r="D108" s="26"/>
      <c r="E108" s="27">
        <v>10000</v>
      </c>
      <c r="F108" s="28">
        <f t="shared" si="59"/>
        <v>10000</v>
      </c>
      <c r="G108" s="29" t="str">
        <f t="shared" si="57"/>
        <v/>
      </c>
      <c r="H108" s="30">
        <v>10000</v>
      </c>
      <c r="I108" s="67">
        <f t="shared" si="60"/>
        <v>10000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58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2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124" t="s">
        <v>284</v>
      </c>
      <c r="C109" s="25" t="s">
        <v>15</v>
      </c>
      <c r="D109" s="26"/>
      <c r="E109" s="27">
        <v>10600</v>
      </c>
      <c r="F109" s="28">
        <f t="shared" si="59"/>
        <v>10600</v>
      </c>
      <c r="G109" s="29" t="str">
        <f t="shared" si="57"/>
        <v/>
      </c>
      <c r="H109" s="30">
        <v>10600</v>
      </c>
      <c r="I109" s="67">
        <f t="shared" si="60"/>
        <v>10600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58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2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24" t="s">
        <v>286</v>
      </c>
      <c r="C110" s="25" t="s">
        <v>66</v>
      </c>
      <c r="D110" s="26"/>
      <c r="E110" s="27">
        <v>11900</v>
      </c>
      <c r="F110" s="28">
        <f t="shared" si="59"/>
        <v>11900</v>
      </c>
      <c r="G110" s="29" t="str">
        <f t="shared" si="57"/>
        <v/>
      </c>
      <c r="H110" s="30">
        <v>11900</v>
      </c>
      <c r="I110" s="67">
        <f t="shared" si="60"/>
        <v>11900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58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2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24" t="s">
        <v>289</v>
      </c>
      <c r="C111" s="25" t="s">
        <v>105</v>
      </c>
      <c r="D111" s="26"/>
      <c r="E111" s="27">
        <v>11800</v>
      </c>
      <c r="F111" s="28">
        <f t="shared" si="59"/>
        <v>11800</v>
      </c>
      <c r="G111" s="29" t="str">
        <f t="shared" si="57"/>
        <v/>
      </c>
      <c r="H111" s="30">
        <v>11800</v>
      </c>
      <c r="I111" s="67">
        <f t="shared" si="60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58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2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44" t="s">
        <v>291</v>
      </c>
      <c r="C112" s="33" t="s">
        <v>66</v>
      </c>
      <c r="D112" s="26"/>
      <c r="E112" s="27">
        <v>11800</v>
      </c>
      <c r="F112" s="28">
        <f t="shared" si="59"/>
        <v>11800</v>
      </c>
      <c r="G112" s="29" t="str">
        <f t="shared" si="57"/>
        <v/>
      </c>
      <c r="H112" s="30">
        <v>11800</v>
      </c>
      <c r="I112" s="67">
        <f t="shared" si="60"/>
        <v>11800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58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2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44" t="s">
        <v>293</v>
      </c>
      <c r="C113" s="33" t="s">
        <v>66</v>
      </c>
      <c r="D113" s="26"/>
      <c r="E113" s="27">
        <v>11000</v>
      </c>
      <c r="F113" s="28">
        <f t="shared" si="59"/>
        <v>11000</v>
      </c>
      <c r="G113" s="29" t="str">
        <f t="shared" si="57"/>
        <v/>
      </c>
      <c r="H113" s="30">
        <v>11000</v>
      </c>
      <c r="I113" s="67">
        <f t="shared" si="60"/>
        <v>11000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58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2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44" t="s">
        <v>295</v>
      </c>
      <c r="C114" s="33" t="s">
        <v>66</v>
      </c>
      <c r="D114" s="26"/>
      <c r="E114" s="27">
        <v>10500</v>
      </c>
      <c r="F114" s="28">
        <f t="shared" si="59"/>
        <v>10500</v>
      </c>
      <c r="G114" s="29" t="str">
        <f t="shared" si="57"/>
        <v/>
      </c>
      <c r="H114" s="30">
        <v>10500</v>
      </c>
      <c r="I114" s="67">
        <f t="shared" si="60"/>
        <v>10500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6"/>
        <v>1500</v>
      </c>
      <c r="P114" s="29" t="str">
        <f t="shared" si="58"/>
        <v/>
      </c>
      <c r="Q114" s="30">
        <v>1500</v>
      </c>
      <c r="R114" s="90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2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298</v>
      </c>
      <c r="C115" s="60" t="s">
        <v>66</v>
      </c>
      <c r="D115" s="26"/>
      <c r="E115" s="27">
        <v>10000</v>
      </c>
      <c r="F115" s="28">
        <f t="shared" si="59"/>
        <v>10000</v>
      </c>
      <c r="G115" s="29" t="str">
        <f t="shared" si="57"/>
        <v/>
      </c>
      <c r="H115" s="30">
        <v>10000</v>
      </c>
      <c r="I115" s="67">
        <f t="shared" si="60"/>
        <v>10000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58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2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44" t="s">
        <v>300</v>
      </c>
      <c r="C116" s="33" t="s">
        <v>18</v>
      </c>
      <c r="D116" s="26"/>
      <c r="E116" s="27">
        <v>9400</v>
      </c>
      <c r="F116" s="28">
        <f t="shared" si="59"/>
        <v>9400</v>
      </c>
      <c r="G116" s="29" t="str">
        <f t="shared" si="57"/>
        <v/>
      </c>
      <c r="H116" s="30">
        <v>9400</v>
      </c>
      <c r="I116" s="67">
        <f t="shared" si="60"/>
        <v>9400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58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2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35" t="s">
        <v>303</v>
      </c>
      <c r="C117" s="36"/>
      <c r="D117" s="37"/>
      <c r="E117" s="38">
        <f>SUM(F98:F116)</f>
        <v>204000</v>
      </c>
      <c r="F117" s="39">
        <f>E117/19</f>
        <v>10736.8421052632</v>
      </c>
      <c r="G117" s="73"/>
      <c r="H117" s="38">
        <f>SUM(I98:I116)</f>
        <v>204000</v>
      </c>
      <c r="I117" s="39">
        <f>H117/19</f>
        <v>10736.8421052632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58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2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124" t="s">
        <v>305</v>
      </c>
      <c r="C118" s="25" t="s">
        <v>20</v>
      </c>
      <c r="D118" s="26"/>
      <c r="E118" s="27">
        <v>8700</v>
      </c>
      <c r="F118" s="28">
        <f t="shared" ref="F118:F167" si="61">E118+D118</f>
        <v>8700</v>
      </c>
      <c r="G118" s="29" t="str">
        <f t="shared" ref="G118:G140" si="62">IF(LEFT(D118,1)="+",LEFT(D118,1)&amp;TEXT(D118,"#"),TEXT(D118,"#"))</f>
        <v/>
      </c>
      <c r="H118" s="30">
        <v>8700</v>
      </c>
      <c r="I118" s="67">
        <f t="shared" ref="I118:I167" si="63">IF(G118="",0+H118,G118+H118)</f>
        <v>8700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58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2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124" t="s">
        <v>284</v>
      </c>
      <c r="C119" s="25" t="s">
        <v>20</v>
      </c>
      <c r="D119" s="26"/>
      <c r="E119" s="27">
        <v>9000</v>
      </c>
      <c r="F119" s="28">
        <f t="shared" si="61"/>
        <v>9000</v>
      </c>
      <c r="G119" s="29" t="str">
        <f t="shared" si="62"/>
        <v/>
      </c>
      <c r="H119" s="30">
        <v>9000</v>
      </c>
      <c r="I119" s="67">
        <f t="shared" si="63"/>
        <v>9000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58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2"/>
        <v>0</v>
      </c>
      <c r="AD119" s="114">
        <f t="shared" si="45"/>
        <v>0</v>
      </c>
      <c r="AE119" s="114"/>
    </row>
    <row r="120" s="4" customFormat="1" ht="11" customHeight="1" spans="1:31">
      <c r="A120" s="42"/>
      <c r="B120" s="35" t="s">
        <v>309</v>
      </c>
      <c r="C120" s="36"/>
      <c r="D120" s="37"/>
      <c r="E120" s="38">
        <f>SUM(F118:F119)</f>
        <v>17700</v>
      </c>
      <c r="F120" s="39">
        <f>E120/2</f>
        <v>8850</v>
      </c>
      <c r="G120" s="29" t="str">
        <f t="shared" si="62"/>
        <v/>
      </c>
      <c r="H120" s="38">
        <f>SUM(I118:I119)</f>
        <v>17700</v>
      </c>
      <c r="I120" s="39">
        <f>H120/2</f>
        <v>8850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58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2"/>
        <v>0</v>
      </c>
      <c r="AD120" s="114">
        <f t="shared" si="45"/>
        <v>-400</v>
      </c>
      <c r="AE120" s="114"/>
    </row>
    <row r="121" s="4" customFormat="1" ht="11" customHeight="1" spans="1:31">
      <c r="A121" s="121"/>
      <c r="B121" s="35" t="s">
        <v>310</v>
      </c>
      <c r="C121" s="36"/>
      <c r="D121" s="37"/>
      <c r="E121" s="38">
        <f>E117+E120</f>
        <v>221700</v>
      </c>
      <c r="F121" s="39">
        <f>E121/21</f>
        <v>10557.1428571429</v>
      </c>
      <c r="G121" s="29" t="str">
        <f t="shared" si="62"/>
        <v/>
      </c>
      <c r="H121" s="38">
        <f>H117+H120</f>
        <v>221700</v>
      </c>
      <c r="I121" s="39">
        <f>H121/21</f>
        <v>10557.1428571429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58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2"/>
        <v>0</v>
      </c>
      <c r="AD121" s="114">
        <f t="shared" si="45"/>
        <v>0</v>
      </c>
      <c r="AE121" s="114"/>
    </row>
    <row r="122" s="4" customFormat="1" ht="11" customHeight="1" spans="1:31">
      <c r="A122" s="40" t="s">
        <v>312</v>
      </c>
      <c r="B122" s="24" t="s">
        <v>313</v>
      </c>
      <c r="C122" s="25" t="s">
        <v>314</v>
      </c>
      <c r="D122" s="26" t="s">
        <v>468</v>
      </c>
      <c r="E122" s="27">
        <v>10800</v>
      </c>
      <c r="F122" s="28">
        <f t="shared" si="61"/>
        <v>10500</v>
      </c>
      <c r="G122" s="29" t="str">
        <f t="shared" si="62"/>
        <v>-300</v>
      </c>
      <c r="H122" s="30">
        <v>10800</v>
      </c>
      <c r="I122" s="67">
        <f t="shared" si="63"/>
        <v>10500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58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2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24" t="s">
        <v>317</v>
      </c>
      <c r="C123" s="25" t="s">
        <v>314</v>
      </c>
      <c r="D123" s="26"/>
      <c r="E123" s="27">
        <v>11700</v>
      </c>
      <c r="F123" s="28">
        <f t="shared" si="61"/>
        <v>11700</v>
      </c>
      <c r="G123" s="29" t="str">
        <f t="shared" si="62"/>
        <v/>
      </c>
      <c r="H123" s="30">
        <v>11700</v>
      </c>
      <c r="I123" s="67">
        <f t="shared" si="63"/>
        <v>11700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2"/>
        <v>0</v>
      </c>
      <c r="AD123" s="114">
        <f t="shared" si="45"/>
        <v>0</v>
      </c>
      <c r="AE123" s="114"/>
    </row>
    <row r="124" s="4" customFormat="1" ht="11" customHeight="1" spans="1:31">
      <c r="A124" s="42"/>
      <c r="B124" s="24" t="s">
        <v>318</v>
      </c>
      <c r="C124" s="25" t="s">
        <v>314</v>
      </c>
      <c r="D124" s="26"/>
      <c r="E124" s="27">
        <v>14300</v>
      </c>
      <c r="F124" s="28">
        <f t="shared" si="61"/>
        <v>14300</v>
      </c>
      <c r="G124" s="29" t="str">
        <f t="shared" si="62"/>
        <v/>
      </c>
      <c r="H124" s="30">
        <v>14300</v>
      </c>
      <c r="I124" s="99">
        <f t="shared" si="63"/>
        <v>14300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2"/>
        <v>0</v>
      </c>
      <c r="AD124" s="114">
        <f t="shared" si="45"/>
        <v>0</v>
      </c>
      <c r="AE124" s="114"/>
    </row>
    <row r="125" s="4" customFormat="1" ht="11" customHeight="1" spans="1:31">
      <c r="A125" s="42"/>
      <c r="B125" s="24" t="s">
        <v>320</v>
      </c>
      <c r="C125" s="25" t="s">
        <v>314</v>
      </c>
      <c r="D125" s="26"/>
      <c r="E125" s="27">
        <v>17100</v>
      </c>
      <c r="F125" s="28">
        <f t="shared" si="61"/>
        <v>17100</v>
      </c>
      <c r="G125" s="29" t="str">
        <f t="shared" si="62"/>
        <v/>
      </c>
      <c r="H125" s="30">
        <v>17100</v>
      </c>
      <c r="I125" s="99">
        <f t="shared" si="63"/>
        <v>17100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4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2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323</v>
      </c>
      <c r="C126" s="25" t="s">
        <v>20</v>
      </c>
      <c r="D126" s="26"/>
      <c r="E126" s="27">
        <v>10600</v>
      </c>
      <c r="F126" s="28">
        <f t="shared" si="61"/>
        <v>10600</v>
      </c>
      <c r="G126" s="29" t="str">
        <f t="shared" si="62"/>
        <v/>
      </c>
      <c r="H126" s="30">
        <v>10600</v>
      </c>
      <c r="I126" s="99">
        <f t="shared" si="63"/>
        <v>10600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4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2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326</v>
      </c>
      <c r="C127" s="25" t="s">
        <v>314</v>
      </c>
      <c r="D127" s="26"/>
      <c r="E127" s="27">
        <v>9300</v>
      </c>
      <c r="F127" s="28">
        <f t="shared" si="61"/>
        <v>9300</v>
      </c>
      <c r="G127" s="29" t="str">
        <f t="shared" si="62"/>
        <v/>
      </c>
      <c r="H127" s="30">
        <v>9300</v>
      </c>
      <c r="I127" s="99">
        <f t="shared" si="63"/>
        <v>9300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6"/>
        <v>4700</v>
      </c>
      <c r="P127" s="29" t="str">
        <f t="shared" si="64"/>
        <v/>
      </c>
      <c r="Q127" s="30">
        <v>4700</v>
      </c>
      <c r="R127" s="90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2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328</v>
      </c>
      <c r="C128" s="25" t="s">
        <v>329</v>
      </c>
      <c r="D128" s="26"/>
      <c r="E128" s="34">
        <v>12600</v>
      </c>
      <c r="F128" s="28">
        <f t="shared" si="61"/>
        <v>12600</v>
      </c>
      <c r="G128" s="29" t="str">
        <f t="shared" si="62"/>
        <v/>
      </c>
      <c r="H128" s="34">
        <v>12600</v>
      </c>
      <c r="I128" s="99">
        <f t="shared" si="63"/>
        <v>12600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4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2"/>
        <v>0</v>
      </c>
      <c r="AD128" s="114">
        <f t="shared" si="45"/>
        <v>0</v>
      </c>
      <c r="AE128" s="114"/>
    </row>
    <row r="129" s="4" customFormat="1" ht="11" customHeight="1" spans="1:31">
      <c r="A129" s="42"/>
      <c r="B129" s="24" t="s">
        <v>331</v>
      </c>
      <c r="C129" s="25" t="s">
        <v>75</v>
      </c>
      <c r="D129" s="26"/>
      <c r="E129" s="34">
        <v>10900</v>
      </c>
      <c r="F129" s="28">
        <f t="shared" si="61"/>
        <v>10900</v>
      </c>
      <c r="G129" s="29" t="str">
        <f t="shared" si="62"/>
        <v/>
      </c>
      <c r="H129" s="34">
        <v>10900</v>
      </c>
      <c r="I129" s="99">
        <f t="shared" si="63"/>
        <v>10900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4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2"/>
        <v>0</v>
      </c>
      <c r="AD129" s="114">
        <f t="shared" si="45"/>
        <v>0</v>
      </c>
      <c r="AE129" s="114"/>
    </row>
    <row r="130" s="4" customFormat="1" ht="11" customHeight="1" spans="1:31">
      <c r="A130" s="42"/>
      <c r="B130" s="124" t="s">
        <v>334</v>
      </c>
      <c r="C130" s="25" t="s">
        <v>75</v>
      </c>
      <c r="D130" s="26"/>
      <c r="E130" s="27">
        <v>12100</v>
      </c>
      <c r="F130" s="28">
        <f t="shared" si="61"/>
        <v>12100</v>
      </c>
      <c r="G130" s="29" t="str">
        <f t="shared" si="62"/>
        <v/>
      </c>
      <c r="H130" s="30">
        <v>12100</v>
      </c>
      <c r="I130" s="99">
        <f t="shared" si="63"/>
        <v>12100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64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2"/>
        <v>0</v>
      </c>
      <c r="AD130" s="114">
        <f t="shared" si="45"/>
        <v>0</v>
      </c>
      <c r="AE130" s="114"/>
    </row>
    <row r="131" s="4" customFormat="1" ht="11" customHeight="1" spans="1:31">
      <c r="A131" s="42"/>
      <c r="B131" s="124" t="s">
        <v>336</v>
      </c>
      <c r="C131" s="25" t="s">
        <v>337</v>
      </c>
      <c r="D131" s="26"/>
      <c r="E131" s="34">
        <v>12500</v>
      </c>
      <c r="F131" s="28">
        <f t="shared" si="61"/>
        <v>12500</v>
      </c>
      <c r="G131" s="29" t="str">
        <f t="shared" si="62"/>
        <v/>
      </c>
      <c r="H131" s="34">
        <v>12500</v>
      </c>
      <c r="I131" s="99">
        <f t="shared" si="63"/>
        <v>12500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4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2"/>
        <v>0</v>
      </c>
      <c r="AD131" s="114">
        <f t="shared" si="45"/>
        <v>0</v>
      </c>
      <c r="AE131" s="114"/>
    </row>
    <row r="132" s="4" customFormat="1" ht="11" customHeight="1" spans="1:31">
      <c r="A132" s="42"/>
      <c r="B132" s="124" t="s">
        <v>339</v>
      </c>
      <c r="C132" s="25" t="s">
        <v>337</v>
      </c>
      <c r="D132" s="26"/>
      <c r="E132" s="34">
        <v>12300</v>
      </c>
      <c r="F132" s="28">
        <f t="shared" si="61"/>
        <v>12300</v>
      </c>
      <c r="G132" s="29" t="str">
        <f t="shared" si="62"/>
        <v/>
      </c>
      <c r="H132" s="34">
        <v>12300</v>
      </c>
      <c r="I132" s="99">
        <f t="shared" si="63"/>
        <v>12300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4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2"/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124" t="s">
        <v>341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6"/>
        <v>16600</v>
      </c>
      <c r="P133" s="29" t="str">
        <f t="shared" si="64"/>
        <v/>
      </c>
      <c r="Q133" s="30">
        <v>16600</v>
      </c>
      <c r="R133" s="90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2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124" t="s">
        <v>343</v>
      </c>
      <c r="C134" s="25" t="s">
        <v>22</v>
      </c>
      <c r="D134" s="26"/>
      <c r="E134" s="34">
        <v>13100</v>
      </c>
      <c r="F134" s="28">
        <f t="shared" si="61"/>
        <v>13100</v>
      </c>
      <c r="G134" s="29" t="str">
        <f t="shared" si="62"/>
        <v/>
      </c>
      <c r="H134" s="34">
        <v>13100</v>
      </c>
      <c r="I134" s="99">
        <f t="shared" si="63"/>
        <v>13100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4"/>
        <v/>
      </c>
      <c r="Q134" s="30">
        <v>4000</v>
      </c>
      <c r="R134" s="90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2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345</v>
      </c>
      <c r="C135" s="25" t="s">
        <v>22</v>
      </c>
      <c r="D135" s="26"/>
      <c r="E135" s="34">
        <v>12800</v>
      </c>
      <c r="F135" s="28">
        <f t="shared" si="61"/>
        <v>12800</v>
      </c>
      <c r="G135" s="29" t="str">
        <f t="shared" si="62"/>
        <v/>
      </c>
      <c r="H135" s="34">
        <v>12800</v>
      </c>
      <c r="I135" s="99">
        <f t="shared" si="63"/>
        <v>12800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4"/>
        <v/>
      </c>
      <c r="Q135" s="30">
        <v>9100</v>
      </c>
      <c r="R135" s="90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2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347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4"/>
        <v/>
      </c>
      <c r="Q136" s="34">
        <f t="shared" ref="Q136:Q147" si="67">O136</f>
        <v>11310</v>
      </c>
      <c r="R136" s="90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2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24" t="s">
        <v>350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4"/>
        <v/>
      </c>
      <c r="Q137" s="34">
        <f t="shared" si="67"/>
        <v>37150</v>
      </c>
      <c r="R137" s="90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2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351</v>
      </c>
      <c r="C138" s="25" t="s">
        <v>22</v>
      </c>
      <c r="D138" s="26"/>
      <c r="E138" s="34">
        <v>13500</v>
      </c>
      <c r="F138" s="28">
        <f t="shared" si="61"/>
        <v>13500</v>
      </c>
      <c r="G138" s="29" t="str">
        <f t="shared" si="62"/>
        <v/>
      </c>
      <c r="H138" s="34">
        <v>13500</v>
      </c>
      <c r="I138" s="99">
        <f t="shared" si="63"/>
        <v>13500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4"/>
        <v/>
      </c>
      <c r="Q138" s="34">
        <f t="shared" si="67"/>
        <v>36950</v>
      </c>
      <c r="R138" s="90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7" si="68">F139-I139</f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124" t="s">
        <v>352</v>
      </c>
      <c r="C139" s="125" t="s">
        <v>20</v>
      </c>
      <c r="D139" s="26"/>
      <c r="E139" s="27">
        <v>10500</v>
      </c>
      <c r="F139" s="28">
        <f t="shared" si="61"/>
        <v>10500</v>
      </c>
      <c r="G139" s="29" t="str">
        <f t="shared" si="62"/>
        <v/>
      </c>
      <c r="H139" s="30">
        <v>10500</v>
      </c>
      <c r="I139" s="99">
        <f t="shared" si="63"/>
        <v>10500</v>
      </c>
      <c r="J139" s="105"/>
      <c r="K139" s="24" t="s">
        <v>340</v>
      </c>
      <c r="L139" s="54" t="s">
        <v>276</v>
      </c>
      <c r="M139" s="52"/>
      <c r="N139" s="34">
        <f>F104+1150+300+400</f>
        <v>11650</v>
      </c>
      <c r="O139" s="28">
        <f>F104+1150+300+400</f>
        <v>11650</v>
      </c>
      <c r="P139" s="29" t="str">
        <f t="shared" si="64"/>
        <v/>
      </c>
      <c r="Q139" s="34">
        <f t="shared" si="67"/>
        <v>11650</v>
      </c>
      <c r="R139" s="90">
        <f t="shared" si="66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8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355</v>
      </c>
      <c r="C140" s="25" t="s">
        <v>20</v>
      </c>
      <c r="D140" s="26"/>
      <c r="E140" s="27">
        <v>10300</v>
      </c>
      <c r="F140" s="28">
        <f t="shared" si="61"/>
        <v>10300</v>
      </c>
      <c r="G140" s="29" t="str">
        <f t="shared" si="62"/>
        <v/>
      </c>
      <c r="H140" s="30">
        <v>10300</v>
      </c>
      <c r="I140" s="99">
        <f t="shared" si="63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26950</v>
      </c>
      <c r="O140" s="28">
        <f>O32+1250+300+400</f>
        <v>26950</v>
      </c>
      <c r="P140" s="29" t="str">
        <f t="shared" si="64"/>
        <v/>
      </c>
      <c r="Q140" s="34">
        <f t="shared" si="67"/>
        <v>26950</v>
      </c>
      <c r="R140" s="90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8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356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4"/>
        <v/>
      </c>
      <c r="Q141" s="34">
        <f t="shared" si="67"/>
        <v>11790</v>
      </c>
      <c r="R141" s="90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8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359</v>
      </c>
      <c r="C142" s="25" t="s">
        <v>20</v>
      </c>
      <c r="D142" s="26"/>
      <c r="E142" s="27">
        <v>10300</v>
      </c>
      <c r="F142" s="28">
        <f t="shared" si="61"/>
        <v>10300</v>
      </c>
      <c r="G142" s="29"/>
      <c r="H142" s="30">
        <v>10300</v>
      </c>
      <c r="I142" s="99">
        <f t="shared" si="63"/>
        <v>10300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4"/>
        <v/>
      </c>
      <c r="Q142" s="34">
        <f t="shared" si="67"/>
        <v>6420</v>
      </c>
      <c r="R142" s="90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8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361</v>
      </c>
      <c r="C143" s="25" t="s">
        <v>20</v>
      </c>
      <c r="D143" s="26"/>
      <c r="E143" s="34">
        <v>20600</v>
      </c>
      <c r="F143" s="28">
        <f t="shared" si="61"/>
        <v>20600</v>
      </c>
      <c r="G143" s="29" t="str">
        <f t="shared" ref="G143:G148" si="69">IF(LEFT(D143,1)="+",LEFT(D143,1)&amp;TEXT(D143,"#"),TEXT(D143,"#"))</f>
        <v/>
      </c>
      <c r="H143" s="34">
        <v>20600</v>
      </c>
      <c r="I143" s="99">
        <f t="shared" si="63"/>
        <v>20600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4"/>
        <v/>
      </c>
      <c r="Q143" s="34">
        <f t="shared" si="67"/>
        <v>26860</v>
      </c>
      <c r="R143" s="90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8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363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216</v>
      </c>
      <c r="L144" s="146" t="s">
        <v>276</v>
      </c>
      <c r="M144" s="52"/>
      <c r="N144" s="34">
        <f>F84+1740+300+400</f>
        <v>10540</v>
      </c>
      <c r="O144" s="28">
        <f>F84+1740+300+400</f>
        <v>10540</v>
      </c>
      <c r="P144" s="29" t="str">
        <f t="shared" si="64"/>
        <v/>
      </c>
      <c r="Q144" s="34">
        <f t="shared" si="67"/>
        <v>10540</v>
      </c>
      <c r="R144" s="90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8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365</v>
      </c>
      <c r="C145" s="25" t="s">
        <v>20</v>
      </c>
      <c r="D145" s="26"/>
      <c r="E145" s="34">
        <v>19500</v>
      </c>
      <c r="F145" s="28">
        <f t="shared" si="61"/>
        <v>19500</v>
      </c>
      <c r="G145" s="29" t="str">
        <f t="shared" si="69"/>
        <v/>
      </c>
      <c r="H145" s="34">
        <v>19500</v>
      </c>
      <c r="I145" s="99">
        <f t="shared" si="63"/>
        <v>19500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4"/>
        <v/>
      </c>
      <c r="Q145" s="34">
        <f t="shared" si="67"/>
        <v>4590</v>
      </c>
      <c r="R145" s="90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8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24" t="s">
        <v>367</v>
      </c>
      <c r="C146" s="25" t="s">
        <v>20</v>
      </c>
      <c r="D146" s="26"/>
      <c r="E146" s="27">
        <v>11400</v>
      </c>
      <c r="F146" s="28">
        <f t="shared" si="61"/>
        <v>11400</v>
      </c>
      <c r="G146" s="29" t="str">
        <f t="shared" si="69"/>
        <v/>
      </c>
      <c r="H146" s="30">
        <v>11400</v>
      </c>
      <c r="I146" s="99">
        <f t="shared" si="63"/>
        <v>11400</v>
      </c>
      <c r="J146" s="105"/>
      <c r="K146" s="24" t="s">
        <v>353</v>
      </c>
      <c r="L146" s="54" t="s">
        <v>354</v>
      </c>
      <c r="M146" s="52"/>
      <c r="N146" s="34">
        <f>F172+7790+300+400</f>
        <v>10890</v>
      </c>
      <c r="O146" s="28">
        <f>O151+7790+300+400</f>
        <v>16890</v>
      </c>
      <c r="P146" s="29" t="str">
        <f t="shared" si="64"/>
        <v/>
      </c>
      <c r="Q146" s="34">
        <f t="shared" si="67"/>
        <v>16890</v>
      </c>
      <c r="R146" s="90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8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24" t="s">
        <v>369</v>
      </c>
      <c r="C147" s="25" t="s">
        <v>370</v>
      </c>
      <c r="D147" s="26" t="s">
        <v>485</v>
      </c>
      <c r="E147" s="27">
        <v>11000</v>
      </c>
      <c r="F147" s="28">
        <f t="shared" si="61"/>
        <v>10500</v>
      </c>
      <c r="G147" s="29" t="str">
        <f t="shared" si="69"/>
        <v>-500</v>
      </c>
      <c r="H147" s="30">
        <v>11000</v>
      </c>
      <c r="I147" s="99">
        <f t="shared" si="63"/>
        <v>10500</v>
      </c>
      <c r="J147" s="105"/>
      <c r="K147" s="24" t="s">
        <v>237</v>
      </c>
      <c r="L147" s="54" t="s">
        <v>276</v>
      </c>
      <c r="M147" s="52"/>
      <c r="N147" s="34">
        <f>F90+1570+400+300</f>
        <v>9570</v>
      </c>
      <c r="O147" s="28">
        <f>F90+1570+400+300</f>
        <v>9570</v>
      </c>
      <c r="P147" s="29" t="str">
        <f t="shared" si="64"/>
        <v/>
      </c>
      <c r="Q147" s="34">
        <f t="shared" si="67"/>
        <v>9570</v>
      </c>
      <c r="R147" s="90">
        <f t="shared" si="66"/>
        <v>9570</v>
      </c>
      <c r="S147" s="3"/>
      <c r="V147" s="9"/>
      <c r="W147" s="6"/>
      <c r="X147" s="8"/>
      <c r="Y147" s="9"/>
      <c r="Z147" s="6"/>
      <c r="AA147" s="8"/>
      <c r="AC147" s="114">
        <f t="shared" si="68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372</v>
      </c>
      <c r="C148" s="25" t="s">
        <v>370</v>
      </c>
      <c r="D148" s="26"/>
      <c r="E148" s="27">
        <v>10500</v>
      </c>
      <c r="F148" s="28">
        <f t="shared" si="61"/>
        <v>10500</v>
      </c>
      <c r="G148" s="29" t="str">
        <f t="shared" si="69"/>
        <v/>
      </c>
      <c r="H148" s="30">
        <v>10500</v>
      </c>
      <c r="I148" s="99">
        <f t="shared" si="63"/>
        <v>10500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0">N148+M148</f>
        <v>7000</v>
      </c>
      <c r="P148" s="29" t="str">
        <f t="shared" si="64"/>
        <v/>
      </c>
      <c r="Q148" s="30">
        <v>7000</v>
      </c>
      <c r="R148" s="90">
        <f t="shared" si="66"/>
        <v>7000</v>
      </c>
      <c r="S148" s="3"/>
      <c r="V148" s="9"/>
      <c r="W148" s="6"/>
      <c r="X148" s="8"/>
      <c r="Y148" s="9"/>
      <c r="Z148" s="6"/>
      <c r="AA148" s="8"/>
      <c r="AC148" s="114">
        <f t="shared" si="68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370</v>
      </c>
      <c r="D149" s="26"/>
      <c r="E149" s="27">
        <v>10400</v>
      </c>
      <c r="F149" s="28">
        <f t="shared" si="61"/>
        <v>10400</v>
      </c>
      <c r="G149" s="29"/>
      <c r="H149" s="30">
        <v>10400</v>
      </c>
      <c r="I149" s="99">
        <f t="shared" si="63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0"/>
        <v>6200</v>
      </c>
      <c r="P149" s="29" t="str">
        <f t="shared" si="64"/>
        <v/>
      </c>
      <c r="Q149" s="30">
        <v>6200</v>
      </c>
      <c r="R149" s="90">
        <f t="shared" si="66"/>
        <v>6200</v>
      </c>
      <c r="S149" s="3"/>
      <c r="V149" s="9"/>
      <c r="W149" s="6"/>
      <c r="X149" s="8"/>
      <c r="Y149" s="9"/>
      <c r="Z149" s="6"/>
      <c r="AA149" s="8"/>
      <c r="AC149" s="114">
        <f t="shared" si="68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374</v>
      </c>
      <c r="C150" s="25" t="s">
        <v>376</v>
      </c>
      <c r="D150" s="26"/>
      <c r="E150" s="27">
        <v>10400</v>
      </c>
      <c r="F150" s="28">
        <f t="shared" si="61"/>
        <v>10400</v>
      </c>
      <c r="G150" s="29"/>
      <c r="H150" s="30">
        <v>10400</v>
      </c>
      <c r="I150" s="99">
        <f t="shared" si="63"/>
        <v>10400</v>
      </c>
      <c r="J150" s="105"/>
      <c r="K150" s="147" t="s">
        <v>362</v>
      </c>
      <c r="L150" s="75" t="s">
        <v>22</v>
      </c>
      <c r="M150" s="57"/>
      <c r="N150" s="27">
        <v>9500</v>
      </c>
      <c r="O150" s="28">
        <f t="shared" si="70"/>
        <v>9500</v>
      </c>
      <c r="P150" s="77" t="str">
        <f t="shared" si="64"/>
        <v/>
      </c>
      <c r="Q150" s="30">
        <v>9500</v>
      </c>
      <c r="R150" s="90">
        <f t="shared" si="66"/>
        <v>9500</v>
      </c>
      <c r="S150" s="3"/>
      <c r="V150" s="9"/>
      <c r="W150" s="6"/>
      <c r="X150" s="8"/>
      <c r="Y150" s="9"/>
      <c r="Z150" s="6"/>
      <c r="AA150" s="8"/>
      <c r="AC150" s="114">
        <f t="shared" si="68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376</v>
      </c>
      <c r="D151" s="26"/>
      <c r="E151" s="27">
        <v>10400</v>
      </c>
      <c r="F151" s="28">
        <f t="shared" si="61"/>
        <v>10400</v>
      </c>
      <c r="G151" s="29"/>
      <c r="H151" s="30">
        <v>10400</v>
      </c>
      <c r="I151" s="99">
        <f t="shared" si="63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0"/>
        <v>8400</v>
      </c>
      <c r="P151" s="77" t="str">
        <f t="shared" si="64"/>
        <v/>
      </c>
      <c r="Q151" s="30">
        <v>8400</v>
      </c>
      <c r="R151" s="90">
        <f t="shared" si="66"/>
        <v>8400</v>
      </c>
      <c r="S151" s="3"/>
      <c r="V151" s="9"/>
      <c r="W151" s="6"/>
      <c r="X151" s="8"/>
      <c r="Y151" s="9"/>
      <c r="Z151" s="6"/>
      <c r="AA151" s="8"/>
      <c r="AC151" s="114">
        <f t="shared" si="68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378</v>
      </c>
      <c r="C152" s="25" t="s">
        <v>370</v>
      </c>
      <c r="D152" s="26"/>
      <c r="E152" s="27">
        <v>10400</v>
      </c>
      <c r="F152" s="28">
        <f t="shared" si="61"/>
        <v>10400</v>
      </c>
      <c r="G152" s="29"/>
      <c r="H152" s="30">
        <v>10400</v>
      </c>
      <c r="I152" s="99">
        <f t="shared" si="63"/>
        <v>10400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0"/>
        <v>7200</v>
      </c>
      <c r="P152" s="77" t="str">
        <f t="shared" si="64"/>
        <v/>
      </c>
      <c r="Q152" s="34">
        <v>7200</v>
      </c>
      <c r="R152" s="90">
        <f t="shared" si="66"/>
        <v>7200</v>
      </c>
      <c r="S152" s="3"/>
      <c r="V152" s="9"/>
      <c r="W152" s="6"/>
      <c r="X152" s="8"/>
      <c r="Y152" s="9"/>
      <c r="Z152" s="6"/>
      <c r="AA152" s="8"/>
      <c r="AC152" s="114">
        <f t="shared" si="68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381</v>
      </c>
      <c r="C153" s="25" t="s">
        <v>370</v>
      </c>
      <c r="D153" s="26"/>
      <c r="E153" s="27">
        <v>10600</v>
      </c>
      <c r="F153" s="28">
        <f t="shared" si="61"/>
        <v>10600</v>
      </c>
      <c r="G153" s="29"/>
      <c r="H153" s="30">
        <v>10600</v>
      </c>
      <c r="I153" s="99">
        <f t="shared" si="63"/>
        <v>10600</v>
      </c>
      <c r="J153" s="105"/>
      <c r="K153" s="147" t="s">
        <v>368</v>
      </c>
      <c r="L153" s="75" t="s">
        <v>22</v>
      </c>
      <c r="M153" s="57" t="s">
        <v>468</v>
      </c>
      <c r="N153" s="27">
        <v>3800</v>
      </c>
      <c r="O153" s="28">
        <f t="shared" si="70"/>
        <v>3500</v>
      </c>
      <c r="P153" s="77" t="str">
        <f t="shared" si="64"/>
        <v>-300</v>
      </c>
      <c r="Q153" s="30">
        <v>3800</v>
      </c>
      <c r="R153" s="90">
        <f t="shared" si="66"/>
        <v>3500</v>
      </c>
      <c r="S153" s="3"/>
      <c r="V153" s="9"/>
      <c r="W153" s="6"/>
      <c r="X153" s="8"/>
      <c r="Y153" s="9"/>
      <c r="Z153" s="6"/>
      <c r="AA153" s="8"/>
      <c r="AC153" s="114">
        <f t="shared" si="68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383</v>
      </c>
      <c r="C154" s="25" t="s">
        <v>20</v>
      </c>
      <c r="D154" s="26"/>
      <c r="E154" s="27">
        <v>13500</v>
      </c>
      <c r="F154" s="28">
        <f t="shared" si="61"/>
        <v>13500</v>
      </c>
      <c r="G154" s="29" t="str">
        <f t="shared" ref="G154:G156" si="71">IF(LEFT(D154,1)="+",LEFT(D154,1)&amp;TEXT(D154,"#"),TEXT(D154,"#"))</f>
        <v/>
      </c>
      <c r="H154" s="30">
        <v>13500</v>
      </c>
      <c r="I154" s="99">
        <f t="shared" si="63"/>
        <v>13500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0"/>
        <v>5000</v>
      </c>
      <c r="P154" s="77" t="str">
        <f t="shared" si="64"/>
        <v/>
      </c>
      <c r="Q154" s="34">
        <v>5000</v>
      </c>
      <c r="R154" s="90">
        <f t="shared" si="66"/>
        <v>5000</v>
      </c>
      <c r="S154" s="3"/>
      <c r="V154" s="9"/>
      <c r="W154" s="6"/>
      <c r="X154" s="8"/>
      <c r="Y154" s="9"/>
      <c r="Z154" s="6"/>
      <c r="AA154" s="8"/>
      <c r="AC154" s="114">
        <f t="shared" si="68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134" t="s">
        <v>385</v>
      </c>
      <c r="C155" s="25" t="s">
        <v>20</v>
      </c>
      <c r="D155" s="26"/>
      <c r="E155" s="27">
        <v>13100</v>
      </c>
      <c r="F155" s="28">
        <f t="shared" si="61"/>
        <v>13100</v>
      </c>
      <c r="G155" s="29" t="str">
        <f t="shared" si="71"/>
        <v/>
      </c>
      <c r="H155" s="30">
        <v>13100</v>
      </c>
      <c r="I155" s="99">
        <f t="shared" si="63"/>
        <v>13100</v>
      </c>
      <c r="J155" s="105"/>
      <c r="K155" s="147" t="s">
        <v>373</v>
      </c>
      <c r="L155" s="75" t="s">
        <v>22</v>
      </c>
      <c r="M155" s="57"/>
      <c r="N155" s="27">
        <v>4800</v>
      </c>
      <c r="O155" s="28">
        <f t="shared" si="70"/>
        <v>4800</v>
      </c>
      <c r="P155" s="77" t="str">
        <f t="shared" si="64"/>
        <v/>
      </c>
      <c r="Q155" s="30">
        <v>4800</v>
      </c>
      <c r="R155" s="90">
        <f t="shared" si="66"/>
        <v>4800</v>
      </c>
      <c r="S155" s="3"/>
      <c r="V155" s="9"/>
      <c r="W155" s="6"/>
      <c r="X155" s="8"/>
      <c r="Y155" s="9"/>
      <c r="Z155" s="6"/>
      <c r="AA155" s="8"/>
      <c r="AC155" s="114">
        <f t="shared" si="68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134" t="s">
        <v>387</v>
      </c>
      <c r="C156" s="25" t="s">
        <v>20</v>
      </c>
      <c r="D156" s="26"/>
      <c r="E156" s="27">
        <v>12500</v>
      </c>
      <c r="F156" s="28">
        <f t="shared" si="61"/>
        <v>12500</v>
      </c>
      <c r="G156" s="29" t="str">
        <f t="shared" si="71"/>
        <v/>
      </c>
      <c r="H156" s="30">
        <v>12500</v>
      </c>
      <c r="I156" s="99">
        <f t="shared" si="63"/>
        <v>12500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0"/>
        <v>5000</v>
      </c>
      <c r="P156" s="77" t="str">
        <f t="shared" si="64"/>
        <v/>
      </c>
      <c r="Q156" s="30">
        <v>5000</v>
      </c>
      <c r="R156" s="90">
        <f t="shared" si="66"/>
        <v>5000</v>
      </c>
      <c r="S156" s="3"/>
      <c r="V156" s="9"/>
      <c r="W156" s="6"/>
      <c r="X156" s="8"/>
      <c r="Y156" s="9"/>
      <c r="Z156" s="6"/>
      <c r="AA156" s="8"/>
      <c r="AC156" s="114">
        <f t="shared" si="68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32" t="s">
        <v>389</v>
      </c>
      <c r="C157" s="33" t="s">
        <v>18</v>
      </c>
      <c r="D157" s="26"/>
      <c r="E157" s="27">
        <v>10300</v>
      </c>
      <c r="F157" s="28">
        <f t="shared" si="61"/>
        <v>10300</v>
      </c>
      <c r="G157" s="29"/>
      <c r="H157" s="30">
        <v>10300</v>
      </c>
      <c r="I157" s="99">
        <f t="shared" si="63"/>
        <v>10300</v>
      </c>
      <c r="J157" s="105"/>
      <c r="K157" s="148" t="s">
        <v>377</v>
      </c>
      <c r="L157" s="75" t="s">
        <v>22</v>
      </c>
      <c r="M157" s="57"/>
      <c r="N157" s="27">
        <v>6400</v>
      </c>
      <c r="O157" s="28">
        <f t="shared" si="70"/>
        <v>6400</v>
      </c>
      <c r="P157" s="77" t="str">
        <f t="shared" si="64"/>
        <v/>
      </c>
      <c r="Q157" s="30">
        <v>6400</v>
      </c>
      <c r="R157" s="90">
        <f t="shared" si="66"/>
        <v>6400</v>
      </c>
      <c r="S157" s="3"/>
      <c r="V157" s="9"/>
      <c r="W157" s="6"/>
      <c r="X157" s="8"/>
      <c r="Y157" s="9"/>
      <c r="Z157" s="6"/>
      <c r="AA157" s="8"/>
      <c r="AC157" s="114">
        <f t="shared" si="68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391</v>
      </c>
      <c r="C158" s="33" t="s">
        <v>392</v>
      </c>
      <c r="D158" s="26"/>
      <c r="E158" s="27">
        <v>13000</v>
      </c>
      <c r="F158" s="28">
        <f t="shared" si="61"/>
        <v>13000</v>
      </c>
      <c r="G158" s="29" t="str">
        <f t="shared" ref="G158:G167" si="72">IF(LEFT(D158,1)="+",LEFT(D158,1)&amp;TEXT(D158,"#"),TEXT(D158,"#"))</f>
        <v/>
      </c>
      <c r="H158" s="30">
        <v>13000</v>
      </c>
      <c r="I158" s="99">
        <f t="shared" si="63"/>
        <v>13000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0"/>
        <v>3800</v>
      </c>
      <c r="P158" s="77" t="str">
        <f t="shared" si="64"/>
        <v/>
      </c>
      <c r="Q158" s="30">
        <v>3800</v>
      </c>
      <c r="R158" s="90">
        <f t="shared" si="66"/>
        <v>3800</v>
      </c>
      <c r="S158" s="3"/>
      <c r="V158" s="9"/>
      <c r="W158" s="6"/>
      <c r="X158" s="8"/>
      <c r="Y158" s="9"/>
      <c r="Z158" s="6"/>
      <c r="AA158" s="8"/>
      <c r="AC158" s="114">
        <f t="shared" si="68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394</v>
      </c>
      <c r="C159" s="33" t="s">
        <v>105</v>
      </c>
      <c r="D159" s="26"/>
      <c r="E159" s="34">
        <v>13500</v>
      </c>
      <c r="F159" s="28">
        <f t="shared" si="61"/>
        <v>13500</v>
      </c>
      <c r="G159" s="29"/>
      <c r="H159" s="34">
        <v>13500</v>
      </c>
      <c r="I159" s="99">
        <f t="shared" si="63"/>
        <v>13500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0"/>
        <v>4700</v>
      </c>
      <c r="P159" s="77" t="str">
        <f t="shared" si="64"/>
        <v/>
      </c>
      <c r="Q159" s="30">
        <v>4700</v>
      </c>
      <c r="R159" s="90">
        <f t="shared" si="66"/>
        <v>4700</v>
      </c>
      <c r="S159" s="3"/>
      <c r="V159" s="9"/>
      <c r="W159" s="6"/>
      <c r="X159" s="8"/>
      <c r="Y159" s="9"/>
      <c r="Z159" s="6"/>
      <c r="AA159" s="8"/>
      <c r="AC159" s="114">
        <f t="shared" si="68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396</v>
      </c>
      <c r="C160" s="33" t="s">
        <v>105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0"/>
        <v>6000</v>
      </c>
      <c r="P160" s="77" t="str">
        <f t="shared" si="64"/>
        <v/>
      </c>
      <c r="Q160" s="30">
        <v>6000</v>
      </c>
      <c r="R160" s="90">
        <f t="shared" si="66"/>
        <v>6000</v>
      </c>
      <c r="S160" s="3"/>
      <c r="V160" s="9"/>
      <c r="W160" s="6"/>
      <c r="X160" s="8"/>
      <c r="Y160" s="9"/>
      <c r="Z160" s="6"/>
      <c r="AA160" s="8"/>
      <c r="AC160" s="114">
        <f t="shared" si="68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399</v>
      </c>
      <c r="C161" s="33" t="s">
        <v>181</v>
      </c>
      <c r="D161" s="26"/>
      <c r="E161" s="34">
        <v>13200</v>
      </c>
      <c r="F161" s="28">
        <f t="shared" si="61"/>
        <v>13200</v>
      </c>
      <c r="G161" s="29" t="str">
        <f t="shared" si="72"/>
        <v/>
      </c>
      <c r="H161" s="34">
        <v>13200</v>
      </c>
      <c r="I161" s="99">
        <f t="shared" si="63"/>
        <v>13200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0"/>
        <v>2700</v>
      </c>
      <c r="P161" s="77" t="str">
        <f t="shared" si="64"/>
        <v/>
      </c>
      <c r="Q161" s="30">
        <v>2700</v>
      </c>
      <c r="R161" s="90">
        <f t="shared" si="66"/>
        <v>2700</v>
      </c>
      <c r="S161" s="3"/>
      <c r="V161" s="9"/>
      <c r="W161" s="6"/>
      <c r="X161" s="8"/>
      <c r="Y161" s="9"/>
      <c r="Z161" s="6"/>
      <c r="AA161" s="8"/>
      <c r="AC161" s="114">
        <f t="shared" si="68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401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99">
        <f t="shared" si="63"/>
        <v>10600</v>
      </c>
      <c r="J162" s="105"/>
      <c r="K162" s="147" t="s">
        <v>386</v>
      </c>
      <c r="L162" s="75" t="s">
        <v>22</v>
      </c>
      <c r="M162" s="57"/>
      <c r="N162" s="27">
        <v>2200</v>
      </c>
      <c r="O162" s="28">
        <f t="shared" si="70"/>
        <v>2200</v>
      </c>
      <c r="P162" s="77" t="str">
        <f t="shared" si="64"/>
        <v/>
      </c>
      <c r="Q162" s="30">
        <v>2200</v>
      </c>
      <c r="R162" s="90">
        <f t="shared" si="66"/>
        <v>2200</v>
      </c>
      <c r="S162" s="3"/>
      <c r="V162" s="9"/>
      <c r="W162" s="6"/>
      <c r="X162" s="8"/>
      <c r="Y162" s="9"/>
      <c r="Z162" s="6"/>
      <c r="AA162" s="8"/>
      <c r="AC162" s="114">
        <f t="shared" si="68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403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388</v>
      </c>
      <c r="L163" s="75" t="s">
        <v>22</v>
      </c>
      <c r="M163" s="57"/>
      <c r="N163" s="27">
        <v>2200</v>
      </c>
      <c r="O163" s="28">
        <f t="shared" si="70"/>
        <v>2200</v>
      </c>
      <c r="P163" s="77" t="str">
        <f t="shared" si="64"/>
        <v/>
      </c>
      <c r="Q163" s="30">
        <v>2200</v>
      </c>
      <c r="R163" s="90">
        <f t="shared" si="66"/>
        <v>2200</v>
      </c>
      <c r="S163" s="3"/>
      <c r="V163" s="9"/>
      <c r="W163" s="6"/>
      <c r="X163" s="8"/>
      <c r="Y163" s="9"/>
      <c r="Z163" s="6"/>
      <c r="AA163" s="8"/>
      <c r="AC163" s="114">
        <f t="shared" si="68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405</v>
      </c>
      <c r="C164" s="33" t="s">
        <v>66</v>
      </c>
      <c r="D164" s="26"/>
      <c r="E164" s="27">
        <v>10600</v>
      </c>
      <c r="F164" s="28">
        <f t="shared" si="61"/>
        <v>10600</v>
      </c>
      <c r="G164" s="29" t="str">
        <f t="shared" si="72"/>
        <v/>
      </c>
      <c r="H164" s="30">
        <v>10600</v>
      </c>
      <c r="I164" s="67">
        <f t="shared" si="63"/>
        <v>10600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0"/>
        <v>9800</v>
      </c>
      <c r="P164" s="77" t="str">
        <f t="shared" si="64"/>
        <v/>
      </c>
      <c r="Q164" s="30">
        <v>9800</v>
      </c>
      <c r="R164" s="90">
        <f t="shared" si="66"/>
        <v>9800</v>
      </c>
      <c r="S164" s="3"/>
      <c r="V164" s="9"/>
      <c r="W164" s="6"/>
      <c r="X164" s="8"/>
      <c r="Y164" s="9"/>
      <c r="Z164" s="6"/>
      <c r="AA164" s="8"/>
      <c r="AC164" s="114">
        <f t="shared" si="68"/>
        <v>0</v>
      </c>
      <c r="AD164" s="114">
        <f t="shared" si="65"/>
        <v>0</v>
      </c>
      <c r="AE164" s="11"/>
    </row>
    <row r="165" s="1" customFormat="1" ht="11" customHeight="1" spans="1:31">
      <c r="A165" s="42"/>
      <c r="B165" s="44" t="s">
        <v>407</v>
      </c>
      <c r="C165" s="33" t="s">
        <v>66</v>
      </c>
      <c r="D165" s="26"/>
      <c r="E165" s="27">
        <v>10700</v>
      </c>
      <c r="F165" s="28">
        <f t="shared" si="61"/>
        <v>10700</v>
      </c>
      <c r="G165" s="29" t="str">
        <f t="shared" si="72"/>
        <v/>
      </c>
      <c r="H165" s="30">
        <v>10700</v>
      </c>
      <c r="I165" s="99">
        <f t="shared" si="63"/>
        <v>10700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0"/>
        <v>10700</v>
      </c>
      <c r="P165" s="77" t="str">
        <f t="shared" si="64"/>
        <v/>
      </c>
      <c r="Q165" s="30">
        <v>10700</v>
      </c>
      <c r="R165" s="90">
        <f t="shared" si="66"/>
        <v>10700</v>
      </c>
      <c r="S165" s="3"/>
      <c r="V165" s="9"/>
      <c r="W165" s="6"/>
      <c r="X165" s="8"/>
      <c r="Y165" s="9"/>
      <c r="Z165" s="6"/>
      <c r="AA165" s="8"/>
      <c r="AC165" s="114">
        <f t="shared" si="68"/>
        <v>0</v>
      </c>
      <c r="AD165" s="114">
        <f t="shared" si="65"/>
        <v>0</v>
      </c>
      <c r="AE165" s="11"/>
    </row>
    <row r="166" s="1" customFormat="1" ht="11" customHeight="1" spans="1:31">
      <c r="A166" s="42"/>
      <c r="B166" s="44" t="s">
        <v>409</v>
      </c>
      <c r="C166" s="33" t="s">
        <v>66</v>
      </c>
      <c r="D166" s="26"/>
      <c r="E166" s="27">
        <v>11200</v>
      </c>
      <c r="F166" s="28">
        <f t="shared" si="61"/>
        <v>11200</v>
      </c>
      <c r="G166" s="29" t="str">
        <f t="shared" si="72"/>
        <v/>
      </c>
      <c r="H166" s="30">
        <v>11200</v>
      </c>
      <c r="I166" s="99">
        <f t="shared" si="63"/>
        <v>11200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70"/>
        <v>11800</v>
      </c>
      <c r="P166" s="77" t="str">
        <f t="shared" si="64"/>
        <v/>
      </c>
      <c r="Q166" s="30">
        <v>11800</v>
      </c>
      <c r="R166" s="90">
        <f t="shared" si="66"/>
        <v>11800</v>
      </c>
      <c r="S166" s="3"/>
      <c r="V166" s="9"/>
      <c r="W166" s="6"/>
      <c r="X166" s="8"/>
      <c r="Y166" s="9"/>
      <c r="Z166" s="6"/>
      <c r="AA166" s="8"/>
      <c r="AC166" s="114">
        <f t="shared" si="68"/>
        <v>0</v>
      </c>
      <c r="AD166" s="114">
        <f t="shared" si="65"/>
        <v>0</v>
      </c>
      <c r="AE166" s="11"/>
    </row>
    <row r="167" s="1" customFormat="1" ht="11" customHeight="1" spans="1:31">
      <c r="A167" s="42"/>
      <c r="B167" s="44" t="s">
        <v>413</v>
      </c>
      <c r="C167" s="135" t="s">
        <v>414</v>
      </c>
      <c r="D167" s="26"/>
      <c r="E167" s="27">
        <v>10600</v>
      </c>
      <c r="F167" s="28">
        <f t="shared" si="61"/>
        <v>10600</v>
      </c>
      <c r="G167" s="29" t="str">
        <f t="shared" si="72"/>
        <v/>
      </c>
      <c r="H167" s="30">
        <v>10600</v>
      </c>
      <c r="I167" s="99">
        <f t="shared" si="63"/>
        <v>10600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0"/>
        <v>11700</v>
      </c>
      <c r="P167" s="29" t="str">
        <f t="shared" si="64"/>
        <v/>
      </c>
      <c r="Q167" s="30">
        <v>11700</v>
      </c>
      <c r="R167" s="90">
        <f t="shared" si="66"/>
        <v>11700</v>
      </c>
      <c r="S167" s="3"/>
      <c r="V167" s="9"/>
      <c r="W167" s="6"/>
      <c r="X167" s="8"/>
      <c r="Y167" s="9"/>
      <c r="Z167" s="6"/>
      <c r="AA167" s="8"/>
      <c r="AC167" s="114">
        <f t="shared" si="68"/>
        <v>0</v>
      </c>
      <c r="AD167" s="114">
        <f t="shared" si="65"/>
        <v>0</v>
      </c>
      <c r="AE167" s="11"/>
    </row>
    <row r="168" s="1" customFormat="1" ht="11" customHeight="1" spans="1:31">
      <c r="A168" s="121"/>
      <c r="B168" s="136" t="s">
        <v>416</v>
      </c>
      <c r="C168" s="36"/>
      <c r="D168" s="37"/>
      <c r="E168" s="38">
        <f>SUM(F122:F167)</f>
        <v>565600</v>
      </c>
      <c r="F168" s="39">
        <f>E168/46</f>
        <v>12295.652173913</v>
      </c>
      <c r="G168" s="73"/>
      <c r="H168" s="38">
        <f>SUM(I122:I167)</f>
        <v>565600</v>
      </c>
      <c r="I168" s="149">
        <f>H168/46</f>
        <v>12295.652173913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0"/>
        <v>4050</v>
      </c>
      <c r="P168" s="77" t="str">
        <f t="shared" si="64"/>
        <v/>
      </c>
      <c r="Q168" s="30">
        <v>4050</v>
      </c>
      <c r="R168" s="90">
        <f t="shared" si="66"/>
        <v>4050</v>
      </c>
      <c r="S168" s="3"/>
      <c r="V168" s="9"/>
      <c r="W168" s="6"/>
      <c r="X168" s="8"/>
      <c r="Y168" s="9"/>
      <c r="Z168" s="6"/>
      <c r="AA168" s="8"/>
      <c r="AC168" s="114">
        <f t="shared" si="68"/>
        <v>0</v>
      </c>
      <c r="AD168" s="114">
        <f t="shared" si="65"/>
        <v>0</v>
      </c>
      <c r="AE168" s="11"/>
    </row>
    <row r="169" s="1" customFormat="1" ht="11" customHeight="1" spans="1:31">
      <c r="A169" s="137" t="s">
        <v>419</v>
      </c>
      <c r="B169" s="24" t="s">
        <v>420</v>
      </c>
      <c r="C169" s="25" t="s">
        <v>15</v>
      </c>
      <c r="D169" s="26"/>
      <c r="E169" s="34">
        <v>4100</v>
      </c>
      <c r="F169" s="28">
        <f t="shared" ref="F169:F183" si="73">E169+D169</f>
        <v>4100</v>
      </c>
      <c r="G169" s="29" t="str">
        <f t="shared" ref="G169:G187" si="74">IF(LEFT(D169,1)="+",LEFT(D169,1)&amp;TEXT(D169,"#"),TEXT(D169,"#"))</f>
        <v/>
      </c>
      <c r="H169" s="34">
        <v>4100</v>
      </c>
      <c r="I169" s="99">
        <f t="shared" ref="I169:I183" si="75">IF(G169="",0+H169,G169+H169)</f>
        <v>4100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0"/>
        <v>10360</v>
      </c>
      <c r="P169" s="77" t="str">
        <f t="shared" si="64"/>
        <v/>
      </c>
      <c r="Q169" s="30">
        <v>10360</v>
      </c>
      <c r="R169" s="90">
        <f t="shared" si="66"/>
        <v>10360</v>
      </c>
      <c r="S169" s="3"/>
      <c r="V169" s="9"/>
      <c r="W169" s="6"/>
      <c r="X169" s="8"/>
      <c r="Y169" s="9"/>
      <c r="Z169" s="6"/>
      <c r="AA169" s="8"/>
      <c r="AC169" s="114">
        <f t="shared" si="68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24" t="s">
        <v>422</v>
      </c>
      <c r="C170" s="25" t="s">
        <v>22</v>
      </c>
      <c r="D170" s="26"/>
      <c r="E170" s="27">
        <v>2350</v>
      </c>
      <c r="F170" s="28">
        <f t="shared" si="73"/>
        <v>2350</v>
      </c>
      <c r="G170" s="29" t="str">
        <f t="shared" si="74"/>
        <v/>
      </c>
      <c r="H170" s="30">
        <v>2350</v>
      </c>
      <c r="I170" s="99">
        <f t="shared" si="75"/>
        <v>2350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0"/>
        <v>3600</v>
      </c>
      <c r="P170" s="153" t="str">
        <f t="shared" si="64"/>
        <v/>
      </c>
      <c r="Q170" s="156">
        <v>3600</v>
      </c>
      <c r="R170" s="90">
        <f t="shared" si="66"/>
        <v>3600</v>
      </c>
      <c r="S170" s="3"/>
      <c r="V170" s="9"/>
      <c r="W170" s="6"/>
      <c r="X170" s="8"/>
      <c r="Y170" s="9"/>
      <c r="Z170" s="6"/>
      <c r="AA170" s="8"/>
      <c r="AC170" s="114">
        <f t="shared" si="68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118" t="s">
        <v>425</v>
      </c>
      <c r="C171" s="25" t="s">
        <v>22</v>
      </c>
      <c r="D171" s="26"/>
      <c r="E171" s="34">
        <v>3400</v>
      </c>
      <c r="F171" s="28">
        <f t="shared" si="73"/>
        <v>3400</v>
      </c>
      <c r="G171" s="29" t="str">
        <f t="shared" si="74"/>
        <v/>
      </c>
      <c r="H171" s="34">
        <v>3400</v>
      </c>
      <c r="I171" s="99">
        <f t="shared" si="75"/>
        <v>3400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0"/>
        <v>2500</v>
      </c>
      <c r="P171" s="153" t="str">
        <f t="shared" si="64"/>
        <v/>
      </c>
      <c r="Q171" s="156">
        <v>2500</v>
      </c>
      <c r="R171" s="90">
        <f t="shared" si="66"/>
        <v>2500</v>
      </c>
      <c r="S171" s="3"/>
      <c r="V171" s="9"/>
      <c r="W171" s="6"/>
      <c r="X171" s="8"/>
      <c r="Y171" s="9"/>
      <c r="Z171" s="6"/>
      <c r="AA171" s="8"/>
      <c r="AC171" s="114">
        <f t="shared" si="68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32" t="s">
        <v>428</v>
      </c>
      <c r="C172" s="33" t="s">
        <v>231</v>
      </c>
      <c r="D172" s="26"/>
      <c r="E172" s="27">
        <v>2400</v>
      </c>
      <c r="F172" s="28">
        <f t="shared" si="73"/>
        <v>2400</v>
      </c>
      <c r="G172" s="29" t="str">
        <f t="shared" si="74"/>
        <v/>
      </c>
      <c r="H172" s="30">
        <v>2400</v>
      </c>
      <c r="I172" s="99">
        <f t="shared" si="75"/>
        <v>2400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0"/>
        <v>1500</v>
      </c>
      <c r="P172" s="153" t="str">
        <f t="shared" si="64"/>
        <v/>
      </c>
      <c r="Q172" s="156">
        <v>1500</v>
      </c>
      <c r="R172" s="90">
        <f t="shared" si="66"/>
        <v>1500</v>
      </c>
      <c r="S172" s="3"/>
      <c r="V172" s="9"/>
      <c r="W172" s="6"/>
      <c r="X172" s="8"/>
      <c r="Y172" s="9"/>
      <c r="Z172" s="6"/>
      <c r="AA172" s="8"/>
      <c r="AC172" s="114">
        <f t="shared" si="68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430</v>
      </c>
      <c r="C173" s="25" t="s">
        <v>22</v>
      </c>
      <c r="D173" s="26"/>
      <c r="E173" s="27">
        <v>2700</v>
      </c>
      <c r="F173" s="28">
        <f t="shared" si="73"/>
        <v>2700</v>
      </c>
      <c r="G173" s="29" t="str">
        <f t="shared" si="74"/>
        <v/>
      </c>
      <c r="H173" s="30">
        <v>2700</v>
      </c>
      <c r="I173" s="99">
        <f t="shared" si="75"/>
        <v>2700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0"/>
        <v>47200</v>
      </c>
      <c r="P173" s="153" t="str">
        <f t="shared" si="64"/>
        <v/>
      </c>
      <c r="Q173" s="27">
        <v>47200</v>
      </c>
      <c r="R173" s="90">
        <f t="shared" si="66"/>
        <v>47200</v>
      </c>
      <c r="S173" s="3"/>
      <c r="V173" s="9"/>
      <c r="W173" s="6"/>
      <c r="X173" s="8"/>
      <c r="Y173" s="9"/>
      <c r="Z173" s="6"/>
      <c r="AA173" s="8"/>
      <c r="AC173" s="114">
        <f t="shared" si="68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22</v>
      </c>
      <c r="D174" s="26"/>
      <c r="E174" s="27">
        <v>3100</v>
      </c>
      <c r="F174" s="28">
        <f t="shared" si="73"/>
        <v>3100</v>
      </c>
      <c r="G174" s="29" t="str">
        <f t="shared" si="74"/>
        <v/>
      </c>
      <c r="H174" s="30">
        <v>3100</v>
      </c>
      <c r="I174" s="99">
        <f t="shared" si="75"/>
        <v>3100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0"/>
        <v>16200</v>
      </c>
      <c r="P174" s="77" t="str">
        <f t="shared" si="64"/>
        <v/>
      </c>
      <c r="Q174" s="27">
        <v>16200</v>
      </c>
      <c r="R174" s="90">
        <f t="shared" si="66"/>
        <v>16200</v>
      </c>
      <c r="S174" s="3"/>
      <c r="V174" s="9"/>
      <c r="W174" s="6"/>
      <c r="X174" s="8"/>
      <c r="Y174" s="9"/>
      <c r="Z174" s="6"/>
      <c r="AA174" s="8"/>
      <c r="AC174" s="114">
        <f t="shared" si="68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24" t="s">
        <v>432</v>
      </c>
      <c r="C175" s="25" t="s">
        <v>105</v>
      </c>
      <c r="D175" s="26"/>
      <c r="E175" s="27">
        <v>5500</v>
      </c>
      <c r="F175" s="28">
        <f t="shared" si="73"/>
        <v>5500</v>
      </c>
      <c r="G175" s="29" t="str">
        <f t="shared" si="74"/>
        <v/>
      </c>
      <c r="H175" s="30">
        <v>5500</v>
      </c>
      <c r="I175" s="99">
        <f t="shared" si="75"/>
        <v>5500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0"/>
        <v>14400</v>
      </c>
      <c r="P175" s="77" t="str">
        <f t="shared" si="64"/>
        <v/>
      </c>
      <c r="Q175" s="27">
        <v>14400</v>
      </c>
      <c r="R175" s="90">
        <f t="shared" si="66"/>
        <v>14400</v>
      </c>
      <c r="S175" s="3"/>
      <c r="V175" s="9"/>
      <c r="W175" s="6"/>
      <c r="X175" s="8"/>
      <c r="Y175" s="9"/>
      <c r="Z175" s="6"/>
      <c r="AA175" s="8"/>
      <c r="AC175" s="114">
        <f t="shared" si="68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24" t="s">
        <v>435</v>
      </c>
      <c r="C176" s="25" t="s">
        <v>22</v>
      </c>
      <c r="D176" s="26"/>
      <c r="E176" s="27">
        <v>2900</v>
      </c>
      <c r="F176" s="28">
        <f t="shared" si="73"/>
        <v>2900</v>
      </c>
      <c r="G176" s="29" t="str">
        <f t="shared" si="74"/>
        <v/>
      </c>
      <c r="H176" s="30">
        <v>2900</v>
      </c>
      <c r="I176" s="99">
        <f t="shared" si="75"/>
        <v>2900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0"/>
        <v>15300</v>
      </c>
      <c r="P176" s="77" t="str">
        <f t="shared" si="64"/>
        <v/>
      </c>
      <c r="Q176" s="27">
        <v>15300</v>
      </c>
      <c r="R176" s="90">
        <f t="shared" si="66"/>
        <v>15300</v>
      </c>
      <c r="S176" s="3"/>
      <c r="V176" s="9"/>
      <c r="W176" s="6"/>
      <c r="X176" s="8"/>
      <c r="Y176" s="9"/>
      <c r="Z176" s="6"/>
      <c r="AA176" s="8"/>
      <c r="AC176" s="114">
        <f t="shared" si="68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24" t="s">
        <v>437</v>
      </c>
      <c r="C177" s="25" t="s">
        <v>22</v>
      </c>
      <c r="D177" s="26"/>
      <c r="E177" s="27">
        <v>4430</v>
      </c>
      <c r="F177" s="28">
        <f t="shared" si="73"/>
        <v>4430</v>
      </c>
      <c r="G177" s="29" t="str">
        <f t="shared" si="74"/>
        <v/>
      </c>
      <c r="H177" s="30">
        <v>4430</v>
      </c>
      <c r="I177" s="99">
        <f t="shared" si="75"/>
        <v>4430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0"/>
        <v>17200</v>
      </c>
      <c r="P177" s="77" t="str">
        <f t="shared" si="64"/>
        <v/>
      </c>
      <c r="Q177" s="27">
        <v>17200</v>
      </c>
      <c r="R177" s="90">
        <f t="shared" si="66"/>
        <v>17200</v>
      </c>
      <c r="S177" s="3"/>
      <c r="V177" s="9"/>
      <c r="W177" s="6"/>
      <c r="X177" s="8"/>
      <c r="Y177" s="9"/>
      <c r="Z177" s="6"/>
      <c r="AA177" s="8"/>
      <c r="AC177" s="114">
        <f t="shared" si="68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32" t="s">
        <v>439</v>
      </c>
      <c r="C178" s="33" t="s">
        <v>22</v>
      </c>
      <c r="D178" s="26"/>
      <c r="E178" s="27">
        <v>3100</v>
      </c>
      <c r="F178" s="28">
        <f t="shared" si="73"/>
        <v>3100</v>
      </c>
      <c r="G178" s="29" t="str">
        <f t="shared" si="74"/>
        <v/>
      </c>
      <c r="H178" s="30">
        <v>3100</v>
      </c>
      <c r="I178" s="99">
        <f t="shared" si="75"/>
        <v>3100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0"/>
        <v>43800</v>
      </c>
      <c r="P178" s="77" t="str">
        <f t="shared" si="64"/>
        <v/>
      </c>
      <c r="Q178" s="27">
        <v>43800</v>
      </c>
      <c r="R178" s="90">
        <f t="shared" si="66"/>
        <v>43800</v>
      </c>
      <c r="S178" s="3"/>
      <c r="V178" s="9"/>
      <c r="W178" s="6"/>
      <c r="X178" s="8"/>
      <c r="Y178" s="9"/>
      <c r="Z178" s="6"/>
      <c r="AA178" s="8"/>
      <c r="AC178" s="114">
        <f t="shared" si="68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32" t="s">
        <v>441</v>
      </c>
      <c r="C179" s="139" t="s">
        <v>29</v>
      </c>
      <c r="D179" s="26"/>
      <c r="E179" s="27">
        <v>3500</v>
      </c>
      <c r="F179" s="28">
        <f t="shared" si="73"/>
        <v>3500</v>
      </c>
      <c r="G179" s="29" t="str">
        <f t="shared" si="74"/>
        <v/>
      </c>
      <c r="H179" s="30">
        <v>3500</v>
      </c>
      <c r="I179" s="99">
        <f t="shared" si="75"/>
        <v>3500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0"/>
        <v>13100</v>
      </c>
      <c r="P179" s="77" t="str">
        <f t="shared" si="64"/>
        <v/>
      </c>
      <c r="Q179" s="27">
        <v>13100</v>
      </c>
      <c r="R179" s="90">
        <f t="shared" si="66"/>
        <v>13100</v>
      </c>
      <c r="S179" s="3"/>
      <c r="V179" s="9"/>
      <c r="W179" s="6"/>
      <c r="X179" s="8"/>
      <c r="Y179" s="9"/>
      <c r="Z179" s="6"/>
      <c r="AA179" s="8"/>
      <c r="AC179" s="114">
        <f t="shared" si="68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443</v>
      </c>
      <c r="C180" s="25" t="s">
        <v>22</v>
      </c>
      <c r="D180" s="26"/>
      <c r="E180" s="27">
        <v>2800</v>
      </c>
      <c r="F180" s="28">
        <f t="shared" si="73"/>
        <v>2800</v>
      </c>
      <c r="G180" s="29" t="str">
        <f t="shared" si="74"/>
        <v/>
      </c>
      <c r="H180" s="30">
        <v>2800</v>
      </c>
      <c r="I180" s="99">
        <f t="shared" si="75"/>
        <v>2800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0"/>
        <v>35500</v>
      </c>
      <c r="P180" s="77" t="str">
        <f t="shared" si="64"/>
        <v/>
      </c>
      <c r="Q180" s="27">
        <v>35500</v>
      </c>
      <c r="R180" s="90">
        <f t="shared" si="66"/>
        <v>35500</v>
      </c>
      <c r="S180" s="3"/>
      <c r="V180" s="9"/>
      <c r="W180" s="6"/>
      <c r="X180" s="8"/>
      <c r="Y180" s="9"/>
      <c r="Z180" s="6"/>
      <c r="AA180" s="8"/>
      <c r="AC180" s="114">
        <f t="shared" si="68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24" t="s">
        <v>445</v>
      </c>
      <c r="C181" s="25" t="s">
        <v>22</v>
      </c>
      <c r="D181" s="26"/>
      <c r="E181" s="27">
        <v>4280</v>
      </c>
      <c r="F181" s="28">
        <f t="shared" si="73"/>
        <v>4280</v>
      </c>
      <c r="G181" s="29" t="str">
        <f t="shared" si="74"/>
        <v/>
      </c>
      <c r="H181" s="30">
        <v>4280</v>
      </c>
      <c r="I181" s="99">
        <f t="shared" si="75"/>
        <v>4280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0"/>
        <v>36500</v>
      </c>
      <c r="P181" s="77" t="str">
        <f t="shared" si="64"/>
        <v/>
      </c>
      <c r="Q181" s="27">
        <v>36500</v>
      </c>
      <c r="R181" s="90">
        <f t="shared" si="66"/>
        <v>36500</v>
      </c>
      <c r="S181" s="3"/>
      <c r="V181" s="9"/>
      <c r="W181" s="6"/>
      <c r="X181" s="8"/>
      <c r="Y181" s="9"/>
      <c r="Z181" s="6"/>
      <c r="AA181" s="8"/>
      <c r="AC181" s="114">
        <f t="shared" si="68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24" t="s">
        <v>447</v>
      </c>
      <c r="C182" s="25" t="s">
        <v>448</v>
      </c>
      <c r="D182" s="26"/>
      <c r="E182" s="27">
        <v>3200</v>
      </c>
      <c r="F182" s="28">
        <f t="shared" si="73"/>
        <v>3200</v>
      </c>
      <c r="G182" s="29" t="str">
        <f t="shared" si="74"/>
        <v/>
      </c>
      <c r="H182" s="30">
        <v>3200</v>
      </c>
      <c r="I182" s="99">
        <f t="shared" si="75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0"/>
        <v>8900</v>
      </c>
      <c r="P182" s="77" t="str">
        <f t="shared" si="64"/>
        <v/>
      </c>
      <c r="Q182" s="27">
        <v>8900</v>
      </c>
      <c r="R182" s="90">
        <f t="shared" si="66"/>
        <v>8900</v>
      </c>
      <c r="S182" s="3"/>
      <c r="V182" s="9"/>
      <c r="W182" s="6"/>
      <c r="X182" s="8"/>
      <c r="Y182" s="9"/>
      <c r="Z182" s="6"/>
      <c r="AA182" s="8"/>
      <c r="AC182" s="114">
        <f t="shared" si="68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24" t="s">
        <v>450</v>
      </c>
      <c r="C183" s="25" t="s">
        <v>22</v>
      </c>
      <c r="D183" s="26"/>
      <c r="E183" s="27">
        <v>3200</v>
      </c>
      <c r="F183" s="28">
        <f t="shared" si="73"/>
        <v>3200</v>
      </c>
      <c r="G183" s="29" t="str">
        <f t="shared" si="74"/>
        <v/>
      </c>
      <c r="H183" s="30">
        <v>3200</v>
      </c>
      <c r="I183" s="99">
        <f t="shared" si="75"/>
        <v>3200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0"/>
        <v>15500</v>
      </c>
      <c r="P183" s="77" t="str">
        <f t="shared" si="64"/>
        <v/>
      </c>
      <c r="Q183" s="27">
        <v>15500</v>
      </c>
      <c r="R183" s="90">
        <f t="shared" si="66"/>
        <v>15500</v>
      </c>
      <c r="S183" s="3"/>
      <c r="V183" s="9"/>
      <c r="W183" s="6"/>
      <c r="X183" s="8"/>
      <c r="Y183" s="9"/>
      <c r="Z183" s="6"/>
      <c r="AA183" s="8"/>
      <c r="AC183" s="114">
        <f t="shared" si="68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36" t="s">
        <v>452</v>
      </c>
      <c r="C184" s="36"/>
      <c r="D184" s="37"/>
      <c r="E184" s="38">
        <f>SUM(F169:F183)</f>
        <v>50960</v>
      </c>
      <c r="F184" s="39">
        <f>E184/15</f>
        <v>3397.33333333333</v>
      </c>
      <c r="G184" s="29" t="str">
        <f t="shared" si="74"/>
        <v/>
      </c>
      <c r="H184" s="38">
        <f>SUM(I169:I183)</f>
        <v>50960</v>
      </c>
      <c r="I184" s="39">
        <f>H184/15</f>
        <v>3397.33333333333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0"/>
        <v>17300</v>
      </c>
      <c r="P184" s="77" t="str">
        <f t="shared" si="64"/>
        <v/>
      </c>
      <c r="Q184" s="27">
        <v>17300</v>
      </c>
      <c r="R184" s="90">
        <f t="shared" si="66"/>
        <v>17300</v>
      </c>
      <c r="S184" s="3"/>
      <c r="V184" s="9"/>
      <c r="W184" s="6"/>
      <c r="X184" s="8"/>
      <c r="Y184" s="9"/>
      <c r="Z184" s="6"/>
      <c r="AA184" s="8"/>
      <c r="AC184" s="114">
        <f t="shared" si="68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54" t="s">
        <v>454</v>
      </c>
      <c r="C185" s="25" t="s">
        <v>22</v>
      </c>
      <c r="D185" s="26"/>
      <c r="E185" s="27">
        <v>2480</v>
      </c>
      <c r="F185" s="28">
        <f t="shared" ref="F185:F187" si="76">E185+D185</f>
        <v>2480</v>
      </c>
      <c r="G185" s="29" t="str">
        <f t="shared" si="74"/>
        <v/>
      </c>
      <c r="H185" s="30">
        <v>2480</v>
      </c>
      <c r="I185" s="67">
        <f t="shared" ref="I185:I187" si="77">IF(G185="",0+H185,G185+H185)</f>
        <v>2480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0"/>
        <v>45500</v>
      </c>
      <c r="P185" s="77" t="str">
        <f t="shared" si="64"/>
        <v/>
      </c>
      <c r="Q185" s="27">
        <v>45500</v>
      </c>
      <c r="R185" s="90">
        <f t="shared" si="66"/>
        <v>45500</v>
      </c>
      <c r="S185" s="3"/>
      <c r="V185" s="9"/>
      <c r="W185" s="6"/>
      <c r="X185" s="8"/>
      <c r="Y185" s="9"/>
      <c r="Z185" s="6"/>
      <c r="AA185" s="8"/>
      <c r="AC185" s="114">
        <f t="shared" si="68"/>
        <v>0</v>
      </c>
      <c r="AD185" s="114">
        <f t="shared" si="65"/>
        <v>0</v>
      </c>
      <c r="AE185" s="11"/>
    </row>
    <row r="186" s="1" customFormat="1" ht="11" customHeight="1" spans="1:31">
      <c r="A186" s="138"/>
      <c r="B186" s="33" t="s">
        <v>456</v>
      </c>
      <c r="C186" s="33" t="s">
        <v>231</v>
      </c>
      <c r="D186" s="26"/>
      <c r="E186" s="27">
        <v>2700</v>
      </c>
      <c r="F186" s="28">
        <f t="shared" si="76"/>
        <v>2700</v>
      </c>
      <c r="G186" s="29" t="str">
        <f t="shared" si="74"/>
        <v/>
      </c>
      <c r="H186" s="30">
        <v>2700</v>
      </c>
      <c r="I186" s="67">
        <f t="shared" si="77"/>
        <v>2700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0"/>
        <v>14500</v>
      </c>
      <c r="P186" s="77" t="str">
        <f t="shared" si="64"/>
        <v/>
      </c>
      <c r="Q186" s="27">
        <v>14500</v>
      </c>
      <c r="R186" s="90">
        <f t="shared" si="66"/>
        <v>14500</v>
      </c>
      <c r="S186" s="3"/>
      <c r="V186" s="9"/>
      <c r="W186" s="6"/>
      <c r="X186" s="8"/>
      <c r="Y186" s="9"/>
      <c r="Z186" s="6"/>
      <c r="AA186" s="8"/>
      <c r="AC186" s="114">
        <f t="shared" si="68"/>
        <v>0</v>
      </c>
      <c r="AD186" s="114">
        <f t="shared" si="65"/>
        <v>0</v>
      </c>
      <c r="AE186" s="11"/>
    </row>
    <row r="187" s="1" customFormat="1" ht="11" customHeight="1" spans="1:31">
      <c r="A187" s="138"/>
      <c r="B187" s="33" t="s">
        <v>458</v>
      </c>
      <c r="C187" s="33" t="s">
        <v>22</v>
      </c>
      <c r="D187" s="26"/>
      <c r="E187" s="27">
        <v>3200</v>
      </c>
      <c r="F187" s="28">
        <f t="shared" si="76"/>
        <v>3200</v>
      </c>
      <c r="G187" s="29" t="str">
        <f t="shared" si="74"/>
        <v/>
      </c>
      <c r="H187" s="30">
        <v>3200</v>
      </c>
      <c r="I187" s="67">
        <f t="shared" si="77"/>
        <v>3200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0"/>
        <v>12700</v>
      </c>
      <c r="P187" s="77" t="str">
        <f t="shared" si="64"/>
        <v/>
      </c>
      <c r="Q187" s="27">
        <v>12700</v>
      </c>
      <c r="R187" s="90">
        <f t="shared" si="66"/>
        <v>12700</v>
      </c>
      <c r="S187" s="3"/>
      <c r="V187" s="9"/>
      <c r="W187" s="6"/>
      <c r="X187" s="8"/>
      <c r="Y187" s="9"/>
      <c r="Z187" s="6"/>
      <c r="AA187" s="8"/>
      <c r="AC187" s="114">
        <f t="shared" si="68"/>
        <v>0</v>
      </c>
      <c r="AD187" s="114">
        <f t="shared" si="65"/>
        <v>0</v>
      </c>
      <c r="AE187" s="11"/>
    </row>
    <row r="188" s="1" customFormat="1" ht="11" customHeight="1" spans="1:31">
      <c r="A188" s="138"/>
      <c r="B188" s="36" t="s">
        <v>460</v>
      </c>
      <c r="C188" s="36"/>
      <c r="D188" s="37"/>
      <c r="E188" s="38">
        <f>E184+F185+F186+F187</f>
        <v>59340</v>
      </c>
      <c r="F188" s="39">
        <f>E188/18</f>
        <v>3296.66666666667</v>
      </c>
      <c r="G188" s="73"/>
      <c r="H188" s="38">
        <f>H184+I185+I186+I187</f>
        <v>59340</v>
      </c>
      <c r="I188" s="39">
        <f>H188/18</f>
        <v>3296.66666666667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0"/>
        <v>11400</v>
      </c>
      <c r="P188" s="77" t="str">
        <f t="shared" si="64"/>
        <v/>
      </c>
      <c r="Q188" s="27">
        <v>11400</v>
      </c>
      <c r="R188" s="90">
        <f t="shared" si="66"/>
        <v>11400</v>
      </c>
      <c r="S188" s="3"/>
      <c r="V188" s="9"/>
      <c r="W188" s="6"/>
      <c r="X188" s="8"/>
      <c r="Y188" s="9"/>
      <c r="Z188" s="6"/>
      <c r="AA188" s="8"/>
      <c r="AC188" s="114">
        <f t="shared" si="68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0"/>
        <v>13600</v>
      </c>
      <c r="P189" s="77" t="str">
        <f t="shared" ref="P189:P198" si="78">IF(LEFT(M189,1)="+",LEFT(M189,1)&amp;TEXT(M189,"#"),TEXT(M189,"#"))</f>
        <v/>
      </c>
      <c r="Q189" s="27">
        <v>13600</v>
      </c>
      <c r="R189" s="90">
        <f t="shared" si="66"/>
        <v>13600</v>
      </c>
      <c r="S189" s="3"/>
      <c r="V189" s="9"/>
      <c r="W189" s="6"/>
      <c r="X189" s="8"/>
      <c r="Y189" s="9"/>
      <c r="Z189" s="6"/>
      <c r="AA189" s="8"/>
      <c r="AC189" s="114">
        <f t="shared" si="68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0"/>
        <v>15500</v>
      </c>
      <c r="P190" s="77" t="str">
        <f t="shared" si="78"/>
        <v/>
      </c>
      <c r="Q190" s="27">
        <v>15500</v>
      </c>
      <c r="R190" s="90">
        <f t="shared" si="66"/>
        <v>15500</v>
      </c>
      <c r="S190" s="3"/>
      <c r="V190" s="9"/>
      <c r="W190" s="6"/>
      <c r="X190" s="8"/>
      <c r="Y190" s="9"/>
      <c r="Z190" s="6"/>
      <c r="AA190" s="8"/>
      <c r="AC190" s="114">
        <f t="shared" si="68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60"/>
      <c r="C191" s="60"/>
      <c r="D191" s="26"/>
      <c r="E191" s="34"/>
      <c r="F191" s="28"/>
      <c r="G191" s="29"/>
      <c r="H191" s="34"/>
      <c r="I191" s="67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0"/>
        <v>15600</v>
      </c>
      <c r="P191" s="77" t="str">
        <f t="shared" si="78"/>
        <v/>
      </c>
      <c r="Q191" s="30">
        <v>15600</v>
      </c>
      <c r="R191" s="90">
        <f t="shared" si="66"/>
        <v>15600</v>
      </c>
      <c r="S191" s="3"/>
      <c r="V191" s="9"/>
      <c r="W191" s="6"/>
      <c r="X191" s="8"/>
      <c r="Y191" s="9"/>
      <c r="Z191" s="6"/>
      <c r="AA191" s="8"/>
      <c r="AC191" s="114">
        <f t="shared" si="68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0"/>
        <v>14500</v>
      </c>
      <c r="P192" s="29" t="str">
        <f t="shared" si="78"/>
        <v/>
      </c>
      <c r="Q192" s="30">
        <v>14500</v>
      </c>
      <c r="R192" s="90">
        <f t="shared" si="66"/>
        <v>14500</v>
      </c>
      <c r="S192" s="3"/>
      <c r="V192" s="9"/>
      <c r="W192" s="6"/>
      <c r="X192" s="8"/>
      <c r="Y192" s="9"/>
      <c r="Z192" s="6"/>
      <c r="AA192" s="8"/>
      <c r="AC192" s="114">
        <f t="shared" si="68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0"/>
        <v>12700</v>
      </c>
      <c r="P193" s="29" t="str">
        <f t="shared" si="78"/>
        <v/>
      </c>
      <c r="Q193" s="30">
        <v>12700</v>
      </c>
      <c r="R193" s="90">
        <f t="shared" si="66"/>
        <v>12700</v>
      </c>
      <c r="S193" s="3"/>
      <c r="V193" s="9"/>
      <c r="W193" s="6"/>
      <c r="X193" s="8"/>
      <c r="Y193" s="9"/>
      <c r="Z193" s="6"/>
      <c r="AA193" s="8"/>
      <c r="AC193" s="114">
        <f t="shared" si="68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0"/>
        <v>11000</v>
      </c>
      <c r="P194" s="29" t="str">
        <f t="shared" si="78"/>
        <v/>
      </c>
      <c r="Q194" s="30">
        <v>11000</v>
      </c>
      <c r="R194" s="90">
        <f t="shared" si="66"/>
        <v>11000</v>
      </c>
      <c r="S194" s="3"/>
      <c r="V194" s="9"/>
      <c r="W194" s="6"/>
      <c r="X194" s="8"/>
      <c r="Y194" s="9"/>
      <c r="Z194" s="6"/>
      <c r="AA194" s="8"/>
      <c r="AC194" s="114">
        <f t="shared" si="68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0"/>
        <v>44000</v>
      </c>
      <c r="P195" s="29" t="str">
        <f t="shared" si="78"/>
        <v/>
      </c>
      <c r="Q195" s="30">
        <v>44000</v>
      </c>
      <c r="R195" s="90">
        <f t="shared" si="66"/>
        <v>44000</v>
      </c>
      <c r="S195" s="3"/>
      <c r="V195" s="9"/>
      <c r="W195" s="6"/>
      <c r="X195" s="8"/>
      <c r="Y195" s="9"/>
      <c r="Z195" s="6"/>
      <c r="AA195" s="8"/>
      <c r="AC195" s="114">
        <f t="shared" si="68"/>
        <v>0</v>
      </c>
      <c r="AD195" s="114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0"/>
        <v>14700</v>
      </c>
      <c r="P196" s="29" t="str">
        <f t="shared" si="78"/>
        <v/>
      </c>
      <c r="Q196" s="34">
        <v>14700</v>
      </c>
      <c r="R196" s="90">
        <f t="shared" si="66"/>
        <v>14700</v>
      </c>
      <c r="S196" s="3"/>
      <c r="V196" s="9"/>
      <c r="W196" s="6"/>
      <c r="X196" s="8"/>
      <c r="Y196" s="9"/>
      <c r="Z196" s="6"/>
      <c r="AA196" s="8"/>
      <c r="AC196" s="114">
        <f t="shared" si="68"/>
        <v>0</v>
      </c>
      <c r="AD196" s="114">
        <f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0"/>
        <v>20700</v>
      </c>
      <c r="P197" s="29" t="str">
        <f t="shared" si="78"/>
        <v/>
      </c>
      <c r="Q197" s="30">
        <v>20700</v>
      </c>
      <c r="R197" s="90">
        <f t="shared" si="66"/>
        <v>20700</v>
      </c>
      <c r="S197" s="3"/>
      <c r="V197" s="9"/>
      <c r="W197" s="6"/>
      <c r="X197" s="8"/>
      <c r="Y197" s="9"/>
      <c r="Z197" s="6"/>
      <c r="AA197" s="8"/>
      <c r="AC197" s="114">
        <f t="shared" si="68"/>
        <v>0</v>
      </c>
      <c r="AD197" s="114">
        <f>O197-R197</f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0"/>
        <v>34200</v>
      </c>
      <c r="P198" s="115" t="str">
        <f t="shared" si="78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>O198-R198</f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186"/>
      <c r="K199" s="168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4">
        <f>O199-R199</f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>O200-R200</f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pans="2:12">
      <c r="B202" s="4"/>
      <c r="C202" s="4"/>
      <c r="D202" s="163"/>
      <c r="E202" s="130"/>
      <c r="F202" s="165"/>
      <c r="G202" s="163"/>
      <c r="H202" s="130"/>
      <c r="I202" s="131"/>
      <c r="L202" s="173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1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8"/>
    <mergeCell ref="A79:A96"/>
    <mergeCell ref="A98:A120"/>
    <mergeCell ref="A122:A167"/>
    <mergeCell ref="A169:A188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91" activePane="bottomRight" state="frozen"/>
      <selection/>
      <selection pane="topRight"/>
      <selection pane="bottomLeft"/>
      <selection pane="bottomRight" activeCell="O120" sqref="O120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516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516</v>
      </c>
      <c r="T1" s="81"/>
      <c r="U1" s="81"/>
      <c r="V1" s="81"/>
      <c r="W1" s="81"/>
      <c r="X1" s="82"/>
      <c r="Y1" s="81"/>
      <c r="Z1" s="81"/>
      <c r="AA1" s="109"/>
      <c r="AC1" s="11" t="s">
        <v>1</v>
      </c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"/>
      <c r="AD2" s="11"/>
      <c r="AE2" s="11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25900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/>
      </c>
      <c r="Q28" s="30">
        <v>25900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25700</v>
      </c>
      <c r="O29" s="28">
        <f t="shared" si="17"/>
        <v>25700</v>
      </c>
      <c r="P29" s="29" t="str">
        <f t="shared" si="18"/>
        <v/>
      </c>
      <c r="Q29" s="30">
        <v>25700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21500</v>
      </c>
      <c r="F32" s="28">
        <f t="shared" si="15"/>
        <v>21500</v>
      </c>
      <c r="G32" s="29" t="str">
        <f t="shared" si="1"/>
        <v/>
      </c>
      <c r="H32" s="30">
        <v>21500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165300</v>
      </c>
      <c r="F34" s="39">
        <f>E34/8</f>
        <v>20662.5</v>
      </c>
      <c r="G34" s="29" t="str">
        <f t="shared" si="1"/>
        <v/>
      </c>
      <c r="H34" s="38">
        <f>SUM(H26:H33)</f>
        <v>165300</v>
      </c>
      <c r="I34" s="74">
        <f>H34/8</f>
        <v>20662.5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 t="s">
        <v>485</v>
      </c>
      <c r="N35" s="27">
        <v>22500</v>
      </c>
      <c r="O35" s="28">
        <f t="shared" si="17"/>
        <v>22000</v>
      </c>
      <c r="P35" s="29" t="str">
        <f t="shared" si="18"/>
        <v>-500</v>
      </c>
      <c r="Q35" s="30">
        <v>22500</v>
      </c>
      <c r="R35" s="90">
        <f t="shared" si="19"/>
        <v>22000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22300</v>
      </c>
      <c r="O36" s="28">
        <f t="shared" si="17"/>
        <v>22300</v>
      </c>
      <c r="P36" s="29" t="str">
        <f t="shared" si="18"/>
        <v/>
      </c>
      <c r="Q36" s="30">
        <v>22300</v>
      </c>
      <c r="R36" s="90">
        <f t="shared" si="19"/>
        <v>22300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 t="s">
        <v>468</v>
      </c>
      <c r="N40" s="27">
        <v>20000</v>
      </c>
      <c r="O40" s="28">
        <f t="shared" si="17"/>
        <v>19700</v>
      </c>
      <c r="P40" s="77" t="str">
        <f t="shared" si="18"/>
        <v>-300</v>
      </c>
      <c r="Q40" s="30">
        <v>20000</v>
      </c>
      <c r="R40" s="90">
        <f t="shared" si="19"/>
        <v>19700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26200</v>
      </c>
      <c r="O45" s="28">
        <f t="shared" si="17"/>
        <v>26200</v>
      </c>
      <c r="P45" s="29" t="str">
        <f t="shared" si="18"/>
        <v/>
      </c>
      <c r="Q45" s="30">
        <v>26200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472140</v>
      </c>
      <c r="O46" s="39">
        <f>N46/18</f>
        <v>26230</v>
      </c>
      <c r="P46" s="73"/>
      <c r="Q46" s="38">
        <f>SUM(R28:R45)</f>
        <v>472140</v>
      </c>
      <c r="R46" s="108">
        <f>Q46/18</f>
        <v>26230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515340</v>
      </c>
      <c r="O50" s="39">
        <f>N50/21</f>
        <v>24540</v>
      </c>
      <c r="P50" s="73"/>
      <c r="Q50" s="38">
        <f>Q46+R47+R48</f>
        <v>515340</v>
      </c>
      <c r="R50" s="108">
        <f>Q50/21</f>
        <v>24540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0">E54+D54</f>
        <v>9400</v>
      </c>
      <c r="G54" s="29" t="str">
        <f t="shared" si="1"/>
        <v/>
      </c>
      <c r="H54" s="30">
        <v>9400</v>
      </c>
      <c r="I54" s="67">
        <f t="shared" ref="I54:I66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0"/>
        <v>10400</v>
      </c>
      <c r="G56" s="29" t="str">
        <f t="shared" si="1"/>
        <v/>
      </c>
      <c r="H56" s="30">
        <v>10400</v>
      </c>
      <c r="I56" s="67">
        <f t="shared" si="31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0"/>
        <v>10600</v>
      </c>
      <c r="G57" s="29" t="str">
        <f t="shared" si="1"/>
        <v/>
      </c>
      <c r="H57" s="30">
        <v>10600</v>
      </c>
      <c r="I57" s="67">
        <f t="shared" si="31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0"/>
        <v>11200</v>
      </c>
      <c r="G58" s="29" t="str">
        <f t="shared" si="1"/>
        <v/>
      </c>
      <c r="H58" s="30">
        <v>11200</v>
      </c>
      <c r="I58" s="67">
        <f t="shared" si="31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0"/>
        <v>10700</v>
      </c>
      <c r="G60" s="29" t="str">
        <f t="shared" si="1"/>
        <v/>
      </c>
      <c r="H60" s="30">
        <v>10700</v>
      </c>
      <c r="I60" s="67">
        <f t="shared" si="31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0"/>
        <v>10900</v>
      </c>
      <c r="G61" s="29" t="str">
        <f t="shared" si="1"/>
        <v/>
      </c>
      <c r="H61" s="30">
        <v>10900</v>
      </c>
      <c r="I61" s="67">
        <f t="shared" si="31"/>
        <v>10900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5">N61+M61</f>
        <v>1800</v>
      </c>
      <c r="P61" s="29" t="str">
        <f t="shared" ref="P61:P63" si="36">IF(LEFT(M61,1)="+",LEFT(M61,1)&amp;TEXT(M61,"#"),TEXT(M61,"#"))</f>
        <v/>
      </c>
      <c r="Q61" s="30">
        <v>1800</v>
      </c>
      <c r="R61" s="90">
        <f t="shared" ref="R61:R63" si="37">IF(P61="",0+Q61,P61+Q61)</f>
        <v>1800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0"/>
        <v>13900</v>
      </c>
      <c r="G62" s="29" t="str">
        <f t="shared" si="1"/>
        <v/>
      </c>
      <c r="H62" s="30">
        <v>13900</v>
      </c>
      <c r="I62" s="67">
        <f t="shared" si="31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5"/>
        <v>1250</v>
      </c>
      <c r="P62" s="29" t="str">
        <f t="shared" si="36"/>
        <v/>
      </c>
      <c r="Q62" s="30">
        <v>1250</v>
      </c>
      <c r="R62" s="90">
        <f t="shared" si="37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9400</v>
      </c>
      <c r="F63" s="28">
        <f t="shared" si="30"/>
        <v>9400</v>
      </c>
      <c r="G63" s="29" t="str">
        <f t="shared" si="1"/>
        <v/>
      </c>
      <c r="H63" s="30">
        <v>9400</v>
      </c>
      <c r="I63" s="67">
        <f t="shared" si="31"/>
        <v>9400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5"/>
        <v>1900</v>
      </c>
      <c r="P63" s="29" t="str">
        <f t="shared" si="36"/>
        <v/>
      </c>
      <c r="Q63" s="30">
        <v>1900</v>
      </c>
      <c r="R63" s="90">
        <f t="shared" si="37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0"/>
        <v>11500</v>
      </c>
      <c r="G64" s="29" t="str">
        <f t="shared" si="1"/>
        <v/>
      </c>
      <c r="H64" s="30">
        <v>11500</v>
      </c>
      <c r="I64" s="67">
        <f t="shared" si="31"/>
        <v>11500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0"/>
        <v>12100</v>
      </c>
      <c r="G65" s="29" t="str">
        <f t="shared" si="1"/>
        <v/>
      </c>
      <c r="H65" s="30">
        <v>12100</v>
      </c>
      <c r="I65" s="67">
        <f t="shared" si="31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8">N65+M65</f>
        <v>10500</v>
      </c>
      <c r="P65" s="29" t="str">
        <f t="shared" ref="P65:P68" si="39">IF(LEFT(M65,1)="+",LEFT(M65,1)&amp;TEXT(M65,"#"),TEXT(M65,"#"))</f>
        <v/>
      </c>
      <c r="Q65" s="30">
        <v>10500</v>
      </c>
      <c r="R65" s="90">
        <f t="shared" ref="R65:R68" si="40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0"/>
        <v>11800</v>
      </c>
      <c r="G66" s="29" t="str">
        <f t="shared" si="1"/>
        <v/>
      </c>
      <c r="H66" s="30">
        <v>11800</v>
      </c>
      <c r="I66" s="67">
        <f t="shared" si="31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142500</v>
      </c>
      <c r="F67" s="39">
        <f>E67/13</f>
        <v>10961.5384615385</v>
      </c>
      <c r="G67" s="29" t="str">
        <f t="shared" si="1"/>
        <v/>
      </c>
      <c r="H67" s="51">
        <f>SUM(I54:I66)</f>
        <v>142500</v>
      </c>
      <c r="I67" s="39">
        <f>H67/13</f>
        <v>10961.5384615385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8"/>
        <v>8800</v>
      </c>
      <c r="P67" s="29" t="str">
        <f t="shared" si="39"/>
        <v/>
      </c>
      <c r="Q67" s="30">
        <v>8800</v>
      </c>
      <c r="R67" s="90">
        <f t="shared" si="40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1">E68+D68</f>
        <v>6700</v>
      </c>
      <c r="G68" s="29" t="str">
        <f t="shared" ref="G68:G70" si="42">IF(LEFT(D68,1)="+",LEFT(D68,1)&amp;TEXT(D68,"#"),TEXT(D68,"#"))</f>
        <v/>
      </c>
      <c r="H68" s="30">
        <v>6700</v>
      </c>
      <c r="I68" s="67">
        <f t="shared" ref="I68:I70" si="43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8"/>
        <v>10700</v>
      </c>
      <c r="P68" s="29" t="str">
        <f t="shared" si="39"/>
        <v/>
      </c>
      <c r="Q68" s="30">
        <v>10700</v>
      </c>
      <c r="R68" s="90">
        <f t="shared" si="40"/>
        <v>10700</v>
      </c>
      <c r="S68" s="105"/>
      <c r="V68" s="106"/>
      <c r="X68" s="107"/>
      <c r="Y68" s="106"/>
      <c r="AA68" s="107"/>
      <c r="AC68" s="114">
        <f t="shared" ref="AC68:AC73" si="44">F68-I68</f>
        <v>0</v>
      </c>
      <c r="AD68" s="114">
        <f t="shared" ref="AD68:AD131" si="45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1"/>
        <v>7000</v>
      </c>
      <c r="G69" s="29" t="str">
        <f t="shared" si="42"/>
        <v/>
      </c>
      <c r="H69" s="30">
        <v>7000</v>
      </c>
      <c r="I69" s="67">
        <f t="shared" si="43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4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1"/>
        <v>6800</v>
      </c>
      <c r="G70" s="29" t="str">
        <f t="shared" si="42"/>
        <v/>
      </c>
      <c r="H70" s="30">
        <v>6800</v>
      </c>
      <c r="I70" s="67">
        <f t="shared" si="43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4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4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163000</v>
      </c>
      <c r="F72" s="39">
        <f>E72/15</f>
        <v>10866.6666666667</v>
      </c>
      <c r="G72" s="73"/>
      <c r="H72" s="51">
        <f>H67+H71</f>
        <v>163000</v>
      </c>
      <c r="I72" s="39">
        <f>H72/15</f>
        <v>10866.6666666667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4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5" si="49">E73+D73</f>
        <v>4600</v>
      </c>
      <c r="G73" s="29" t="str">
        <f t="shared" ref="G73:G75" si="50">IF(LEFT(D73,1)="+",LEFT(D73,1)&amp;TEXT(D73,"#"),TEXT(D73,"#"))</f>
        <v/>
      </c>
      <c r="H73" s="30">
        <v>4600</v>
      </c>
      <c r="I73" s="67">
        <f t="shared" ref="I73:I75" si="51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4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119" t="s">
        <v>198</v>
      </c>
      <c r="C74" s="25" t="s">
        <v>105</v>
      </c>
      <c r="D74" s="26"/>
      <c r="E74" s="41">
        <v>5000</v>
      </c>
      <c r="F74" s="28">
        <f t="shared" si="49"/>
        <v>5000</v>
      </c>
      <c r="G74" s="29" t="str">
        <f t="shared" si="50"/>
        <v/>
      </c>
      <c r="H74" s="30">
        <v>5000</v>
      </c>
      <c r="I74" s="67">
        <f t="shared" si="51"/>
        <v>5000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ref="AC74:AC137" si="52">F75-I75</f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119" t="s">
        <v>201</v>
      </c>
      <c r="C75" s="25" t="s">
        <v>15</v>
      </c>
      <c r="D75" s="26"/>
      <c r="E75" s="41">
        <v>4600</v>
      </c>
      <c r="F75" s="28">
        <f t="shared" si="49"/>
        <v>4600</v>
      </c>
      <c r="G75" s="29" t="str">
        <f t="shared" si="50"/>
        <v/>
      </c>
      <c r="H75" s="30">
        <v>4600</v>
      </c>
      <c r="I75" s="67">
        <f t="shared" si="51"/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52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120" t="s">
        <v>203</v>
      </c>
      <c r="C76" s="36"/>
      <c r="D76" s="37"/>
      <c r="E76" s="51">
        <f>SUM(F73:F75)</f>
        <v>14200</v>
      </c>
      <c r="F76" s="39">
        <f>E76/3</f>
        <v>4733.33333333333</v>
      </c>
      <c r="G76" s="73"/>
      <c r="H76" s="51">
        <f>SUM(I73:I75)</f>
        <v>14200</v>
      </c>
      <c r="I76" s="39">
        <f>H76/3</f>
        <v>4733.33333333333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52"/>
        <v>0</v>
      </c>
      <c r="AD76" s="114">
        <f t="shared" si="45"/>
        <v>0</v>
      </c>
      <c r="AE76" s="114"/>
    </row>
    <row r="77" s="4" customFormat="1" ht="11" customHeight="1" spans="1:31">
      <c r="A77" s="42"/>
      <c r="B77" s="24" t="s">
        <v>206</v>
      </c>
      <c r="C77" s="25" t="s">
        <v>15</v>
      </c>
      <c r="D77" s="26"/>
      <c r="E77" s="41">
        <v>3600</v>
      </c>
      <c r="F77" s="28">
        <f t="shared" ref="F77:F96" si="53">E77+D77</f>
        <v>3600</v>
      </c>
      <c r="G77" s="29" t="str">
        <f t="shared" ref="G77:G90" si="54">IF(LEFT(D77,1)="+",LEFT(D77,1)&amp;TEXT(D77,"#"),TEXT(D77,"#"))</f>
        <v/>
      </c>
      <c r="H77" s="30">
        <v>3600</v>
      </c>
      <c r="I77" s="67">
        <f t="shared" ref="I77:I96" si="55">IF(G77="",0+H77,G77+H77)</f>
        <v>3600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52"/>
        <v>0</v>
      </c>
      <c r="AD77" s="114">
        <f t="shared" si="45"/>
        <v>0</v>
      </c>
      <c r="AE77" s="114"/>
    </row>
    <row r="78" s="4" customFormat="1" ht="11" customHeight="1" spans="1:31">
      <c r="A78" s="48"/>
      <c r="B78" s="35" t="s">
        <v>208</v>
      </c>
      <c r="C78" s="36"/>
      <c r="D78" s="37"/>
      <c r="E78" s="51">
        <f>E76+F77</f>
        <v>17800</v>
      </c>
      <c r="F78" s="39">
        <f>E78/4</f>
        <v>4450</v>
      </c>
      <c r="G78" s="73"/>
      <c r="H78" s="51">
        <f>H76+I77</f>
        <v>17800</v>
      </c>
      <c r="I78" s="39">
        <f>H78/4</f>
        <v>4450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52"/>
        <v>0</v>
      </c>
      <c r="AD78" s="114">
        <f t="shared" si="45"/>
        <v>0</v>
      </c>
      <c r="AE78" s="114"/>
    </row>
    <row r="79" s="4" customFormat="1" ht="11" customHeight="1" spans="1:31">
      <c r="A79" s="40" t="s">
        <v>210</v>
      </c>
      <c r="B79" s="122" t="s">
        <v>211</v>
      </c>
      <c r="C79" s="25" t="s">
        <v>20</v>
      </c>
      <c r="D79" s="26"/>
      <c r="E79" s="27">
        <v>9400</v>
      </c>
      <c r="F79" s="28">
        <f t="shared" si="53"/>
        <v>9400</v>
      </c>
      <c r="G79" s="29" t="str">
        <f t="shared" si="54"/>
        <v/>
      </c>
      <c r="H79" s="30">
        <v>9400</v>
      </c>
      <c r="I79" s="67">
        <f t="shared" si="55"/>
        <v>9400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52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212</v>
      </c>
      <c r="C80" s="25" t="s">
        <v>66</v>
      </c>
      <c r="D80" s="26"/>
      <c r="E80" s="27">
        <v>9800</v>
      </c>
      <c r="F80" s="28">
        <f t="shared" si="53"/>
        <v>9800</v>
      </c>
      <c r="G80" s="29" t="str">
        <f t="shared" si="54"/>
        <v/>
      </c>
      <c r="H80" s="30">
        <v>9800</v>
      </c>
      <c r="I80" s="67">
        <f t="shared" si="55"/>
        <v>9800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52"/>
        <v>0</v>
      </c>
      <c r="AD80" s="114">
        <f t="shared" si="45"/>
        <v>5000</v>
      </c>
      <c r="AE80" s="114"/>
    </row>
    <row r="81" s="4" customFormat="1" ht="11" customHeight="1" spans="1:31">
      <c r="A81" s="42"/>
      <c r="B81" s="24" t="s">
        <v>214</v>
      </c>
      <c r="C81" s="25" t="s">
        <v>20</v>
      </c>
      <c r="D81" s="26"/>
      <c r="E81" s="27">
        <v>9200</v>
      </c>
      <c r="F81" s="28">
        <f t="shared" si="53"/>
        <v>9200</v>
      </c>
      <c r="G81" s="29" t="str">
        <f t="shared" si="54"/>
        <v/>
      </c>
      <c r="H81" s="30">
        <v>9200</v>
      </c>
      <c r="I81" s="67">
        <f t="shared" si="55"/>
        <v>9200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6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52"/>
        <v>0</v>
      </c>
      <c r="AD81" s="114">
        <f t="shared" si="45"/>
        <v>2000</v>
      </c>
      <c r="AE81" s="114"/>
    </row>
    <row r="82" s="4" customFormat="1" ht="11" customHeight="1" spans="1:31">
      <c r="A82" s="42"/>
      <c r="B82" s="24" t="s">
        <v>216</v>
      </c>
      <c r="C82" s="25" t="s">
        <v>15</v>
      </c>
      <c r="D82" s="26"/>
      <c r="E82" s="27">
        <v>9400</v>
      </c>
      <c r="F82" s="28">
        <f t="shared" si="53"/>
        <v>9400</v>
      </c>
      <c r="G82" s="29" t="str">
        <f t="shared" si="54"/>
        <v/>
      </c>
      <c r="H82" s="30">
        <v>9400</v>
      </c>
      <c r="I82" s="67">
        <f t="shared" si="55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52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218</v>
      </c>
      <c r="C83" s="25" t="s">
        <v>149</v>
      </c>
      <c r="D83" s="26"/>
      <c r="E83" s="27">
        <v>9700</v>
      </c>
      <c r="F83" s="28">
        <f t="shared" si="53"/>
        <v>9700</v>
      </c>
      <c r="G83" s="29" t="str">
        <f t="shared" si="54"/>
        <v/>
      </c>
      <c r="H83" s="30">
        <v>9700</v>
      </c>
      <c r="I83" s="67">
        <f t="shared" si="55"/>
        <v>9700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52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220</v>
      </c>
      <c r="C84" s="25" t="s">
        <v>22</v>
      </c>
      <c r="D84" s="26"/>
      <c r="E84" s="27">
        <v>8100</v>
      </c>
      <c r="F84" s="28">
        <f t="shared" si="53"/>
        <v>8100</v>
      </c>
      <c r="G84" s="29" t="str">
        <f t="shared" si="54"/>
        <v/>
      </c>
      <c r="H84" s="30">
        <v>8100</v>
      </c>
      <c r="I84" s="67">
        <f t="shared" si="55"/>
        <v>8100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6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52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220</v>
      </c>
      <c r="C85" s="25" t="s">
        <v>105</v>
      </c>
      <c r="D85" s="26"/>
      <c r="E85" s="27">
        <v>9600</v>
      </c>
      <c r="F85" s="28">
        <f t="shared" si="53"/>
        <v>9600</v>
      </c>
      <c r="G85" s="29" t="str">
        <f t="shared" si="54"/>
        <v/>
      </c>
      <c r="H85" s="30">
        <v>9600</v>
      </c>
      <c r="I85" s="67">
        <f t="shared" si="55"/>
        <v>9600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6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52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223</v>
      </c>
      <c r="C86" s="25" t="s">
        <v>22</v>
      </c>
      <c r="D86" s="26"/>
      <c r="E86" s="27">
        <v>8300</v>
      </c>
      <c r="F86" s="28">
        <f t="shared" si="53"/>
        <v>8300</v>
      </c>
      <c r="G86" s="29" t="str">
        <f t="shared" si="54"/>
        <v/>
      </c>
      <c r="H86" s="30">
        <v>8300</v>
      </c>
      <c r="I86" s="67">
        <f t="shared" si="55"/>
        <v>8300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6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52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225</v>
      </c>
      <c r="C87" s="25" t="s">
        <v>22</v>
      </c>
      <c r="D87" s="26"/>
      <c r="E87" s="27">
        <v>6800</v>
      </c>
      <c r="F87" s="28">
        <f t="shared" si="53"/>
        <v>6800</v>
      </c>
      <c r="G87" s="29" t="str">
        <f t="shared" si="54"/>
        <v/>
      </c>
      <c r="H87" s="30">
        <v>6800</v>
      </c>
      <c r="I87" s="67">
        <f t="shared" si="55"/>
        <v>6800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6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52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227</v>
      </c>
      <c r="C88" s="25" t="s">
        <v>22</v>
      </c>
      <c r="D88" s="26"/>
      <c r="E88" s="27">
        <v>6900</v>
      </c>
      <c r="F88" s="28">
        <f t="shared" si="53"/>
        <v>6900</v>
      </c>
      <c r="G88" s="29" t="str">
        <f t="shared" si="54"/>
        <v/>
      </c>
      <c r="H88" s="30">
        <v>6900</v>
      </c>
      <c r="I88" s="67">
        <f t="shared" si="55"/>
        <v>6900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6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52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24" t="s">
        <v>229</v>
      </c>
      <c r="C89" s="25" t="s">
        <v>22</v>
      </c>
      <c r="D89" s="26"/>
      <c r="E89" s="27">
        <v>7000</v>
      </c>
      <c r="F89" s="28">
        <f t="shared" si="53"/>
        <v>7000</v>
      </c>
      <c r="G89" s="29" t="str">
        <f t="shared" si="54"/>
        <v/>
      </c>
      <c r="H89" s="27">
        <v>7000</v>
      </c>
      <c r="I89" s="67">
        <f t="shared" si="55"/>
        <v>7000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6"/>
        <v>1800</v>
      </c>
      <c r="P89" s="29" t="str">
        <f t="shared" si="56"/>
        <v/>
      </c>
      <c r="Q89" s="30">
        <v>1800</v>
      </c>
      <c r="R89" s="90">
        <f t="shared" si="48"/>
        <v>1800</v>
      </c>
      <c r="S89" s="105"/>
      <c r="V89" s="106"/>
      <c r="W89" s="130"/>
      <c r="X89" s="131"/>
      <c r="Y89" s="106"/>
      <c r="Z89" s="130"/>
      <c r="AA89" s="131"/>
      <c r="AC89" s="114">
        <f t="shared" si="52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122" t="s">
        <v>232</v>
      </c>
      <c r="C90" s="25" t="s">
        <v>233</v>
      </c>
      <c r="D90" s="26"/>
      <c r="E90" s="27">
        <v>7300</v>
      </c>
      <c r="F90" s="28">
        <f t="shared" si="53"/>
        <v>7300</v>
      </c>
      <c r="G90" s="29" t="str">
        <f t="shared" si="54"/>
        <v/>
      </c>
      <c r="H90" s="30">
        <v>7300</v>
      </c>
      <c r="I90" s="67">
        <f t="shared" si="55"/>
        <v>7300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6"/>
        <v>2200</v>
      </c>
      <c r="P90" s="29" t="str">
        <f t="shared" si="56"/>
        <v/>
      </c>
      <c r="Q90" s="30">
        <v>2200</v>
      </c>
      <c r="R90" s="90">
        <f t="shared" si="48"/>
        <v>2200</v>
      </c>
      <c r="S90" s="105"/>
      <c r="V90" s="106"/>
      <c r="W90" s="130"/>
      <c r="X90" s="131"/>
      <c r="Y90" s="106"/>
      <c r="Z90" s="130"/>
      <c r="AA90" s="131"/>
      <c r="AC90" s="114">
        <f t="shared" si="52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229</v>
      </c>
      <c r="C91" s="25" t="s">
        <v>15</v>
      </c>
      <c r="D91" s="26"/>
      <c r="E91" s="27">
        <v>8700</v>
      </c>
      <c r="F91" s="28">
        <f t="shared" si="53"/>
        <v>8700</v>
      </c>
      <c r="G91" s="29"/>
      <c r="H91" s="30">
        <v>8700</v>
      </c>
      <c r="I91" s="67">
        <f t="shared" si="55"/>
        <v>8700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6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52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24" t="s">
        <v>237</v>
      </c>
      <c r="C92" s="25" t="s">
        <v>15</v>
      </c>
      <c r="D92" s="26"/>
      <c r="E92" s="27">
        <v>11200</v>
      </c>
      <c r="F92" s="28">
        <f t="shared" si="53"/>
        <v>11200</v>
      </c>
      <c r="G92" s="29" t="str">
        <f t="shared" ref="G92:G116" si="57">IF(LEFT(D92,1)="+",LEFT(D92,1)&amp;TEXT(D92,"#"),TEXT(D92,"#"))</f>
        <v/>
      </c>
      <c r="H92" s="30">
        <v>11200</v>
      </c>
      <c r="I92" s="67">
        <f t="shared" si="55"/>
        <v>11200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6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52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32" t="s">
        <v>239</v>
      </c>
      <c r="C93" s="45" t="s">
        <v>240</v>
      </c>
      <c r="D93" s="26"/>
      <c r="E93" s="27">
        <v>8200</v>
      </c>
      <c r="F93" s="28">
        <f t="shared" si="53"/>
        <v>8200</v>
      </c>
      <c r="G93" s="29" t="str">
        <f t="shared" si="57"/>
        <v/>
      </c>
      <c r="H93" s="30">
        <v>8200</v>
      </c>
      <c r="I93" s="67">
        <f t="shared" si="55"/>
        <v>8200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6"/>
        <v>2100</v>
      </c>
      <c r="P93" s="29" t="str">
        <f t="shared" si="56"/>
        <v/>
      </c>
      <c r="Q93" s="30">
        <v>2100</v>
      </c>
      <c r="R93" s="90">
        <f t="shared" si="48"/>
        <v>2100</v>
      </c>
      <c r="S93" s="105"/>
      <c r="V93" s="106"/>
      <c r="W93" s="130"/>
      <c r="X93" s="131"/>
      <c r="Y93" s="106"/>
      <c r="Z93" s="130"/>
      <c r="AA93" s="131"/>
      <c r="AC93" s="114">
        <f t="shared" si="52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242</v>
      </c>
      <c r="C94" s="25" t="s">
        <v>18</v>
      </c>
      <c r="D94" s="26"/>
      <c r="E94" s="27">
        <v>7600</v>
      </c>
      <c r="F94" s="28">
        <f t="shared" si="53"/>
        <v>7600</v>
      </c>
      <c r="G94" s="29" t="str">
        <f t="shared" si="57"/>
        <v/>
      </c>
      <c r="H94" s="30">
        <v>7600</v>
      </c>
      <c r="I94" s="67">
        <f t="shared" si="55"/>
        <v>7600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6"/>
        <v>2100</v>
      </c>
      <c r="P94" s="29" t="str">
        <f t="shared" si="56"/>
        <v/>
      </c>
      <c r="Q94" s="30">
        <v>2100</v>
      </c>
      <c r="R94" s="90">
        <f t="shared" si="48"/>
        <v>2100</v>
      </c>
      <c r="S94" s="105"/>
      <c r="V94" s="106"/>
      <c r="W94" s="130"/>
      <c r="X94" s="131"/>
      <c r="Y94" s="106"/>
      <c r="Z94" s="130"/>
      <c r="AA94" s="131"/>
      <c r="AC94" s="114">
        <f t="shared" si="52"/>
        <v>0</v>
      </c>
      <c r="AD94" s="114">
        <f t="shared" si="45"/>
        <v>0</v>
      </c>
      <c r="AE94" s="114"/>
    </row>
    <row r="95" s="4" customFormat="1" ht="11" customHeight="1" spans="1:31">
      <c r="A95" s="42"/>
      <c r="B95" s="24" t="s">
        <v>244</v>
      </c>
      <c r="C95" s="25" t="s">
        <v>18</v>
      </c>
      <c r="D95" s="26"/>
      <c r="E95" s="27">
        <v>8500</v>
      </c>
      <c r="F95" s="28">
        <f t="shared" si="53"/>
        <v>8500</v>
      </c>
      <c r="G95" s="29" t="str">
        <f t="shared" si="57"/>
        <v/>
      </c>
      <c r="H95" s="30">
        <v>8500</v>
      </c>
      <c r="I95" s="67">
        <f t="shared" si="55"/>
        <v>8500</v>
      </c>
      <c r="J95" s="68" t="s">
        <v>235</v>
      </c>
      <c r="K95" s="25" t="s">
        <v>236</v>
      </c>
      <c r="L95" s="25" t="s">
        <v>22</v>
      </c>
      <c r="M95" s="52" t="s">
        <v>467</v>
      </c>
      <c r="N95" s="27">
        <v>4500</v>
      </c>
      <c r="O95" s="28">
        <f t="shared" si="46"/>
        <v>4300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52"/>
        <v>0</v>
      </c>
      <c r="AD95" s="114">
        <f t="shared" si="45"/>
        <v>-500</v>
      </c>
      <c r="AE95" s="114"/>
    </row>
    <row r="96" s="4" customFormat="1" ht="11" customHeight="1" spans="1:31">
      <c r="A96" s="48"/>
      <c r="B96" s="123" t="s">
        <v>246</v>
      </c>
      <c r="C96" s="25" t="s">
        <v>247</v>
      </c>
      <c r="D96" s="26"/>
      <c r="E96" s="27">
        <v>8900</v>
      </c>
      <c r="F96" s="28">
        <f t="shared" si="53"/>
        <v>8900</v>
      </c>
      <c r="G96" s="29" t="str">
        <f t="shared" si="57"/>
        <v/>
      </c>
      <c r="H96" s="30">
        <v>8900</v>
      </c>
      <c r="I96" s="67">
        <f t="shared" si="55"/>
        <v>8900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6"/>
        <v>5000</v>
      </c>
      <c r="P96" s="29" t="str">
        <f t="shared" ref="P96:P122" si="58">IF(LEFT(M96,1)="+",LEFT(M96,1)&amp;TEXT(M96,"#"),TEXT(M96,"#"))</f>
        <v/>
      </c>
      <c r="Q96" s="30">
        <v>5000</v>
      </c>
      <c r="R96" s="90">
        <f t="shared" si="48"/>
        <v>5000</v>
      </c>
      <c r="S96" s="105"/>
      <c r="V96" s="106"/>
      <c r="W96" s="130"/>
      <c r="X96" s="131"/>
      <c r="Y96" s="106"/>
      <c r="Z96" s="130"/>
      <c r="AA96" s="131"/>
      <c r="AC96" s="114">
        <f t="shared" si="52"/>
        <v>0</v>
      </c>
      <c r="AD96" s="114">
        <f t="shared" si="45"/>
        <v>0</v>
      </c>
      <c r="AE96" s="114"/>
    </row>
    <row r="97" s="4" customFormat="1" ht="11" customHeight="1" spans="1:31">
      <c r="A97" s="50"/>
      <c r="B97" s="35" t="s">
        <v>249</v>
      </c>
      <c r="C97" s="36"/>
      <c r="D97" s="37"/>
      <c r="E97" s="38">
        <f>SUM(F79:F96)</f>
        <v>154600</v>
      </c>
      <c r="F97" s="39">
        <f>E97/18</f>
        <v>8588.88888888889</v>
      </c>
      <c r="G97" s="29" t="str">
        <f t="shared" si="57"/>
        <v/>
      </c>
      <c r="H97" s="38">
        <f>SUM(I79:I96)</f>
        <v>154600</v>
      </c>
      <c r="I97" s="39">
        <f>AVERAGE(I79:I96)</f>
        <v>8588.88888888889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58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52"/>
        <v>0</v>
      </c>
      <c r="AD97" s="114">
        <f t="shared" si="45"/>
        <v>0</v>
      </c>
      <c r="AE97" s="114"/>
    </row>
    <row r="98" s="4" customFormat="1" ht="11" customHeight="1" spans="1:31">
      <c r="A98" s="40" t="s">
        <v>252</v>
      </c>
      <c r="B98" s="24" t="s">
        <v>253</v>
      </c>
      <c r="C98" s="25" t="s">
        <v>20</v>
      </c>
      <c r="D98" s="26"/>
      <c r="E98" s="27">
        <v>10800</v>
      </c>
      <c r="F98" s="28">
        <f t="shared" ref="F98:F116" si="59">E98+D98</f>
        <v>10800</v>
      </c>
      <c r="G98" s="29" t="str">
        <f t="shared" si="57"/>
        <v/>
      </c>
      <c r="H98" s="30">
        <v>10800</v>
      </c>
      <c r="I98" s="67">
        <f t="shared" ref="I98:I116" si="60">IF(G98="",0+H98,G98+H98)</f>
        <v>10800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58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52"/>
        <v>0</v>
      </c>
      <c r="AD98" s="114">
        <f t="shared" si="45"/>
        <v>0</v>
      </c>
      <c r="AE98" s="114"/>
    </row>
    <row r="99" s="4" customFormat="1" ht="11" customHeight="1" spans="1:31">
      <c r="A99" s="42"/>
      <c r="B99" s="124" t="s">
        <v>255</v>
      </c>
      <c r="C99" s="125" t="s">
        <v>20</v>
      </c>
      <c r="D99" s="26"/>
      <c r="E99" s="27">
        <v>11900</v>
      </c>
      <c r="F99" s="28">
        <f t="shared" si="59"/>
        <v>11900</v>
      </c>
      <c r="G99" s="29" t="str">
        <f t="shared" si="57"/>
        <v/>
      </c>
      <c r="H99" s="30">
        <v>11900</v>
      </c>
      <c r="I99" s="67">
        <f t="shared" si="60"/>
        <v>11900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58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52"/>
        <v>0</v>
      </c>
      <c r="AD99" s="114">
        <f t="shared" si="45"/>
        <v>0</v>
      </c>
      <c r="AE99" s="114"/>
    </row>
    <row r="100" s="4" customFormat="1" ht="11" customHeight="1" spans="1:31">
      <c r="A100" s="42"/>
      <c r="B100" s="124" t="s">
        <v>257</v>
      </c>
      <c r="C100" s="25" t="s">
        <v>499</v>
      </c>
      <c r="D100" s="26"/>
      <c r="E100" s="27">
        <v>11600</v>
      </c>
      <c r="F100" s="28">
        <f t="shared" si="59"/>
        <v>11600</v>
      </c>
      <c r="G100" s="29" t="str">
        <f t="shared" si="57"/>
        <v/>
      </c>
      <c r="H100" s="30">
        <v>11600</v>
      </c>
      <c r="I100" s="67">
        <f t="shared" si="60"/>
        <v>11600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58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52"/>
        <v>0</v>
      </c>
      <c r="AD100" s="114">
        <f t="shared" si="45"/>
        <v>0</v>
      </c>
      <c r="AE100" s="114"/>
    </row>
    <row r="101" s="4" customFormat="1" ht="11" customHeight="1" spans="1:31">
      <c r="A101" s="42"/>
      <c r="B101" s="124" t="s">
        <v>263</v>
      </c>
      <c r="C101" s="25" t="s">
        <v>499</v>
      </c>
      <c r="D101" s="26"/>
      <c r="E101" s="27">
        <v>11800</v>
      </c>
      <c r="F101" s="28">
        <f t="shared" si="59"/>
        <v>11800</v>
      </c>
      <c r="G101" s="29" t="str">
        <f t="shared" si="57"/>
        <v/>
      </c>
      <c r="H101" s="30">
        <v>11800</v>
      </c>
      <c r="I101" s="67">
        <f t="shared" si="60"/>
        <v>11800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58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52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266</v>
      </c>
      <c r="C102" s="25" t="s">
        <v>258</v>
      </c>
      <c r="D102" s="26"/>
      <c r="E102" s="27">
        <v>10900</v>
      </c>
      <c r="F102" s="28">
        <f t="shared" si="59"/>
        <v>10900</v>
      </c>
      <c r="G102" s="29" t="str">
        <f t="shared" si="57"/>
        <v/>
      </c>
      <c r="H102" s="30">
        <v>10900</v>
      </c>
      <c r="I102" s="67">
        <f t="shared" si="60"/>
        <v>10900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58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52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268</v>
      </c>
      <c r="C103" s="25" t="s">
        <v>499</v>
      </c>
      <c r="D103" s="26"/>
      <c r="E103" s="27">
        <v>10500</v>
      </c>
      <c r="F103" s="28">
        <f t="shared" si="59"/>
        <v>10500</v>
      </c>
      <c r="G103" s="29" t="str">
        <f t="shared" si="57"/>
        <v/>
      </c>
      <c r="H103" s="30">
        <v>10500</v>
      </c>
      <c r="I103" s="67">
        <f t="shared" si="60"/>
        <v>10500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58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52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271</v>
      </c>
      <c r="C104" s="70" t="s">
        <v>272</v>
      </c>
      <c r="D104" s="26"/>
      <c r="E104" s="27">
        <v>9800</v>
      </c>
      <c r="F104" s="28">
        <f t="shared" si="59"/>
        <v>9800</v>
      </c>
      <c r="G104" s="29" t="str">
        <f t="shared" si="57"/>
        <v/>
      </c>
      <c r="H104" s="30">
        <v>9800</v>
      </c>
      <c r="I104" s="67">
        <f t="shared" si="60"/>
        <v>9800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6"/>
        <v>1900</v>
      </c>
      <c r="P104" s="29" t="str">
        <f t="shared" si="58"/>
        <v/>
      </c>
      <c r="Q104" s="30">
        <v>1900</v>
      </c>
      <c r="R104" s="90">
        <f t="shared" si="48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52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271</v>
      </c>
      <c r="C105" s="25" t="s">
        <v>274</v>
      </c>
      <c r="D105" s="26"/>
      <c r="E105" s="27">
        <v>9800</v>
      </c>
      <c r="F105" s="28">
        <f t="shared" si="59"/>
        <v>9800</v>
      </c>
      <c r="G105" s="29" t="str">
        <f t="shared" si="57"/>
        <v/>
      </c>
      <c r="H105" s="30">
        <v>9800</v>
      </c>
      <c r="I105" s="67">
        <f t="shared" si="60"/>
        <v>9800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58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52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277</v>
      </c>
      <c r="C106" s="25" t="s">
        <v>149</v>
      </c>
      <c r="D106" s="26"/>
      <c r="E106" s="27">
        <v>10500</v>
      </c>
      <c r="F106" s="28">
        <f t="shared" si="59"/>
        <v>10500</v>
      </c>
      <c r="G106" s="29" t="str">
        <f t="shared" si="57"/>
        <v/>
      </c>
      <c r="H106" s="30">
        <v>10500</v>
      </c>
      <c r="I106" s="67">
        <f t="shared" si="60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58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52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279</v>
      </c>
      <c r="C107" s="25" t="s">
        <v>500</v>
      </c>
      <c r="D107" s="26" t="s">
        <v>517</v>
      </c>
      <c r="E107" s="27">
        <v>9000</v>
      </c>
      <c r="F107" s="28">
        <f t="shared" si="59"/>
        <v>9400</v>
      </c>
      <c r="G107" s="29" t="str">
        <f t="shared" si="57"/>
        <v>+400</v>
      </c>
      <c r="H107" s="30">
        <v>9000</v>
      </c>
      <c r="I107" s="67">
        <f t="shared" si="60"/>
        <v>9400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58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52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282</v>
      </c>
      <c r="C108" s="25" t="s">
        <v>20</v>
      </c>
      <c r="D108" s="26"/>
      <c r="E108" s="27">
        <v>10000</v>
      </c>
      <c r="F108" s="28">
        <f t="shared" si="59"/>
        <v>10000</v>
      </c>
      <c r="G108" s="29" t="str">
        <f t="shared" si="57"/>
        <v/>
      </c>
      <c r="H108" s="30">
        <v>10000</v>
      </c>
      <c r="I108" s="67">
        <f t="shared" si="60"/>
        <v>10000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58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52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124" t="s">
        <v>284</v>
      </c>
      <c r="C109" s="25" t="s">
        <v>15</v>
      </c>
      <c r="D109" s="26"/>
      <c r="E109" s="27">
        <v>10600</v>
      </c>
      <c r="F109" s="28">
        <f t="shared" si="59"/>
        <v>10600</v>
      </c>
      <c r="G109" s="29" t="str">
        <f t="shared" si="57"/>
        <v/>
      </c>
      <c r="H109" s="30">
        <v>10600</v>
      </c>
      <c r="I109" s="67">
        <f t="shared" si="60"/>
        <v>10600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58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52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24" t="s">
        <v>286</v>
      </c>
      <c r="C110" s="25" t="s">
        <v>66</v>
      </c>
      <c r="D110" s="26"/>
      <c r="E110" s="27">
        <v>11900</v>
      </c>
      <c r="F110" s="28">
        <f t="shared" si="59"/>
        <v>11900</v>
      </c>
      <c r="G110" s="29" t="str">
        <f t="shared" si="57"/>
        <v/>
      </c>
      <c r="H110" s="30">
        <v>11900</v>
      </c>
      <c r="I110" s="67">
        <f t="shared" si="60"/>
        <v>11900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58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52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24" t="s">
        <v>289</v>
      </c>
      <c r="C111" s="25" t="s">
        <v>105</v>
      </c>
      <c r="D111" s="26"/>
      <c r="E111" s="27">
        <v>11800</v>
      </c>
      <c r="F111" s="28">
        <f t="shared" si="59"/>
        <v>11800</v>
      </c>
      <c r="G111" s="29" t="str">
        <f t="shared" si="57"/>
        <v/>
      </c>
      <c r="H111" s="30">
        <v>11800</v>
      </c>
      <c r="I111" s="67">
        <f t="shared" si="60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58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52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44" t="s">
        <v>291</v>
      </c>
      <c r="C112" s="33" t="s">
        <v>66</v>
      </c>
      <c r="D112" s="26"/>
      <c r="E112" s="27">
        <v>11800</v>
      </c>
      <c r="F112" s="28">
        <f t="shared" si="59"/>
        <v>11800</v>
      </c>
      <c r="G112" s="29" t="str">
        <f t="shared" si="57"/>
        <v/>
      </c>
      <c r="H112" s="30">
        <v>11800</v>
      </c>
      <c r="I112" s="67">
        <f t="shared" si="60"/>
        <v>11800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58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52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44" t="s">
        <v>293</v>
      </c>
      <c r="C113" s="33" t="s">
        <v>66</v>
      </c>
      <c r="D113" s="26"/>
      <c r="E113" s="27">
        <v>11000</v>
      </c>
      <c r="F113" s="28">
        <f t="shared" si="59"/>
        <v>11000</v>
      </c>
      <c r="G113" s="29" t="str">
        <f t="shared" si="57"/>
        <v/>
      </c>
      <c r="H113" s="30">
        <v>11000</v>
      </c>
      <c r="I113" s="67">
        <f t="shared" si="60"/>
        <v>11000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58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52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44" t="s">
        <v>295</v>
      </c>
      <c r="C114" s="33" t="s">
        <v>66</v>
      </c>
      <c r="D114" s="26" t="s">
        <v>467</v>
      </c>
      <c r="E114" s="27">
        <v>10700</v>
      </c>
      <c r="F114" s="28">
        <f t="shared" si="59"/>
        <v>10500</v>
      </c>
      <c r="G114" s="29" t="str">
        <f t="shared" si="57"/>
        <v>-200</v>
      </c>
      <c r="H114" s="30">
        <v>10700</v>
      </c>
      <c r="I114" s="67">
        <f t="shared" si="60"/>
        <v>10500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6"/>
        <v>1500</v>
      </c>
      <c r="P114" s="29" t="str">
        <f t="shared" si="58"/>
        <v/>
      </c>
      <c r="Q114" s="30">
        <v>1500</v>
      </c>
      <c r="R114" s="90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52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298</v>
      </c>
      <c r="C115" s="60" t="s">
        <v>66</v>
      </c>
      <c r="D115" s="26"/>
      <c r="E115" s="27">
        <v>10000</v>
      </c>
      <c r="F115" s="28">
        <f t="shared" si="59"/>
        <v>10000</v>
      </c>
      <c r="G115" s="29" t="str">
        <f t="shared" si="57"/>
        <v/>
      </c>
      <c r="H115" s="30">
        <v>10000</v>
      </c>
      <c r="I115" s="67">
        <f t="shared" si="60"/>
        <v>10000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58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52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44" t="s">
        <v>300</v>
      </c>
      <c r="C116" s="33" t="s">
        <v>18</v>
      </c>
      <c r="D116" s="26" t="s">
        <v>113</v>
      </c>
      <c r="E116" s="27">
        <v>9800</v>
      </c>
      <c r="F116" s="28">
        <f t="shared" si="59"/>
        <v>9400</v>
      </c>
      <c r="G116" s="29" t="str">
        <f t="shared" si="57"/>
        <v>-400</v>
      </c>
      <c r="H116" s="30">
        <v>9800</v>
      </c>
      <c r="I116" s="67">
        <f t="shared" si="60"/>
        <v>9400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58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52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35" t="s">
        <v>303</v>
      </c>
      <c r="C117" s="36"/>
      <c r="D117" s="37"/>
      <c r="E117" s="38">
        <f>SUM(F98:F116)</f>
        <v>204000</v>
      </c>
      <c r="F117" s="39">
        <f>E117/19</f>
        <v>10736.8421052632</v>
      </c>
      <c r="G117" s="73"/>
      <c r="H117" s="38">
        <f>SUM(I98:I116)</f>
        <v>204000</v>
      </c>
      <c r="I117" s="39">
        <f>H117/19</f>
        <v>10736.8421052632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58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52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124" t="s">
        <v>305</v>
      </c>
      <c r="C118" s="25" t="s">
        <v>20</v>
      </c>
      <c r="D118" s="26"/>
      <c r="E118" s="27">
        <v>8700</v>
      </c>
      <c r="F118" s="28">
        <f t="shared" ref="F118:F167" si="61">E118+D118</f>
        <v>8700</v>
      </c>
      <c r="G118" s="29" t="str">
        <f t="shared" ref="G118:G140" si="62">IF(LEFT(D118,1)="+",LEFT(D118,1)&amp;TEXT(D118,"#"),TEXT(D118,"#"))</f>
        <v/>
      </c>
      <c r="H118" s="30">
        <v>8700</v>
      </c>
      <c r="I118" s="67">
        <f t="shared" ref="I118:I167" si="63">IF(G118="",0+H118,G118+H118)</f>
        <v>8700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58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52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124" t="s">
        <v>284</v>
      </c>
      <c r="C119" s="25" t="s">
        <v>20</v>
      </c>
      <c r="D119" s="26"/>
      <c r="E119" s="27">
        <v>9000</v>
      </c>
      <c r="F119" s="28">
        <f t="shared" si="61"/>
        <v>9000</v>
      </c>
      <c r="G119" s="29" t="str">
        <f t="shared" si="62"/>
        <v/>
      </c>
      <c r="H119" s="30">
        <v>9000</v>
      </c>
      <c r="I119" s="67">
        <f t="shared" si="63"/>
        <v>9000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58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52"/>
        <v>0</v>
      </c>
      <c r="AD119" s="114">
        <f t="shared" si="45"/>
        <v>0</v>
      </c>
      <c r="AE119" s="114"/>
    </row>
    <row r="120" s="4" customFormat="1" ht="11" customHeight="1" spans="1:31">
      <c r="A120" s="42"/>
      <c r="B120" s="35" t="s">
        <v>309</v>
      </c>
      <c r="C120" s="36"/>
      <c r="D120" s="37"/>
      <c r="E120" s="38">
        <f>SUM(F118:F119)</f>
        <v>17700</v>
      </c>
      <c r="F120" s="39">
        <f>E120/2</f>
        <v>8850</v>
      </c>
      <c r="G120" s="29" t="str">
        <f t="shared" si="62"/>
        <v/>
      </c>
      <c r="H120" s="38">
        <f>SUM(I118:I119)</f>
        <v>17700</v>
      </c>
      <c r="I120" s="39">
        <f>H120/2</f>
        <v>8850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58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52"/>
        <v>0</v>
      </c>
      <c r="AD120" s="114">
        <f t="shared" si="45"/>
        <v>-400</v>
      </c>
      <c r="AE120" s="114"/>
    </row>
    <row r="121" s="4" customFormat="1" ht="11" customHeight="1" spans="1:31">
      <c r="A121" s="121"/>
      <c r="B121" s="35" t="s">
        <v>310</v>
      </c>
      <c r="C121" s="36"/>
      <c r="D121" s="37"/>
      <c r="E121" s="38">
        <f>E117+E120</f>
        <v>221700</v>
      </c>
      <c r="F121" s="39">
        <f>E121/21</f>
        <v>10557.1428571429</v>
      </c>
      <c r="G121" s="29" t="str">
        <f t="shared" si="62"/>
        <v/>
      </c>
      <c r="H121" s="38">
        <f>H117+H120</f>
        <v>221700</v>
      </c>
      <c r="I121" s="39">
        <f>H121/21</f>
        <v>10557.1428571429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58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52"/>
        <v>0</v>
      </c>
      <c r="AD121" s="114">
        <f t="shared" si="45"/>
        <v>0</v>
      </c>
      <c r="AE121" s="114"/>
    </row>
    <row r="122" s="4" customFormat="1" ht="11" customHeight="1" spans="1:31">
      <c r="A122" s="40" t="s">
        <v>312</v>
      </c>
      <c r="B122" s="24" t="s">
        <v>313</v>
      </c>
      <c r="C122" s="25" t="s">
        <v>314</v>
      </c>
      <c r="D122" s="26"/>
      <c r="E122" s="27">
        <v>10800</v>
      </c>
      <c r="F122" s="28">
        <f t="shared" si="61"/>
        <v>10800</v>
      </c>
      <c r="G122" s="29" t="str">
        <f t="shared" si="62"/>
        <v/>
      </c>
      <c r="H122" s="30">
        <v>10800</v>
      </c>
      <c r="I122" s="67">
        <f t="shared" si="63"/>
        <v>10800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58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52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24" t="s">
        <v>317</v>
      </c>
      <c r="C123" s="25" t="s">
        <v>314</v>
      </c>
      <c r="D123" s="26"/>
      <c r="E123" s="27">
        <v>11700</v>
      </c>
      <c r="F123" s="28">
        <f t="shared" si="61"/>
        <v>11700</v>
      </c>
      <c r="G123" s="29" t="str">
        <f t="shared" si="62"/>
        <v/>
      </c>
      <c r="H123" s="30">
        <v>11700</v>
      </c>
      <c r="I123" s="67">
        <f t="shared" si="63"/>
        <v>11700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52"/>
        <v>0</v>
      </c>
      <c r="AD123" s="114">
        <f t="shared" si="45"/>
        <v>0</v>
      </c>
      <c r="AE123" s="114"/>
    </row>
    <row r="124" s="4" customFormat="1" ht="11" customHeight="1" spans="1:31">
      <c r="A124" s="42"/>
      <c r="B124" s="24" t="s">
        <v>318</v>
      </c>
      <c r="C124" s="25" t="s">
        <v>314</v>
      </c>
      <c r="D124" s="26"/>
      <c r="E124" s="27">
        <v>14300</v>
      </c>
      <c r="F124" s="28">
        <f t="shared" si="61"/>
        <v>14300</v>
      </c>
      <c r="G124" s="29" t="str">
        <f t="shared" si="62"/>
        <v/>
      </c>
      <c r="H124" s="30">
        <v>14300</v>
      </c>
      <c r="I124" s="99">
        <f t="shared" si="63"/>
        <v>14300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52"/>
        <v>0</v>
      </c>
      <c r="AD124" s="114">
        <f t="shared" si="45"/>
        <v>0</v>
      </c>
      <c r="AE124" s="114"/>
    </row>
    <row r="125" s="4" customFormat="1" ht="11" customHeight="1" spans="1:31">
      <c r="A125" s="42"/>
      <c r="B125" s="24" t="s">
        <v>320</v>
      </c>
      <c r="C125" s="25" t="s">
        <v>314</v>
      </c>
      <c r="D125" s="26"/>
      <c r="E125" s="27">
        <v>17100</v>
      </c>
      <c r="F125" s="28">
        <f t="shared" si="61"/>
        <v>17100</v>
      </c>
      <c r="G125" s="29" t="str">
        <f t="shared" si="62"/>
        <v/>
      </c>
      <c r="H125" s="30">
        <v>17100</v>
      </c>
      <c r="I125" s="99">
        <f t="shared" si="63"/>
        <v>17100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4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52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323</v>
      </c>
      <c r="C126" s="25" t="s">
        <v>20</v>
      </c>
      <c r="D126" s="26"/>
      <c r="E126" s="27">
        <v>10600</v>
      </c>
      <c r="F126" s="28">
        <f t="shared" si="61"/>
        <v>10600</v>
      </c>
      <c r="G126" s="29" t="str">
        <f t="shared" si="62"/>
        <v/>
      </c>
      <c r="H126" s="30">
        <v>10600</v>
      </c>
      <c r="I126" s="99">
        <f t="shared" si="63"/>
        <v>10600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4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52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326</v>
      </c>
      <c r="C127" s="25" t="s">
        <v>314</v>
      </c>
      <c r="D127" s="26"/>
      <c r="E127" s="27">
        <v>9300</v>
      </c>
      <c r="F127" s="28">
        <f t="shared" si="61"/>
        <v>9300</v>
      </c>
      <c r="G127" s="29" t="str">
        <f t="shared" si="62"/>
        <v/>
      </c>
      <c r="H127" s="30">
        <v>9300</v>
      </c>
      <c r="I127" s="99">
        <f t="shared" si="63"/>
        <v>9300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6"/>
        <v>4700</v>
      </c>
      <c r="P127" s="29" t="str">
        <f t="shared" si="64"/>
        <v/>
      </c>
      <c r="Q127" s="30">
        <v>4700</v>
      </c>
      <c r="R127" s="90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52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328</v>
      </c>
      <c r="C128" s="25" t="s">
        <v>329</v>
      </c>
      <c r="D128" s="26"/>
      <c r="E128" s="34">
        <v>12600</v>
      </c>
      <c r="F128" s="28">
        <f t="shared" si="61"/>
        <v>12600</v>
      </c>
      <c r="G128" s="29" t="str">
        <f t="shared" si="62"/>
        <v/>
      </c>
      <c r="H128" s="34">
        <v>12600</v>
      </c>
      <c r="I128" s="99">
        <f t="shared" si="63"/>
        <v>12600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4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52"/>
        <v>0</v>
      </c>
      <c r="AD128" s="114">
        <f t="shared" si="45"/>
        <v>0</v>
      </c>
      <c r="AE128" s="114"/>
    </row>
    <row r="129" s="4" customFormat="1" ht="11" customHeight="1" spans="1:31">
      <c r="A129" s="42"/>
      <c r="B129" s="24" t="s">
        <v>331</v>
      </c>
      <c r="C129" s="25" t="s">
        <v>75</v>
      </c>
      <c r="D129" s="26"/>
      <c r="E129" s="34">
        <v>10900</v>
      </c>
      <c r="F129" s="28">
        <f t="shared" si="61"/>
        <v>10900</v>
      </c>
      <c r="G129" s="29" t="str">
        <f t="shared" si="62"/>
        <v/>
      </c>
      <c r="H129" s="34">
        <v>10900</v>
      </c>
      <c r="I129" s="99">
        <f t="shared" si="63"/>
        <v>10900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4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52"/>
        <v>0</v>
      </c>
      <c r="AD129" s="114">
        <f t="shared" si="45"/>
        <v>0</v>
      </c>
      <c r="AE129" s="114"/>
    </row>
    <row r="130" s="4" customFormat="1" ht="11" customHeight="1" spans="1:31">
      <c r="A130" s="42"/>
      <c r="B130" s="124" t="s">
        <v>334</v>
      </c>
      <c r="C130" s="25" t="s">
        <v>75</v>
      </c>
      <c r="D130" s="26"/>
      <c r="E130" s="27">
        <v>12100</v>
      </c>
      <c r="F130" s="28">
        <f t="shared" si="61"/>
        <v>12100</v>
      </c>
      <c r="G130" s="29" t="str">
        <f t="shared" si="62"/>
        <v/>
      </c>
      <c r="H130" s="30">
        <v>12100</v>
      </c>
      <c r="I130" s="99">
        <f t="shared" si="63"/>
        <v>12100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64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52"/>
        <v>0</v>
      </c>
      <c r="AD130" s="114">
        <f t="shared" si="45"/>
        <v>0</v>
      </c>
      <c r="AE130" s="114"/>
    </row>
    <row r="131" s="4" customFormat="1" ht="11" customHeight="1" spans="1:31">
      <c r="A131" s="42"/>
      <c r="B131" s="124" t="s">
        <v>336</v>
      </c>
      <c r="C131" s="25" t="s">
        <v>337</v>
      </c>
      <c r="D131" s="26"/>
      <c r="E131" s="34">
        <v>12500</v>
      </c>
      <c r="F131" s="28">
        <f t="shared" si="61"/>
        <v>12500</v>
      </c>
      <c r="G131" s="29" t="str">
        <f t="shared" si="62"/>
        <v/>
      </c>
      <c r="H131" s="34">
        <v>12500</v>
      </c>
      <c r="I131" s="99">
        <f t="shared" si="63"/>
        <v>12500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4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52"/>
        <v>0</v>
      </c>
      <c r="AD131" s="114">
        <f t="shared" si="45"/>
        <v>0</v>
      </c>
      <c r="AE131" s="114"/>
    </row>
    <row r="132" s="4" customFormat="1" ht="11" customHeight="1" spans="1:31">
      <c r="A132" s="42"/>
      <c r="B132" s="124" t="s">
        <v>339</v>
      </c>
      <c r="C132" s="25" t="s">
        <v>337</v>
      </c>
      <c r="D132" s="26"/>
      <c r="E132" s="34">
        <v>12300</v>
      </c>
      <c r="F132" s="28">
        <f t="shared" si="61"/>
        <v>12300</v>
      </c>
      <c r="G132" s="29" t="str">
        <f t="shared" si="62"/>
        <v/>
      </c>
      <c r="H132" s="34">
        <v>12300</v>
      </c>
      <c r="I132" s="99">
        <f t="shared" si="63"/>
        <v>12300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4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52"/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124" t="s">
        <v>341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6"/>
        <v>16600</v>
      </c>
      <c r="P133" s="29" t="str">
        <f t="shared" si="64"/>
        <v/>
      </c>
      <c r="Q133" s="30">
        <v>16600</v>
      </c>
      <c r="R133" s="90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52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124" t="s">
        <v>343</v>
      </c>
      <c r="C134" s="25" t="s">
        <v>22</v>
      </c>
      <c r="D134" s="26"/>
      <c r="E134" s="34">
        <v>13100</v>
      </c>
      <c r="F134" s="28">
        <f t="shared" si="61"/>
        <v>13100</v>
      </c>
      <c r="G134" s="29" t="str">
        <f t="shared" si="62"/>
        <v/>
      </c>
      <c r="H134" s="34">
        <v>13100</v>
      </c>
      <c r="I134" s="99">
        <f t="shared" si="63"/>
        <v>13100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4"/>
        <v/>
      </c>
      <c r="Q134" s="30">
        <v>4000</v>
      </c>
      <c r="R134" s="90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52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345</v>
      </c>
      <c r="C135" s="25" t="s">
        <v>22</v>
      </c>
      <c r="D135" s="26"/>
      <c r="E135" s="34">
        <v>12800</v>
      </c>
      <c r="F135" s="28">
        <f t="shared" si="61"/>
        <v>12800</v>
      </c>
      <c r="G135" s="29" t="str">
        <f t="shared" si="62"/>
        <v/>
      </c>
      <c r="H135" s="34">
        <v>12800</v>
      </c>
      <c r="I135" s="99">
        <f t="shared" si="63"/>
        <v>12800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4"/>
        <v/>
      </c>
      <c r="Q135" s="30">
        <v>9100</v>
      </c>
      <c r="R135" s="90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52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347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4"/>
        <v/>
      </c>
      <c r="Q136" s="34">
        <f t="shared" ref="Q136:Q147" si="67">O136</f>
        <v>11310</v>
      </c>
      <c r="R136" s="90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52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24" t="s">
        <v>350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4"/>
        <v/>
      </c>
      <c r="Q137" s="34">
        <f t="shared" si="67"/>
        <v>37150</v>
      </c>
      <c r="R137" s="90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52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351</v>
      </c>
      <c r="C138" s="25" t="s">
        <v>22</v>
      </c>
      <c r="D138" s="26"/>
      <c r="E138" s="34">
        <v>13500</v>
      </c>
      <c r="F138" s="28">
        <f t="shared" si="61"/>
        <v>13500</v>
      </c>
      <c r="G138" s="29" t="str">
        <f t="shared" si="62"/>
        <v/>
      </c>
      <c r="H138" s="34">
        <v>13500</v>
      </c>
      <c r="I138" s="99">
        <f t="shared" si="63"/>
        <v>13500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4"/>
        <v/>
      </c>
      <c r="Q138" s="34">
        <f t="shared" si="67"/>
        <v>36950</v>
      </c>
      <c r="R138" s="90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ref="AC138:AC197" si="68">F139-I139</f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124" t="s">
        <v>352</v>
      </c>
      <c r="C139" s="125" t="s">
        <v>20</v>
      </c>
      <c r="D139" s="26"/>
      <c r="E139" s="27">
        <v>10500</v>
      </c>
      <c r="F139" s="28">
        <f t="shared" si="61"/>
        <v>10500</v>
      </c>
      <c r="G139" s="29" t="str">
        <f t="shared" si="62"/>
        <v/>
      </c>
      <c r="H139" s="30">
        <v>10500</v>
      </c>
      <c r="I139" s="99">
        <f t="shared" si="63"/>
        <v>10500</v>
      </c>
      <c r="J139" s="105"/>
      <c r="K139" s="24" t="s">
        <v>340</v>
      </c>
      <c r="L139" s="54" t="s">
        <v>276</v>
      </c>
      <c r="M139" s="52"/>
      <c r="N139" s="34">
        <f>F104+1150+300+400</f>
        <v>11650</v>
      </c>
      <c r="O139" s="28">
        <f>F104+1150+300+400</f>
        <v>11650</v>
      </c>
      <c r="P139" s="29" t="str">
        <f t="shared" si="64"/>
        <v/>
      </c>
      <c r="Q139" s="34">
        <f t="shared" si="67"/>
        <v>11650</v>
      </c>
      <c r="R139" s="90">
        <f t="shared" si="66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8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355</v>
      </c>
      <c r="C140" s="25" t="s">
        <v>20</v>
      </c>
      <c r="D140" s="26"/>
      <c r="E140" s="27">
        <v>10300</v>
      </c>
      <c r="F140" s="28">
        <f t="shared" si="61"/>
        <v>10300</v>
      </c>
      <c r="G140" s="29" t="str">
        <f t="shared" si="62"/>
        <v/>
      </c>
      <c r="H140" s="30">
        <v>10300</v>
      </c>
      <c r="I140" s="99">
        <f t="shared" si="63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26950</v>
      </c>
      <c r="O140" s="28">
        <f>O32+1250+300+400</f>
        <v>26950</v>
      </c>
      <c r="P140" s="29" t="str">
        <f t="shared" si="64"/>
        <v/>
      </c>
      <c r="Q140" s="34">
        <f t="shared" si="67"/>
        <v>26950</v>
      </c>
      <c r="R140" s="90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8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356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4"/>
        <v/>
      </c>
      <c r="Q141" s="34">
        <f t="shared" si="67"/>
        <v>11790</v>
      </c>
      <c r="R141" s="90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8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359</v>
      </c>
      <c r="C142" s="25" t="s">
        <v>20</v>
      </c>
      <c r="D142" s="26"/>
      <c r="E142" s="27">
        <v>10300</v>
      </c>
      <c r="F142" s="28">
        <f t="shared" si="61"/>
        <v>10300</v>
      </c>
      <c r="G142" s="29"/>
      <c r="H142" s="30">
        <v>10300</v>
      </c>
      <c r="I142" s="99">
        <f t="shared" si="63"/>
        <v>10300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4"/>
        <v/>
      </c>
      <c r="Q142" s="34">
        <f t="shared" si="67"/>
        <v>6420</v>
      </c>
      <c r="R142" s="90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8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361</v>
      </c>
      <c r="C143" s="25" t="s">
        <v>20</v>
      </c>
      <c r="D143" s="26"/>
      <c r="E143" s="34">
        <v>20600</v>
      </c>
      <c r="F143" s="28">
        <f t="shared" si="61"/>
        <v>20600</v>
      </c>
      <c r="G143" s="29" t="str">
        <f t="shared" ref="G143:G148" si="69">IF(LEFT(D143,1)="+",LEFT(D143,1)&amp;TEXT(D143,"#"),TEXT(D143,"#"))</f>
        <v/>
      </c>
      <c r="H143" s="34">
        <v>20600</v>
      </c>
      <c r="I143" s="99">
        <f t="shared" si="63"/>
        <v>20600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4"/>
        <v/>
      </c>
      <c r="Q143" s="34">
        <f t="shared" si="67"/>
        <v>26860</v>
      </c>
      <c r="R143" s="90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8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363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216</v>
      </c>
      <c r="L144" s="146" t="s">
        <v>276</v>
      </c>
      <c r="M144" s="52"/>
      <c r="N144" s="34">
        <f>F84+1740+300+400</f>
        <v>10540</v>
      </c>
      <c r="O144" s="28">
        <f>F84+1740+300+400</f>
        <v>10540</v>
      </c>
      <c r="P144" s="29" t="str">
        <f t="shared" si="64"/>
        <v/>
      </c>
      <c r="Q144" s="34">
        <f t="shared" si="67"/>
        <v>10540</v>
      </c>
      <c r="R144" s="90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8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365</v>
      </c>
      <c r="C145" s="25" t="s">
        <v>20</v>
      </c>
      <c r="D145" s="26"/>
      <c r="E145" s="34">
        <v>19500</v>
      </c>
      <c r="F145" s="28">
        <f t="shared" si="61"/>
        <v>19500</v>
      </c>
      <c r="G145" s="29" t="str">
        <f t="shared" si="69"/>
        <v/>
      </c>
      <c r="H145" s="34">
        <v>19500</v>
      </c>
      <c r="I145" s="99">
        <f t="shared" si="63"/>
        <v>19500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4"/>
        <v/>
      </c>
      <c r="Q145" s="34">
        <f t="shared" si="67"/>
        <v>4590</v>
      </c>
      <c r="R145" s="90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8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24" t="s">
        <v>367</v>
      </c>
      <c r="C146" s="25" t="s">
        <v>20</v>
      </c>
      <c r="D146" s="26"/>
      <c r="E146" s="27">
        <v>11400</v>
      </c>
      <c r="F146" s="28">
        <f t="shared" si="61"/>
        <v>11400</v>
      </c>
      <c r="G146" s="29" t="str">
        <f t="shared" si="69"/>
        <v/>
      </c>
      <c r="H146" s="30">
        <v>11400</v>
      </c>
      <c r="I146" s="99">
        <f t="shared" si="63"/>
        <v>11400</v>
      </c>
      <c r="J146" s="105"/>
      <c r="K146" s="24" t="s">
        <v>353</v>
      </c>
      <c r="L146" s="54" t="s">
        <v>354</v>
      </c>
      <c r="M146" s="52"/>
      <c r="N146" s="34">
        <f>F172+7790+300+400</f>
        <v>10890</v>
      </c>
      <c r="O146" s="28">
        <f>O151+7790+300+400</f>
        <v>16890</v>
      </c>
      <c r="P146" s="29" t="str">
        <f t="shared" si="64"/>
        <v/>
      </c>
      <c r="Q146" s="34">
        <f t="shared" si="67"/>
        <v>16890</v>
      </c>
      <c r="R146" s="90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8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24" t="s">
        <v>369</v>
      </c>
      <c r="C147" s="25" t="s">
        <v>370</v>
      </c>
      <c r="D147" s="26"/>
      <c r="E147" s="27">
        <v>11000</v>
      </c>
      <c r="F147" s="28">
        <f t="shared" si="61"/>
        <v>11000</v>
      </c>
      <c r="G147" s="29" t="str">
        <f t="shared" si="69"/>
        <v/>
      </c>
      <c r="H147" s="30">
        <v>11000</v>
      </c>
      <c r="I147" s="99">
        <f t="shared" si="63"/>
        <v>11000</v>
      </c>
      <c r="J147" s="105"/>
      <c r="K147" s="24" t="s">
        <v>237</v>
      </c>
      <c r="L147" s="54" t="s">
        <v>276</v>
      </c>
      <c r="M147" s="52"/>
      <c r="N147" s="34">
        <f>F90+1570+400+300</f>
        <v>9570</v>
      </c>
      <c r="O147" s="28">
        <f>F90+1570+400+300</f>
        <v>9570</v>
      </c>
      <c r="P147" s="29" t="str">
        <f t="shared" si="64"/>
        <v/>
      </c>
      <c r="Q147" s="34">
        <f t="shared" si="67"/>
        <v>9570</v>
      </c>
      <c r="R147" s="90">
        <f t="shared" si="66"/>
        <v>9570</v>
      </c>
      <c r="S147" s="3"/>
      <c r="V147" s="9"/>
      <c r="W147" s="6"/>
      <c r="X147" s="8"/>
      <c r="Y147" s="9"/>
      <c r="Z147" s="6"/>
      <c r="AA147" s="8"/>
      <c r="AC147" s="114">
        <f t="shared" si="68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372</v>
      </c>
      <c r="C148" s="25" t="s">
        <v>370</v>
      </c>
      <c r="D148" s="26"/>
      <c r="E148" s="27">
        <v>10500</v>
      </c>
      <c r="F148" s="28">
        <f t="shared" si="61"/>
        <v>10500</v>
      </c>
      <c r="G148" s="29" t="str">
        <f t="shared" si="69"/>
        <v/>
      </c>
      <c r="H148" s="30">
        <v>10500</v>
      </c>
      <c r="I148" s="99">
        <f t="shared" si="63"/>
        <v>10500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0">N148+M148</f>
        <v>7000</v>
      </c>
      <c r="P148" s="29" t="str">
        <f t="shared" si="64"/>
        <v/>
      </c>
      <c r="Q148" s="30">
        <v>7000</v>
      </c>
      <c r="R148" s="90">
        <f t="shared" si="66"/>
        <v>7000</v>
      </c>
      <c r="S148" s="3"/>
      <c r="V148" s="9"/>
      <c r="W148" s="6"/>
      <c r="X148" s="8"/>
      <c r="Y148" s="9"/>
      <c r="Z148" s="6"/>
      <c r="AA148" s="8"/>
      <c r="AC148" s="114">
        <f t="shared" si="68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370</v>
      </c>
      <c r="D149" s="26"/>
      <c r="E149" s="27">
        <v>10400</v>
      </c>
      <c r="F149" s="28">
        <f t="shared" si="61"/>
        <v>10400</v>
      </c>
      <c r="G149" s="29"/>
      <c r="H149" s="30">
        <v>10400</v>
      </c>
      <c r="I149" s="99">
        <f t="shared" si="63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0"/>
        <v>6200</v>
      </c>
      <c r="P149" s="29" t="str">
        <f t="shared" si="64"/>
        <v/>
      </c>
      <c r="Q149" s="30">
        <v>6200</v>
      </c>
      <c r="R149" s="90">
        <f t="shared" si="66"/>
        <v>6200</v>
      </c>
      <c r="S149" s="3"/>
      <c r="V149" s="9"/>
      <c r="W149" s="6"/>
      <c r="X149" s="8"/>
      <c r="Y149" s="9"/>
      <c r="Z149" s="6"/>
      <c r="AA149" s="8"/>
      <c r="AC149" s="114">
        <f t="shared" si="68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374</v>
      </c>
      <c r="C150" s="25" t="s">
        <v>376</v>
      </c>
      <c r="D150" s="26"/>
      <c r="E150" s="27">
        <v>10400</v>
      </c>
      <c r="F150" s="28">
        <f t="shared" si="61"/>
        <v>10400</v>
      </c>
      <c r="G150" s="29"/>
      <c r="H150" s="30">
        <v>10400</v>
      </c>
      <c r="I150" s="99">
        <f t="shared" si="63"/>
        <v>10400</v>
      </c>
      <c r="J150" s="105"/>
      <c r="K150" s="147" t="s">
        <v>362</v>
      </c>
      <c r="L150" s="75" t="s">
        <v>22</v>
      </c>
      <c r="M150" s="57"/>
      <c r="N150" s="27">
        <v>9500</v>
      </c>
      <c r="O150" s="28">
        <f t="shared" si="70"/>
        <v>9500</v>
      </c>
      <c r="P150" s="77" t="str">
        <f t="shared" si="64"/>
        <v/>
      </c>
      <c r="Q150" s="30">
        <v>9500</v>
      </c>
      <c r="R150" s="90">
        <f t="shared" si="66"/>
        <v>9500</v>
      </c>
      <c r="S150" s="3"/>
      <c r="V150" s="9"/>
      <c r="W150" s="6"/>
      <c r="X150" s="8"/>
      <c r="Y150" s="9"/>
      <c r="Z150" s="6"/>
      <c r="AA150" s="8"/>
      <c r="AC150" s="114">
        <f t="shared" si="68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376</v>
      </c>
      <c r="D151" s="26"/>
      <c r="E151" s="27">
        <v>10400</v>
      </c>
      <c r="F151" s="28">
        <f t="shared" si="61"/>
        <v>10400</v>
      </c>
      <c r="G151" s="29"/>
      <c r="H151" s="30">
        <v>10400</v>
      </c>
      <c r="I151" s="99">
        <f t="shared" si="63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0"/>
        <v>8400</v>
      </c>
      <c r="P151" s="77" t="str">
        <f t="shared" si="64"/>
        <v/>
      </c>
      <c r="Q151" s="30">
        <v>8400</v>
      </c>
      <c r="R151" s="90">
        <f t="shared" si="66"/>
        <v>8400</v>
      </c>
      <c r="S151" s="3"/>
      <c r="V151" s="9"/>
      <c r="W151" s="6"/>
      <c r="X151" s="8"/>
      <c r="Y151" s="9"/>
      <c r="Z151" s="6"/>
      <c r="AA151" s="8"/>
      <c r="AC151" s="114">
        <f t="shared" si="68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378</v>
      </c>
      <c r="C152" s="25" t="s">
        <v>370</v>
      </c>
      <c r="D152" s="26"/>
      <c r="E152" s="27">
        <v>10400</v>
      </c>
      <c r="F152" s="28">
        <f t="shared" si="61"/>
        <v>10400</v>
      </c>
      <c r="G152" s="29"/>
      <c r="H152" s="30">
        <v>10400</v>
      </c>
      <c r="I152" s="99">
        <f t="shared" si="63"/>
        <v>10400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0"/>
        <v>7200</v>
      </c>
      <c r="P152" s="77" t="str">
        <f t="shared" si="64"/>
        <v/>
      </c>
      <c r="Q152" s="34">
        <v>7200</v>
      </c>
      <c r="R152" s="90">
        <f t="shared" si="66"/>
        <v>7200</v>
      </c>
      <c r="S152" s="3"/>
      <c r="V152" s="9"/>
      <c r="W152" s="6"/>
      <c r="X152" s="8"/>
      <c r="Y152" s="9"/>
      <c r="Z152" s="6"/>
      <c r="AA152" s="8"/>
      <c r="AC152" s="114">
        <f t="shared" si="68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381</v>
      </c>
      <c r="C153" s="25" t="s">
        <v>370</v>
      </c>
      <c r="D153" s="26"/>
      <c r="E153" s="27">
        <v>10600</v>
      </c>
      <c r="F153" s="28">
        <f t="shared" si="61"/>
        <v>10600</v>
      </c>
      <c r="G153" s="29"/>
      <c r="H153" s="30">
        <v>10600</v>
      </c>
      <c r="I153" s="99">
        <f t="shared" si="63"/>
        <v>10600</v>
      </c>
      <c r="J153" s="105"/>
      <c r="K153" s="147" t="s">
        <v>368</v>
      </c>
      <c r="L153" s="75" t="s">
        <v>22</v>
      </c>
      <c r="M153" s="57"/>
      <c r="N153" s="27">
        <v>3800</v>
      </c>
      <c r="O153" s="28">
        <f t="shared" si="70"/>
        <v>3800</v>
      </c>
      <c r="P153" s="77" t="str">
        <f t="shared" si="64"/>
        <v/>
      </c>
      <c r="Q153" s="30">
        <v>3800</v>
      </c>
      <c r="R153" s="90">
        <f t="shared" si="66"/>
        <v>3800</v>
      </c>
      <c r="S153" s="3"/>
      <c r="V153" s="9"/>
      <c r="W153" s="6"/>
      <c r="X153" s="8"/>
      <c r="Y153" s="9"/>
      <c r="Z153" s="6"/>
      <c r="AA153" s="8"/>
      <c r="AC153" s="114">
        <f t="shared" si="68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383</v>
      </c>
      <c r="C154" s="25" t="s">
        <v>20</v>
      </c>
      <c r="D154" s="26"/>
      <c r="E154" s="27">
        <v>13500</v>
      </c>
      <c r="F154" s="28">
        <f t="shared" si="61"/>
        <v>13500</v>
      </c>
      <c r="G154" s="29" t="str">
        <f t="shared" ref="G154:G156" si="71">IF(LEFT(D154,1)="+",LEFT(D154,1)&amp;TEXT(D154,"#"),TEXT(D154,"#"))</f>
        <v/>
      </c>
      <c r="H154" s="30">
        <v>13500</v>
      </c>
      <c r="I154" s="99">
        <f t="shared" si="63"/>
        <v>13500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0"/>
        <v>5000</v>
      </c>
      <c r="P154" s="77" t="str">
        <f t="shared" si="64"/>
        <v/>
      </c>
      <c r="Q154" s="34">
        <v>5000</v>
      </c>
      <c r="R154" s="90">
        <f t="shared" si="66"/>
        <v>5000</v>
      </c>
      <c r="S154" s="3"/>
      <c r="V154" s="9"/>
      <c r="W154" s="6"/>
      <c r="X154" s="8"/>
      <c r="Y154" s="9"/>
      <c r="Z154" s="6"/>
      <c r="AA154" s="8"/>
      <c r="AC154" s="114">
        <f t="shared" si="68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134" t="s">
        <v>385</v>
      </c>
      <c r="C155" s="25" t="s">
        <v>20</v>
      </c>
      <c r="D155" s="26"/>
      <c r="E155" s="27">
        <v>13100</v>
      </c>
      <c r="F155" s="28">
        <f t="shared" si="61"/>
        <v>13100</v>
      </c>
      <c r="G155" s="29" t="str">
        <f t="shared" si="71"/>
        <v/>
      </c>
      <c r="H155" s="30">
        <v>13100</v>
      </c>
      <c r="I155" s="99">
        <f t="shared" si="63"/>
        <v>13100</v>
      </c>
      <c r="J155" s="105"/>
      <c r="K155" s="147" t="s">
        <v>373</v>
      </c>
      <c r="L155" s="75" t="s">
        <v>22</v>
      </c>
      <c r="M155" s="57"/>
      <c r="N155" s="27">
        <v>4800</v>
      </c>
      <c r="O155" s="28">
        <f t="shared" si="70"/>
        <v>4800</v>
      </c>
      <c r="P155" s="77" t="str">
        <f t="shared" si="64"/>
        <v/>
      </c>
      <c r="Q155" s="30">
        <v>4800</v>
      </c>
      <c r="R155" s="90">
        <f t="shared" si="66"/>
        <v>4800</v>
      </c>
      <c r="S155" s="3"/>
      <c r="V155" s="9"/>
      <c r="W155" s="6"/>
      <c r="X155" s="8"/>
      <c r="Y155" s="9"/>
      <c r="Z155" s="6"/>
      <c r="AA155" s="8"/>
      <c r="AC155" s="114">
        <f t="shared" si="68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134" t="s">
        <v>387</v>
      </c>
      <c r="C156" s="25" t="s">
        <v>20</v>
      </c>
      <c r="D156" s="26"/>
      <c r="E156" s="27">
        <v>12500</v>
      </c>
      <c r="F156" s="28">
        <f t="shared" si="61"/>
        <v>12500</v>
      </c>
      <c r="G156" s="29" t="str">
        <f t="shared" si="71"/>
        <v/>
      </c>
      <c r="H156" s="30">
        <v>12500</v>
      </c>
      <c r="I156" s="99">
        <f t="shared" si="63"/>
        <v>12500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0"/>
        <v>5000</v>
      </c>
      <c r="P156" s="77" t="str">
        <f t="shared" si="64"/>
        <v/>
      </c>
      <c r="Q156" s="30">
        <v>5000</v>
      </c>
      <c r="R156" s="90">
        <f t="shared" si="66"/>
        <v>5000</v>
      </c>
      <c r="S156" s="3"/>
      <c r="V156" s="9"/>
      <c r="W156" s="6"/>
      <c r="X156" s="8"/>
      <c r="Y156" s="9"/>
      <c r="Z156" s="6"/>
      <c r="AA156" s="8"/>
      <c r="AC156" s="114">
        <f t="shared" si="68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32" t="s">
        <v>389</v>
      </c>
      <c r="C157" s="33" t="s">
        <v>18</v>
      </c>
      <c r="D157" s="26"/>
      <c r="E157" s="27">
        <v>10300</v>
      </c>
      <c r="F157" s="28">
        <f t="shared" si="61"/>
        <v>10300</v>
      </c>
      <c r="G157" s="29"/>
      <c r="H157" s="30">
        <v>10300</v>
      </c>
      <c r="I157" s="99">
        <f t="shared" si="63"/>
        <v>10300</v>
      </c>
      <c r="J157" s="105"/>
      <c r="K157" s="148" t="s">
        <v>377</v>
      </c>
      <c r="L157" s="75" t="s">
        <v>22</v>
      </c>
      <c r="M157" s="57" t="s">
        <v>469</v>
      </c>
      <c r="N157" s="27">
        <v>6500</v>
      </c>
      <c r="O157" s="28">
        <f t="shared" si="70"/>
        <v>6400</v>
      </c>
      <c r="P157" s="77" t="str">
        <f t="shared" si="64"/>
        <v>-100</v>
      </c>
      <c r="Q157" s="30">
        <v>6500</v>
      </c>
      <c r="R157" s="90">
        <f t="shared" si="66"/>
        <v>6400</v>
      </c>
      <c r="S157" s="3"/>
      <c r="V157" s="9"/>
      <c r="W157" s="6"/>
      <c r="X157" s="8"/>
      <c r="Y157" s="9"/>
      <c r="Z157" s="6"/>
      <c r="AA157" s="8"/>
      <c r="AC157" s="114">
        <f t="shared" si="68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391</v>
      </c>
      <c r="C158" s="33" t="s">
        <v>392</v>
      </c>
      <c r="D158" s="26"/>
      <c r="E158" s="27">
        <v>13000</v>
      </c>
      <c r="F158" s="28">
        <f t="shared" si="61"/>
        <v>13000</v>
      </c>
      <c r="G158" s="29" t="str">
        <f t="shared" ref="G158:G167" si="72">IF(LEFT(D158,1)="+",LEFT(D158,1)&amp;TEXT(D158,"#"),TEXT(D158,"#"))</f>
        <v/>
      </c>
      <c r="H158" s="30">
        <v>13000</v>
      </c>
      <c r="I158" s="99">
        <f t="shared" si="63"/>
        <v>13000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0"/>
        <v>3800</v>
      </c>
      <c r="P158" s="77" t="str">
        <f t="shared" si="64"/>
        <v/>
      </c>
      <c r="Q158" s="30">
        <v>3800</v>
      </c>
      <c r="R158" s="90">
        <f t="shared" si="66"/>
        <v>3800</v>
      </c>
      <c r="S158" s="3"/>
      <c r="V158" s="9"/>
      <c r="W158" s="6"/>
      <c r="X158" s="8"/>
      <c r="Y158" s="9"/>
      <c r="Z158" s="6"/>
      <c r="AA158" s="8"/>
      <c r="AC158" s="114">
        <f t="shared" si="68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394</v>
      </c>
      <c r="C159" s="33" t="s">
        <v>105</v>
      </c>
      <c r="D159" s="26"/>
      <c r="E159" s="34">
        <v>13500</v>
      </c>
      <c r="F159" s="28">
        <f t="shared" si="61"/>
        <v>13500</v>
      </c>
      <c r="G159" s="29"/>
      <c r="H159" s="34">
        <v>13500</v>
      </c>
      <c r="I159" s="99">
        <f t="shared" si="63"/>
        <v>13500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0"/>
        <v>4700</v>
      </c>
      <c r="P159" s="77" t="str">
        <f t="shared" si="64"/>
        <v/>
      </c>
      <c r="Q159" s="30">
        <v>4700</v>
      </c>
      <c r="R159" s="90">
        <f t="shared" si="66"/>
        <v>4700</v>
      </c>
      <c r="S159" s="3"/>
      <c r="V159" s="9"/>
      <c r="W159" s="6"/>
      <c r="X159" s="8"/>
      <c r="Y159" s="9"/>
      <c r="Z159" s="6"/>
      <c r="AA159" s="8"/>
      <c r="AC159" s="114">
        <f t="shared" si="68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396</v>
      </c>
      <c r="C160" s="33" t="s">
        <v>105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0"/>
        <v>6000</v>
      </c>
      <c r="P160" s="77" t="str">
        <f t="shared" si="64"/>
        <v/>
      </c>
      <c r="Q160" s="30">
        <v>6000</v>
      </c>
      <c r="R160" s="90">
        <f t="shared" si="66"/>
        <v>6000</v>
      </c>
      <c r="S160" s="3"/>
      <c r="V160" s="9"/>
      <c r="W160" s="6"/>
      <c r="X160" s="8"/>
      <c r="Y160" s="9"/>
      <c r="Z160" s="6"/>
      <c r="AA160" s="8"/>
      <c r="AC160" s="114">
        <f t="shared" si="68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399</v>
      </c>
      <c r="C161" s="33" t="s">
        <v>181</v>
      </c>
      <c r="D161" s="26"/>
      <c r="E161" s="34">
        <v>13200</v>
      </c>
      <c r="F161" s="28">
        <f t="shared" si="61"/>
        <v>13200</v>
      </c>
      <c r="G161" s="29" t="str">
        <f t="shared" si="72"/>
        <v/>
      </c>
      <c r="H161" s="34">
        <v>13200</v>
      </c>
      <c r="I161" s="99">
        <f t="shared" si="63"/>
        <v>13200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0"/>
        <v>2700</v>
      </c>
      <c r="P161" s="77" t="str">
        <f t="shared" si="64"/>
        <v/>
      </c>
      <c r="Q161" s="30">
        <v>2700</v>
      </c>
      <c r="R161" s="90">
        <f t="shared" si="66"/>
        <v>2700</v>
      </c>
      <c r="S161" s="3"/>
      <c r="V161" s="9"/>
      <c r="W161" s="6"/>
      <c r="X161" s="8"/>
      <c r="Y161" s="9"/>
      <c r="Z161" s="6"/>
      <c r="AA161" s="8"/>
      <c r="AC161" s="114">
        <f t="shared" si="68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401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99">
        <f t="shared" si="63"/>
        <v>10600</v>
      </c>
      <c r="J162" s="105"/>
      <c r="K162" s="147" t="s">
        <v>386</v>
      </c>
      <c r="L162" s="75" t="s">
        <v>22</v>
      </c>
      <c r="M162" s="57" t="s">
        <v>469</v>
      </c>
      <c r="N162" s="27">
        <v>2300</v>
      </c>
      <c r="O162" s="28">
        <f t="shared" si="70"/>
        <v>2200</v>
      </c>
      <c r="P162" s="77" t="str">
        <f t="shared" si="64"/>
        <v>-100</v>
      </c>
      <c r="Q162" s="30">
        <v>2300</v>
      </c>
      <c r="R162" s="90">
        <f t="shared" si="66"/>
        <v>2200</v>
      </c>
      <c r="S162" s="3"/>
      <c r="V162" s="9"/>
      <c r="W162" s="6"/>
      <c r="X162" s="8"/>
      <c r="Y162" s="9"/>
      <c r="Z162" s="6"/>
      <c r="AA162" s="8"/>
      <c r="AC162" s="114">
        <f t="shared" si="68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403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388</v>
      </c>
      <c r="L163" s="75" t="s">
        <v>22</v>
      </c>
      <c r="M163" s="57" t="s">
        <v>469</v>
      </c>
      <c r="N163" s="27">
        <v>2300</v>
      </c>
      <c r="O163" s="28">
        <f t="shared" si="70"/>
        <v>2200</v>
      </c>
      <c r="P163" s="77" t="str">
        <f t="shared" si="64"/>
        <v>-100</v>
      </c>
      <c r="Q163" s="30">
        <v>2300</v>
      </c>
      <c r="R163" s="90">
        <f t="shared" si="66"/>
        <v>2200</v>
      </c>
      <c r="S163" s="3"/>
      <c r="V163" s="9"/>
      <c r="W163" s="6"/>
      <c r="X163" s="8"/>
      <c r="Y163" s="9"/>
      <c r="Z163" s="6"/>
      <c r="AA163" s="8"/>
      <c r="AC163" s="114">
        <f t="shared" si="68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405</v>
      </c>
      <c r="C164" s="33" t="s">
        <v>66</v>
      </c>
      <c r="D164" s="26"/>
      <c r="E164" s="27">
        <v>10600</v>
      </c>
      <c r="F164" s="28">
        <f t="shared" si="61"/>
        <v>10600</v>
      </c>
      <c r="G164" s="29" t="str">
        <f t="shared" si="72"/>
        <v/>
      </c>
      <c r="H164" s="30">
        <v>10600</v>
      </c>
      <c r="I164" s="67">
        <f t="shared" si="63"/>
        <v>10600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0"/>
        <v>9800</v>
      </c>
      <c r="P164" s="77" t="str">
        <f t="shared" si="64"/>
        <v/>
      </c>
      <c r="Q164" s="30">
        <v>9800</v>
      </c>
      <c r="R164" s="90">
        <f t="shared" si="66"/>
        <v>9800</v>
      </c>
      <c r="S164" s="3"/>
      <c r="V164" s="9"/>
      <c r="W164" s="6"/>
      <c r="X164" s="8"/>
      <c r="Y164" s="9"/>
      <c r="Z164" s="6"/>
      <c r="AA164" s="8"/>
      <c r="AC164" s="114">
        <f t="shared" si="68"/>
        <v>0</v>
      </c>
      <c r="AD164" s="114">
        <f t="shared" si="65"/>
        <v>0</v>
      </c>
      <c r="AE164" s="11"/>
    </row>
    <row r="165" s="1" customFormat="1" ht="11" customHeight="1" spans="1:31">
      <c r="A165" s="42"/>
      <c r="B165" s="44" t="s">
        <v>407</v>
      </c>
      <c r="C165" s="33" t="s">
        <v>66</v>
      </c>
      <c r="D165" s="26"/>
      <c r="E165" s="27">
        <v>10700</v>
      </c>
      <c r="F165" s="28">
        <f t="shared" si="61"/>
        <v>10700</v>
      </c>
      <c r="G165" s="29" t="str">
        <f t="shared" si="72"/>
        <v/>
      </c>
      <c r="H165" s="30">
        <v>10700</v>
      </c>
      <c r="I165" s="99">
        <f t="shared" si="63"/>
        <v>10700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0"/>
        <v>10700</v>
      </c>
      <c r="P165" s="77" t="str">
        <f t="shared" si="64"/>
        <v/>
      </c>
      <c r="Q165" s="30">
        <v>10700</v>
      </c>
      <c r="R165" s="90">
        <f t="shared" si="66"/>
        <v>10700</v>
      </c>
      <c r="S165" s="3"/>
      <c r="V165" s="9"/>
      <c r="W165" s="6"/>
      <c r="X165" s="8"/>
      <c r="Y165" s="9"/>
      <c r="Z165" s="6"/>
      <c r="AA165" s="8"/>
      <c r="AC165" s="114">
        <f t="shared" si="68"/>
        <v>0</v>
      </c>
      <c r="AD165" s="114">
        <f t="shared" si="65"/>
        <v>0</v>
      </c>
      <c r="AE165" s="11"/>
    </row>
    <row r="166" s="1" customFormat="1" ht="11" customHeight="1" spans="1:31">
      <c r="A166" s="42"/>
      <c r="B166" s="44" t="s">
        <v>409</v>
      </c>
      <c r="C166" s="33" t="s">
        <v>66</v>
      </c>
      <c r="D166" s="26"/>
      <c r="E166" s="27">
        <v>11200</v>
      </c>
      <c r="F166" s="28">
        <f t="shared" si="61"/>
        <v>11200</v>
      </c>
      <c r="G166" s="29" t="str">
        <f t="shared" si="72"/>
        <v/>
      </c>
      <c r="H166" s="30">
        <v>11200</v>
      </c>
      <c r="I166" s="99">
        <f t="shared" si="63"/>
        <v>11200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70"/>
        <v>11800</v>
      </c>
      <c r="P166" s="77" t="str">
        <f t="shared" si="64"/>
        <v/>
      </c>
      <c r="Q166" s="30">
        <v>11800</v>
      </c>
      <c r="R166" s="90">
        <f t="shared" si="66"/>
        <v>11800</v>
      </c>
      <c r="S166" s="3"/>
      <c r="V166" s="9"/>
      <c r="W166" s="6"/>
      <c r="X166" s="8"/>
      <c r="Y166" s="9"/>
      <c r="Z166" s="6"/>
      <c r="AA166" s="8"/>
      <c r="AC166" s="114">
        <f t="shared" si="68"/>
        <v>0</v>
      </c>
      <c r="AD166" s="114">
        <f t="shared" si="65"/>
        <v>0</v>
      </c>
      <c r="AE166" s="11"/>
    </row>
    <row r="167" s="1" customFormat="1" ht="11" customHeight="1" spans="1:31">
      <c r="A167" s="42"/>
      <c r="B167" s="44" t="s">
        <v>413</v>
      </c>
      <c r="C167" s="135" t="s">
        <v>414</v>
      </c>
      <c r="D167" s="26"/>
      <c r="E167" s="27">
        <v>10600</v>
      </c>
      <c r="F167" s="28">
        <f t="shared" si="61"/>
        <v>10600</v>
      </c>
      <c r="G167" s="29" t="str">
        <f t="shared" si="72"/>
        <v/>
      </c>
      <c r="H167" s="30">
        <v>10600</v>
      </c>
      <c r="I167" s="99">
        <f t="shared" si="63"/>
        <v>10600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0"/>
        <v>11700</v>
      </c>
      <c r="P167" s="29" t="str">
        <f t="shared" si="64"/>
        <v/>
      </c>
      <c r="Q167" s="30">
        <v>11700</v>
      </c>
      <c r="R167" s="90">
        <f t="shared" si="66"/>
        <v>11700</v>
      </c>
      <c r="S167" s="3"/>
      <c r="V167" s="9"/>
      <c r="W167" s="6"/>
      <c r="X167" s="8"/>
      <c r="Y167" s="9"/>
      <c r="Z167" s="6"/>
      <c r="AA167" s="8"/>
      <c r="AC167" s="114">
        <f t="shared" si="68"/>
        <v>0</v>
      </c>
      <c r="AD167" s="114">
        <f t="shared" si="65"/>
        <v>0</v>
      </c>
      <c r="AE167" s="11"/>
    </row>
    <row r="168" s="1" customFormat="1" ht="11" customHeight="1" spans="1:31">
      <c r="A168" s="121"/>
      <c r="B168" s="136" t="s">
        <v>416</v>
      </c>
      <c r="C168" s="36"/>
      <c r="D168" s="37"/>
      <c r="E168" s="38">
        <f>SUM(F122:F167)</f>
        <v>566400</v>
      </c>
      <c r="F168" s="39">
        <f>E168/46</f>
        <v>12313.0434782609</v>
      </c>
      <c r="G168" s="73"/>
      <c r="H168" s="38">
        <f>SUM(I122:I167)</f>
        <v>566400</v>
      </c>
      <c r="I168" s="149">
        <f>H168/46</f>
        <v>12313.0434782609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0"/>
        <v>4050</v>
      </c>
      <c r="P168" s="77" t="str">
        <f t="shared" si="64"/>
        <v/>
      </c>
      <c r="Q168" s="30">
        <v>4050</v>
      </c>
      <c r="R168" s="90">
        <f t="shared" si="66"/>
        <v>4050</v>
      </c>
      <c r="S168" s="3"/>
      <c r="V168" s="9"/>
      <c r="W168" s="6"/>
      <c r="X168" s="8"/>
      <c r="Y168" s="9"/>
      <c r="Z168" s="6"/>
      <c r="AA168" s="8"/>
      <c r="AC168" s="114">
        <f t="shared" si="68"/>
        <v>0</v>
      </c>
      <c r="AD168" s="114">
        <f t="shared" si="65"/>
        <v>0</v>
      </c>
      <c r="AE168" s="11"/>
    </row>
    <row r="169" s="1" customFormat="1" ht="11" customHeight="1" spans="1:31">
      <c r="A169" s="137" t="s">
        <v>419</v>
      </c>
      <c r="B169" s="24" t="s">
        <v>420</v>
      </c>
      <c r="C169" s="25" t="s">
        <v>15</v>
      </c>
      <c r="D169" s="26"/>
      <c r="E169" s="34">
        <v>4100</v>
      </c>
      <c r="F169" s="28">
        <f t="shared" ref="F169:F183" si="73">E169+D169</f>
        <v>4100</v>
      </c>
      <c r="G169" s="29" t="str">
        <f t="shared" ref="G169:G187" si="74">IF(LEFT(D169,1)="+",LEFT(D169,1)&amp;TEXT(D169,"#"),TEXT(D169,"#"))</f>
        <v/>
      </c>
      <c r="H169" s="34">
        <v>4100</v>
      </c>
      <c r="I169" s="99">
        <f t="shared" ref="I169:I183" si="75">IF(G169="",0+H169,G169+H169)</f>
        <v>4100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0"/>
        <v>10360</v>
      </c>
      <c r="P169" s="77" t="str">
        <f t="shared" si="64"/>
        <v/>
      </c>
      <c r="Q169" s="30">
        <v>10360</v>
      </c>
      <c r="R169" s="90">
        <f t="shared" si="66"/>
        <v>10360</v>
      </c>
      <c r="S169" s="3"/>
      <c r="V169" s="9"/>
      <c r="W169" s="6"/>
      <c r="X169" s="8"/>
      <c r="Y169" s="9"/>
      <c r="Z169" s="6"/>
      <c r="AA169" s="8"/>
      <c r="AC169" s="114">
        <f t="shared" si="68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24" t="s">
        <v>422</v>
      </c>
      <c r="C170" s="25" t="s">
        <v>22</v>
      </c>
      <c r="D170" s="26"/>
      <c r="E170" s="27">
        <v>2350</v>
      </c>
      <c r="F170" s="28">
        <f t="shared" si="73"/>
        <v>2350</v>
      </c>
      <c r="G170" s="29" t="str">
        <f t="shared" si="74"/>
        <v/>
      </c>
      <c r="H170" s="30">
        <v>2350</v>
      </c>
      <c r="I170" s="99">
        <f t="shared" si="75"/>
        <v>2350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0"/>
        <v>3600</v>
      </c>
      <c r="P170" s="153" t="str">
        <f t="shared" si="64"/>
        <v/>
      </c>
      <c r="Q170" s="156">
        <v>3600</v>
      </c>
      <c r="R170" s="90">
        <f t="shared" si="66"/>
        <v>3600</v>
      </c>
      <c r="S170" s="3"/>
      <c r="V170" s="9"/>
      <c r="W170" s="6"/>
      <c r="X170" s="8"/>
      <c r="Y170" s="9"/>
      <c r="Z170" s="6"/>
      <c r="AA170" s="8"/>
      <c r="AC170" s="114">
        <f t="shared" si="68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118" t="s">
        <v>425</v>
      </c>
      <c r="C171" s="25" t="s">
        <v>22</v>
      </c>
      <c r="D171" s="26"/>
      <c r="E171" s="34">
        <v>3400</v>
      </c>
      <c r="F171" s="28">
        <f t="shared" si="73"/>
        <v>3400</v>
      </c>
      <c r="G171" s="29" t="str">
        <f t="shared" si="74"/>
        <v/>
      </c>
      <c r="H171" s="34">
        <v>3400</v>
      </c>
      <c r="I171" s="99">
        <f t="shared" si="75"/>
        <v>3400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0"/>
        <v>2500</v>
      </c>
      <c r="P171" s="153" t="str">
        <f t="shared" si="64"/>
        <v/>
      </c>
      <c r="Q171" s="156">
        <v>2500</v>
      </c>
      <c r="R171" s="90">
        <f t="shared" si="66"/>
        <v>2500</v>
      </c>
      <c r="S171" s="3"/>
      <c r="V171" s="9"/>
      <c r="W171" s="6"/>
      <c r="X171" s="8"/>
      <c r="Y171" s="9"/>
      <c r="Z171" s="6"/>
      <c r="AA171" s="8"/>
      <c r="AC171" s="114">
        <f t="shared" si="68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32" t="s">
        <v>428</v>
      </c>
      <c r="C172" s="33" t="s">
        <v>231</v>
      </c>
      <c r="D172" s="26"/>
      <c r="E172" s="27">
        <v>2400</v>
      </c>
      <c r="F172" s="28">
        <f t="shared" si="73"/>
        <v>2400</v>
      </c>
      <c r="G172" s="29" t="str">
        <f t="shared" si="74"/>
        <v/>
      </c>
      <c r="H172" s="30">
        <v>2400</v>
      </c>
      <c r="I172" s="99">
        <f t="shared" si="75"/>
        <v>2400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0"/>
        <v>1500</v>
      </c>
      <c r="P172" s="153" t="str">
        <f t="shared" si="64"/>
        <v/>
      </c>
      <c r="Q172" s="156">
        <v>1500</v>
      </c>
      <c r="R172" s="90">
        <f t="shared" si="66"/>
        <v>1500</v>
      </c>
      <c r="S172" s="3"/>
      <c r="V172" s="9"/>
      <c r="W172" s="6"/>
      <c r="X172" s="8"/>
      <c r="Y172" s="9"/>
      <c r="Z172" s="6"/>
      <c r="AA172" s="8"/>
      <c r="AC172" s="114">
        <f t="shared" si="68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430</v>
      </c>
      <c r="C173" s="25" t="s">
        <v>22</v>
      </c>
      <c r="D173" s="26"/>
      <c r="E173" s="27">
        <v>2700</v>
      </c>
      <c r="F173" s="28">
        <f t="shared" si="73"/>
        <v>2700</v>
      </c>
      <c r="G173" s="29" t="str">
        <f t="shared" si="74"/>
        <v/>
      </c>
      <c r="H173" s="30">
        <v>2700</v>
      </c>
      <c r="I173" s="99">
        <f t="shared" si="75"/>
        <v>2700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0"/>
        <v>47200</v>
      </c>
      <c r="P173" s="153" t="str">
        <f t="shared" si="64"/>
        <v/>
      </c>
      <c r="Q173" s="27">
        <v>47200</v>
      </c>
      <c r="R173" s="90">
        <f t="shared" si="66"/>
        <v>47200</v>
      </c>
      <c r="S173" s="3"/>
      <c r="V173" s="9"/>
      <c r="W173" s="6"/>
      <c r="X173" s="8"/>
      <c r="Y173" s="9"/>
      <c r="Z173" s="6"/>
      <c r="AA173" s="8"/>
      <c r="AC173" s="114">
        <f t="shared" si="68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22</v>
      </c>
      <c r="D174" s="26"/>
      <c r="E174" s="27">
        <v>3100</v>
      </c>
      <c r="F174" s="28">
        <f t="shared" si="73"/>
        <v>3100</v>
      </c>
      <c r="G174" s="29" t="str">
        <f t="shared" si="74"/>
        <v/>
      </c>
      <c r="H174" s="30">
        <v>3100</v>
      </c>
      <c r="I174" s="99">
        <f t="shared" si="75"/>
        <v>3100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0"/>
        <v>16200</v>
      </c>
      <c r="P174" s="77" t="str">
        <f t="shared" si="64"/>
        <v/>
      </c>
      <c r="Q174" s="27">
        <v>16200</v>
      </c>
      <c r="R174" s="90">
        <f t="shared" si="66"/>
        <v>16200</v>
      </c>
      <c r="S174" s="3"/>
      <c r="V174" s="9"/>
      <c r="W174" s="6"/>
      <c r="X174" s="8"/>
      <c r="Y174" s="9"/>
      <c r="Z174" s="6"/>
      <c r="AA174" s="8"/>
      <c r="AC174" s="114">
        <f t="shared" si="68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24" t="s">
        <v>432</v>
      </c>
      <c r="C175" s="25" t="s">
        <v>105</v>
      </c>
      <c r="D175" s="26"/>
      <c r="E175" s="27">
        <v>5500</v>
      </c>
      <c r="F175" s="28">
        <f t="shared" si="73"/>
        <v>5500</v>
      </c>
      <c r="G175" s="29" t="str">
        <f t="shared" si="74"/>
        <v/>
      </c>
      <c r="H175" s="30">
        <v>5500</v>
      </c>
      <c r="I175" s="99">
        <f t="shared" si="75"/>
        <v>5500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0"/>
        <v>14400</v>
      </c>
      <c r="P175" s="77" t="str">
        <f t="shared" si="64"/>
        <v/>
      </c>
      <c r="Q175" s="27">
        <v>14400</v>
      </c>
      <c r="R175" s="90">
        <f t="shared" si="66"/>
        <v>14400</v>
      </c>
      <c r="S175" s="3"/>
      <c r="V175" s="9"/>
      <c r="W175" s="6"/>
      <c r="X175" s="8"/>
      <c r="Y175" s="9"/>
      <c r="Z175" s="6"/>
      <c r="AA175" s="8"/>
      <c r="AC175" s="114">
        <f t="shared" si="68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24" t="s">
        <v>435</v>
      </c>
      <c r="C176" s="25" t="s">
        <v>22</v>
      </c>
      <c r="D176" s="26"/>
      <c r="E176" s="27">
        <v>2900</v>
      </c>
      <c r="F176" s="28">
        <f t="shared" si="73"/>
        <v>2900</v>
      </c>
      <c r="G176" s="29" t="str">
        <f t="shared" si="74"/>
        <v/>
      </c>
      <c r="H176" s="30">
        <v>2900</v>
      </c>
      <c r="I176" s="99">
        <f t="shared" si="75"/>
        <v>2900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0"/>
        <v>15300</v>
      </c>
      <c r="P176" s="77" t="str">
        <f t="shared" si="64"/>
        <v/>
      </c>
      <c r="Q176" s="27">
        <v>15300</v>
      </c>
      <c r="R176" s="90">
        <f t="shared" si="66"/>
        <v>15300</v>
      </c>
      <c r="S176" s="3"/>
      <c r="V176" s="9"/>
      <c r="W176" s="6"/>
      <c r="X176" s="8"/>
      <c r="Y176" s="9"/>
      <c r="Z176" s="6"/>
      <c r="AA176" s="8"/>
      <c r="AC176" s="114">
        <f t="shared" si="68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24" t="s">
        <v>437</v>
      </c>
      <c r="C177" s="25" t="s">
        <v>22</v>
      </c>
      <c r="D177" s="26"/>
      <c r="E177" s="27">
        <v>4430</v>
      </c>
      <c r="F177" s="28">
        <f t="shared" si="73"/>
        <v>4430</v>
      </c>
      <c r="G177" s="29" t="str">
        <f t="shared" si="74"/>
        <v/>
      </c>
      <c r="H177" s="30">
        <v>4430</v>
      </c>
      <c r="I177" s="99">
        <f t="shared" si="75"/>
        <v>4430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0"/>
        <v>17200</v>
      </c>
      <c r="P177" s="77" t="str">
        <f t="shared" si="64"/>
        <v/>
      </c>
      <c r="Q177" s="27">
        <v>17200</v>
      </c>
      <c r="R177" s="90">
        <f t="shared" si="66"/>
        <v>17200</v>
      </c>
      <c r="S177" s="3"/>
      <c r="V177" s="9"/>
      <c r="W177" s="6"/>
      <c r="X177" s="8"/>
      <c r="Y177" s="9"/>
      <c r="Z177" s="6"/>
      <c r="AA177" s="8"/>
      <c r="AC177" s="114">
        <f t="shared" si="68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32" t="s">
        <v>439</v>
      </c>
      <c r="C178" s="33" t="s">
        <v>22</v>
      </c>
      <c r="D178" s="26"/>
      <c r="E178" s="27">
        <v>3100</v>
      </c>
      <c r="F178" s="28">
        <f t="shared" si="73"/>
        <v>3100</v>
      </c>
      <c r="G178" s="29" t="str">
        <f t="shared" si="74"/>
        <v/>
      </c>
      <c r="H178" s="30">
        <v>3100</v>
      </c>
      <c r="I178" s="99">
        <f t="shared" si="75"/>
        <v>3100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0"/>
        <v>43800</v>
      </c>
      <c r="P178" s="77" t="str">
        <f t="shared" si="64"/>
        <v/>
      </c>
      <c r="Q178" s="27">
        <v>43800</v>
      </c>
      <c r="R178" s="90">
        <f t="shared" si="66"/>
        <v>43800</v>
      </c>
      <c r="S178" s="3"/>
      <c r="V178" s="9"/>
      <c r="W178" s="6"/>
      <c r="X178" s="8"/>
      <c r="Y178" s="9"/>
      <c r="Z178" s="6"/>
      <c r="AA178" s="8"/>
      <c r="AC178" s="114">
        <f t="shared" si="68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32" t="s">
        <v>441</v>
      </c>
      <c r="C179" s="139" t="s">
        <v>29</v>
      </c>
      <c r="D179" s="26"/>
      <c r="E179" s="27">
        <v>3500</v>
      </c>
      <c r="F179" s="28">
        <f t="shared" si="73"/>
        <v>3500</v>
      </c>
      <c r="G179" s="29" t="str">
        <f t="shared" si="74"/>
        <v/>
      </c>
      <c r="H179" s="30">
        <v>3500</v>
      </c>
      <c r="I179" s="99">
        <f t="shared" si="75"/>
        <v>3500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0"/>
        <v>13100</v>
      </c>
      <c r="P179" s="77" t="str">
        <f t="shared" si="64"/>
        <v/>
      </c>
      <c r="Q179" s="27">
        <v>13100</v>
      </c>
      <c r="R179" s="90">
        <f t="shared" si="66"/>
        <v>13100</v>
      </c>
      <c r="S179" s="3"/>
      <c r="V179" s="9"/>
      <c r="W179" s="6"/>
      <c r="X179" s="8"/>
      <c r="Y179" s="9"/>
      <c r="Z179" s="6"/>
      <c r="AA179" s="8"/>
      <c r="AC179" s="114">
        <f t="shared" si="68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443</v>
      </c>
      <c r="C180" s="25" t="s">
        <v>22</v>
      </c>
      <c r="D180" s="26"/>
      <c r="E180" s="27">
        <v>2800</v>
      </c>
      <c r="F180" s="28">
        <f t="shared" si="73"/>
        <v>2800</v>
      </c>
      <c r="G180" s="29" t="str">
        <f t="shared" si="74"/>
        <v/>
      </c>
      <c r="H180" s="30">
        <v>2800</v>
      </c>
      <c r="I180" s="99">
        <f t="shared" si="75"/>
        <v>2800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0"/>
        <v>35500</v>
      </c>
      <c r="P180" s="77" t="str">
        <f t="shared" si="64"/>
        <v/>
      </c>
      <c r="Q180" s="27">
        <v>35500</v>
      </c>
      <c r="R180" s="90">
        <f t="shared" si="66"/>
        <v>35500</v>
      </c>
      <c r="S180" s="3"/>
      <c r="V180" s="9"/>
      <c r="W180" s="6"/>
      <c r="X180" s="8"/>
      <c r="Y180" s="9"/>
      <c r="Z180" s="6"/>
      <c r="AA180" s="8"/>
      <c r="AC180" s="114">
        <f t="shared" si="68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24" t="s">
        <v>445</v>
      </c>
      <c r="C181" s="25" t="s">
        <v>22</v>
      </c>
      <c r="D181" s="26"/>
      <c r="E181" s="27">
        <v>4280</v>
      </c>
      <c r="F181" s="28">
        <f t="shared" si="73"/>
        <v>4280</v>
      </c>
      <c r="G181" s="29" t="str">
        <f t="shared" si="74"/>
        <v/>
      </c>
      <c r="H181" s="30">
        <v>4280</v>
      </c>
      <c r="I181" s="99">
        <f t="shared" si="75"/>
        <v>4280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0"/>
        <v>36500</v>
      </c>
      <c r="P181" s="77" t="str">
        <f t="shared" si="64"/>
        <v/>
      </c>
      <c r="Q181" s="27">
        <v>36500</v>
      </c>
      <c r="R181" s="90">
        <f t="shared" si="66"/>
        <v>36500</v>
      </c>
      <c r="S181" s="3"/>
      <c r="V181" s="9"/>
      <c r="W181" s="6"/>
      <c r="X181" s="8"/>
      <c r="Y181" s="9"/>
      <c r="Z181" s="6"/>
      <c r="AA181" s="8"/>
      <c r="AC181" s="114">
        <f t="shared" si="68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24" t="s">
        <v>447</v>
      </c>
      <c r="C182" s="25" t="s">
        <v>448</v>
      </c>
      <c r="D182" s="26"/>
      <c r="E182" s="27">
        <v>3200</v>
      </c>
      <c r="F182" s="28">
        <f t="shared" si="73"/>
        <v>3200</v>
      </c>
      <c r="G182" s="29" t="str">
        <f t="shared" si="74"/>
        <v/>
      </c>
      <c r="H182" s="30">
        <v>3200</v>
      </c>
      <c r="I182" s="99">
        <f t="shared" si="75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0"/>
        <v>8900</v>
      </c>
      <c r="P182" s="77" t="str">
        <f t="shared" si="64"/>
        <v/>
      </c>
      <c r="Q182" s="27">
        <v>8900</v>
      </c>
      <c r="R182" s="90">
        <f t="shared" si="66"/>
        <v>8900</v>
      </c>
      <c r="S182" s="3"/>
      <c r="V182" s="9"/>
      <c r="W182" s="6"/>
      <c r="X182" s="8"/>
      <c r="Y182" s="9"/>
      <c r="Z182" s="6"/>
      <c r="AA182" s="8"/>
      <c r="AC182" s="114">
        <f t="shared" si="68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24" t="s">
        <v>450</v>
      </c>
      <c r="C183" s="25" t="s">
        <v>22</v>
      </c>
      <c r="D183" s="26"/>
      <c r="E183" s="27">
        <v>3200</v>
      </c>
      <c r="F183" s="28">
        <f t="shared" si="73"/>
        <v>3200</v>
      </c>
      <c r="G183" s="29" t="str">
        <f t="shared" si="74"/>
        <v/>
      </c>
      <c r="H183" s="30">
        <v>3200</v>
      </c>
      <c r="I183" s="99">
        <f t="shared" si="75"/>
        <v>3200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0"/>
        <v>15500</v>
      </c>
      <c r="P183" s="77" t="str">
        <f t="shared" si="64"/>
        <v/>
      </c>
      <c r="Q183" s="27">
        <v>15500</v>
      </c>
      <c r="R183" s="90">
        <f t="shared" si="66"/>
        <v>15500</v>
      </c>
      <c r="S183" s="3"/>
      <c r="V183" s="9"/>
      <c r="W183" s="6"/>
      <c r="X183" s="8"/>
      <c r="Y183" s="9"/>
      <c r="Z183" s="6"/>
      <c r="AA183" s="8"/>
      <c r="AC183" s="114">
        <f t="shared" si="68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36" t="s">
        <v>452</v>
      </c>
      <c r="C184" s="36"/>
      <c r="D184" s="37"/>
      <c r="E184" s="38">
        <f>SUM(F169:F183)</f>
        <v>50960</v>
      </c>
      <c r="F184" s="39">
        <f>E184/15</f>
        <v>3397.33333333333</v>
      </c>
      <c r="G184" s="29" t="str">
        <f t="shared" si="74"/>
        <v/>
      </c>
      <c r="H184" s="38">
        <f>SUM(I169:I183)</f>
        <v>50960</v>
      </c>
      <c r="I184" s="39">
        <f>H184/15</f>
        <v>3397.33333333333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0"/>
        <v>17300</v>
      </c>
      <c r="P184" s="77" t="str">
        <f t="shared" si="64"/>
        <v/>
      </c>
      <c r="Q184" s="27">
        <v>17300</v>
      </c>
      <c r="R184" s="90">
        <f t="shared" si="66"/>
        <v>17300</v>
      </c>
      <c r="S184" s="3"/>
      <c r="V184" s="9"/>
      <c r="W184" s="6"/>
      <c r="X184" s="8"/>
      <c r="Y184" s="9"/>
      <c r="Z184" s="6"/>
      <c r="AA184" s="8"/>
      <c r="AC184" s="114">
        <f t="shared" si="68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54" t="s">
        <v>454</v>
      </c>
      <c r="C185" s="25" t="s">
        <v>22</v>
      </c>
      <c r="D185" s="26"/>
      <c r="E185" s="27">
        <v>2480</v>
      </c>
      <c r="F185" s="28">
        <f t="shared" ref="F185:F187" si="76">E185+D185</f>
        <v>2480</v>
      </c>
      <c r="G185" s="29" t="str">
        <f t="shared" si="74"/>
        <v/>
      </c>
      <c r="H185" s="30">
        <v>2480</v>
      </c>
      <c r="I185" s="67">
        <f t="shared" ref="I185:I187" si="77">IF(G185="",0+H185,G185+H185)</f>
        <v>2480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0"/>
        <v>45500</v>
      </c>
      <c r="P185" s="77" t="str">
        <f t="shared" si="64"/>
        <v/>
      </c>
      <c r="Q185" s="27">
        <v>45500</v>
      </c>
      <c r="R185" s="90">
        <f t="shared" si="66"/>
        <v>45500</v>
      </c>
      <c r="S185" s="3"/>
      <c r="V185" s="9"/>
      <c r="W185" s="6"/>
      <c r="X185" s="8"/>
      <c r="Y185" s="9"/>
      <c r="Z185" s="6"/>
      <c r="AA185" s="8"/>
      <c r="AC185" s="114">
        <f t="shared" si="68"/>
        <v>0</v>
      </c>
      <c r="AD185" s="114">
        <f t="shared" si="65"/>
        <v>0</v>
      </c>
      <c r="AE185" s="11"/>
    </row>
    <row r="186" s="1" customFormat="1" ht="11" customHeight="1" spans="1:31">
      <c r="A186" s="138"/>
      <c r="B186" s="33" t="s">
        <v>456</v>
      </c>
      <c r="C186" s="33" t="s">
        <v>231</v>
      </c>
      <c r="D186" s="26"/>
      <c r="E186" s="27">
        <v>2700</v>
      </c>
      <c r="F186" s="28">
        <f t="shared" si="76"/>
        <v>2700</v>
      </c>
      <c r="G186" s="29" t="str">
        <f t="shared" si="74"/>
        <v/>
      </c>
      <c r="H186" s="30">
        <v>2700</v>
      </c>
      <c r="I186" s="67">
        <f t="shared" si="77"/>
        <v>2700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0"/>
        <v>14500</v>
      </c>
      <c r="P186" s="77" t="str">
        <f t="shared" si="64"/>
        <v/>
      </c>
      <c r="Q186" s="27">
        <v>14500</v>
      </c>
      <c r="R186" s="90">
        <f t="shared" si="66"/>
        <v>14500</v>
      </c>
      <c r="S186" s="3"/>
      <c r="V186" s="9"/>
      <c r="W186" s="6"/>
      <c r="X186" s="8"/>
      <c r="Y186" s="9"/>
      <c r="Z186" s="6"/>
      <c r="AA186" s="8"/>
      <c r="AC186" s="114">
        <f t="shared" si="68"/>
        <v>0</v>
      </c>
      <c r="AD186" s="114">
        <f t="shared" si="65"/>
        <v>0</v>
      </c>
      <c r="AE186" s="11"/>
    </row>
    <row r="187" s="1" customFormat="1" ht="11" customHeight="1" spans="1:31">
      <c r="A187" s="138"/>
      <c r="B187" s="33" t="s">
        <v>458</v>
      </c>
      <c r="C187" s="33" t="s">
        <v>22</v>
      </c>
      <c r="D187" s="26"/>
      <c r="E187" s="27">
        <v>3200</v>
      </c>
      <c r="F187" s="28">
        <f t="shared" si="76"/>
        <v>3200</v>
      </c>
      <c r="G187" s="29" t="str">
        <f t="shared" si="74"/>
        <v/>
      </c>
      <c r="H187" s="30">
        <v>3200</v>
      </c>
      <c r="I187" s="67">
        <f t="shared" si="77"/>
        <v>3200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0"/>
        <v>12700</v>
      </c>
      <c r="P187" s="77" t="str">
        <f t="shared" si="64"/>
        <v/>
      </c>
      <c r="Q187" s="27">
        <v>12700</v>
      </c>
      <c r="R187" s="90">
        <f t="shared" si="66"/>
        <v>12700</v>
      </c>
      <c r="S187" s="3"/>
      <c r="V187" s="9"/>
      <c r="W187" s="6"/>
      <c r="X187" s="8"/>
      <c r="Y187" s="9"/>
      <c r="Z187" s="6"/>
      <c r="AA187" s="8"/>
      <c r="AC187" s="114">
        <f t="shared" si="68"/>
        <v>0</v>
      </c>
      <c r="AD187" s="114">
        <f t="shared" si="65"/>
        <v>0</v>
      </c>
      <c r="AE187" s="11"/>
    </row>
    <row r="188" s="1" customFormat="1" ht="11" customHeight="1" spans="1:31">
      <c r="A188" s="138"/>
      <c r="B188" s="36" t="s">
        <v>460</v>
      </c>
      <c r="C188" s="36"/>
      <c r="D188" s="37"/>
      <c r="E188" s="38">
        <f>E184+F185+F186+F187</f>
        <v>59340</v>
      </c>
      <c r="F188" s="39">
        <f>E188/18</f>
        <v>3296.66666666667</v>
      </c>
      <c r="G188" s="73"/>
      <c r="H188" s="38">
        <f>H184+I185+I186+I187</f>
        <v>59340</v>
      </c>
      <c r="I188" s="39">
        <f>H188/18</f>
        <v>3296.66666666667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0"/>
        <v>11400</v>
      </c>
      <c r="P188" s="77" t="str">
        <f t="shared" si="64"/>
        <v/>
      </c>
      <c r="Q188" s="27">
        <v>11400</v>
      </c>
      <c r="R188" s="90">
        <f t="shared" si="66"/>
        <v>11400</v>
      </c>
      <c r="S188" s="3"/>
      <c r="V188" s="9"/>
      <c r="W188" s="6"/>
      <c r="X188" s="8"/>
      <c r="Y188" s="9"/>
      <c r="Z188" s="6"/>
      <c r="AA188" s="8"/>
      <c r="AC188" s="114">
        <f t="shared" si="68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0"/>
        <v>13600</v>
      </c>
      <c r="P189" s="77" t="str">
        <f t="shared" ref="P189:P198" si="78">IF(LEFT(M189,1)="+",LEFT(M189,1)&amp;TEXT(M189,"#"),TEXT(M189,"#"))</f>
        <v/>
      </c>
      <c r="Q189" s="27">
        <v>13600</v>
      </c>
      <c r="R189" s="90">
        <f t="shared" si="66"/>
        <v>13600</v>
      </c>
      <c r="S189" s="3"/>
      <c r="V189" s="9"/>
      <c r="W189" s="6"/>
      <c r="X189" s="8"/>
      <c r="Y189" s="9"/>
      <c r="Z189" s="6"/>
      <c r="AA189" s="8"/>
      <c r="AC189" s="114">
        <f t="shared" si="68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0"/>
        <v>15500</v>
      </c>
      <c r="P190" s="77" t="str">
        <f t="shared" si="78"/>
        <v/>
      </c>
      <c r="Q190" s="27">
        <v>15500</v>
      </c>
      <c r="R190" s="90">
        <f t="shared" si="66"/>
        <v>15500</v>
      </c>
      <c r="S190" s="3"/>
      <c r="V190" s="9"/>
      <c r="W190" s="6"/>
      <c r="X190" s="8"/>
      <c r="Y190" s="9"/>
      <c r="Z190" s="6"/>
      <c r="AA190" s="8"/>
      <c r="AC190" s="114">
        <f t="shared" si="68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60"/>
      <c r="C191" s="60"/>
      <c r="D191" s="26"/>
      <c r="E191" s="34"/>
      <c r="F191" s="28"/>
      <c r="G191" s="29"/>
      <c r="H191" s="34"/>
      <c r="I191" s="67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0"/>
        <v>15600</v>
      </c>
      <c r="P191" s="77" t="str">
        <f t="shared" si="78"/>
        <v/>
      </c>
      <c r="Q191" s="30">
        <v>15600</v>
      </c>
      <c r="R191" s="90">
        <f t="shared" si="66"/>
        <v>15600</v>
      </c>
      <c r="S191" s="3"/>
      <c r="V191" s="9"/>
      <c r="W191" s="6"/>
      <c r="X191" s="8"/>
      <c r="Y191" s="9"/>
      <c r="Z191" s="6"/>
      <c r="AA191" s="8"/>
      <c r="AC191" s="114">
        <f t="shared" si="68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0"/>
        <v>14500</v>
      </c>
      <c r="P192" s="29" t="str">
        <f t="shared" si="78"/>
        <v/>
      </c>
      <c r="Q192" s="30">
        <v>14500</v>
      </c>
      <c r="R192" s="90">
        <f t="shared" si="66"/>
        <v>14500</v>
      </c>
      <c r="S192" s="3"/>
      <c r="V192" s="9"/>
      <c r="W192" s="6"/>
      <c r="X192" s="8"/>
      <c r="Y192" s="9"/>
      <c r="Z192" s="6"/>
      <c r="AA192" s="8"/>
      <c r="AC192" s="114">
        <f t="shared" si="68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0"/>
        <v>12700</v>
      </c>
      <c r="P193" s="29" t="str">
        <f t="shared" si="78"/>
        <v/>
      </c>
      <c r="Q193" s="30">
        <v>12700</v>
      </c>
      <c r="R193" s="90">
        <f t="shared" si="66"/>
        <v>12700</v>
      </c>
      <c r="S193" s="3"/>
      <c r="V193" s="9"/>
      <c r="W193" s="6"/>
      <c r="X193" s="8"/>
      <c r="Y193" s="9"/>
      <c r="Z193" s="6"/>
      <c r="AA193" s="8"/>
      <c r="AC193" s="114">
        <f t="shared" si="68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0"/>
        <v>11000</v>
      </c>
      <c r="P194" s="29" t="str">
        <f t="shared" si="78"/>
        <v/>
      </c>
      <c r="Q194" s="30">
        <v>11000</v>
      </c>
      <c r="R194" s="90">
        <f t="shared" si="66"/>
        <v>11000</v>
      </c>
      <c r="S194" s="3"/>
      <c r="V194" s="9"/>
      <c r="W194" s="6"/>
      <c r="X194" s="8"/>
      <c r="Y194" s="9"/>
      <c r="Z194" s="6"/>
      <c r="AA194" s="8"/>
      <c r="AC194" s="114">
        <f t="shared" si="68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0"/>
        <v>44000</v>
      </c>
      <c r="P195" s="29" t="str">
        <f t="shared" si="78"/>
        <v/>
      </c>
      <c r="Q195" s="30">
        <v>44000</v>
      </c>
      <c r="R195" s="90">
        <f t="shared" si="66"/>
        <v>44000</v>
      </c>
      <c r="S195" s="3"/>
      <c r="V195" s="9"/>
      <c r="W195" s="6"/>
      <c r="X195" s="8"/>
      <c r="Y195" s="9"/>
      <c r="Z195" s="6"/>
      <c r="AA195" s="8"/>
      <c r="AC195" s="114">
        <f t="shared" si="68"/>
        <v>0</v>
      </c>
      <c r="AD195" s="114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0"/>
        <v>14700</v>
      </c>
      <c r="P196" s="29" t="str">
        <f t="shared" si="78"/>
        <v/>
      </c>
      <c r="Q196" s="34">
        <v>14700</v>
      </c>
      <c r="R196" s="90">
        <f t="shared" si="66"/>
        <v>14700</v>
      </c>
      <c r="S196" s="3"/>
      <c r="V196" s="9"/>
      <c r="W196" s="6"/>
      <c r="X196" s="8"/>
      <c r="Y196" s="9"/>
      <c r="Z196" s="6"/>
      <c r="AA196" s="8"/>
      <c r="AC196" s="114">
        <f t="shared" si="68"/>
        <v>0</v>
      </c>
      <c r="AD196" s="114">
        <f t="shared" ref="AD196:AD201" si="79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0"/>
        <v>20700</v>
      </c>
      <c r="P197" s="29" t="str">
        <f t="shared" si="78"/>
        <v/>
      </c>
      <c r="Q197" s="30">
        <v>20700</v>
      </c>
      <c r="R197" s="90">
        <f t="shared" si="66"/>
        <v>20700</v>
      </c>
      <c r="S197" s="3"/>
      <c r="V197" s="9"/>
      <c r="W197" s="6"/>
      <c r="X197" s="8"/>
      <c r="Y197" s="9"/>
      <c r="Z197" s="6"/>
      <c r="AA197" s="8"/>
      <c r="AC197" s="114">
        <f t="shared" si="68"/>
        <v>0</v>
      </c>
      <c r="AD197" s="114">
        <f t="shared" si="79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76"/>
      <c r="K198" s="155" t="s">
        <v>464</v>
      </c>
      <c r="L198" s="60" t="s">
        <v>105</v>
      </c>
      <c r="M198" s="26"/>
      <c r="N198" s="34">
        <v>34200</v>
      </c>
      <c r="O198" s="28">
        <f t="shared" si="70"/>
        <v>34200</v>
      </c>
      <c r="P198" s="29" t="str">
        <f t="shared" si="78"/>
        <v/>
      </c>
      <c r="Q198" s="34">
        <v>34200</v>
      </c>
      <c r="R198" s="90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79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3"/>
      <c r="K199" s="177"/>
      <c r="L199" s="178"/>
      <c r="M199" s="179"/>
      <c r="N199" s="180"/>
      <c r="O199" s="181"/>
      <c r="P199" s="182"/>
      <c r="Q199" s="180"/>
      <c r="R199" s="185"/>
      <c r="S199" s="3"/>
      <c r="V199" s="9"/>
      <c r="W199" s="6"/>
      <c r="X199" s="8"/>
      <c r="Y199" s="9"/>
      <c r="Z199" s="6"/>
      <c r="AA199" s="8"/>
      <c r="AC199" s="11"/>
      <c r="AD199" s="114">
        <f t="shared" si="79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3"/>
      <c r="K200" s="184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79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4">
        <f t="shared" si="79"/>
        <v>0</v>
      </c>
      <c r="AE201" s="11"/>
    </row>
    <row r="202" s="1" customFormat="1" spans="1:31">
      <c r="A202" s="3"/>
      <c r="B202" s="4"/>
      <c r="C202" s="4"/>
      <c r="D202" s="163"/>
      <c r="E202" s="164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2" etc:filterBottomFollowUsedRange="0">
    <extLst/>
  </autoFilter>
  <mergeCells count="32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8"/>
    <mergeCell ref="A79:A96"/>
    <mergeCell ref="A98:A120"/>
    <mergeCell ref="A122:A167"/>
    <mergeCell ref="A169:A188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  <mergeCell ref="AC1:AE2"/>
  </mergeCells>
  <conditionalFormatting sqref="AC1 AC3:AE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9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60" sqref="T60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518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518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9800</v>
      </c>
      <c r="X17" s="67">
        <f t="shared" si="6"/>
        <v>9800</v>
      </c>
      <c r="Y17" s="77" t="str">
        <f t="shared" si="7"/>
        <v/>
      </c>
      <c r="Z17" s="30">
        <v>9800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25900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/>
      </c>
      <c r="Q28" s="30">
        <v>25900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25700</v>
      </c>
      <c r="O29" s="28">
        <f t="shared" si="17"/>
        <v>25700</v>
      </c>
      <c r="P29" s="29" t="str">
        <f t="shared" si="18"/>
        <v/>
      </c>
      <c r="Q29" s="30">
        <v>25700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 t="s">
        <v>467</v>
      </c>
      <c r="E32" s="41">
        <v>21700</v>
      </c>
      <c r="F32" s="28">
        <f t="shared" si="15"/>
        <v>21500</v>
      </c>
      <c r="G32" s="29" t="str">
        <f t="shared" si="1"/>
        <v>-200</v>
      </c>
      <c r="H32" s="30">
        <v>21700</v>
      </c>
      <c r="I32" s="67">
        <f t="shared" si="16"/>
        <v>21500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22500</v>
      </c>
      <c r="O35" s="28">
        <f t="shared" si="17"/>
        <v>22500</v>
      </c>
      <c r="P35" s="29" t="str">
        <f t="shared" si="18"/>
        <v/>
      </c>
      <c r="Q35" s="30">
        <v>22500</v>
      </c>
      <c r="R35" s="90">
        <f t="shared" si="19"/>
        <v>22500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22300</v>
      </c>
      <c r="O36" s="28">
        <f t="shared" si="17"/>
        <v>22300</v>
      </c>
      <c r="P36" s="29" t="str">
        <f t="shared" si="18"/>
        <v/>
      </c>
      <c r="Q36" s="30">
        <v>22300</v>
      </c>
      <c r="R36" s="90">
        <f t="shared" si="19"/>
        <v>22300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20000</v>
      </c>
      <c r="O40" s="28">
        <f t="shared" si="17"/>
        <v>20000</v>
      </c>
      <c r="P40" s="77" t="str">
        <f t="shared" si="18"/>
        <v/>
      </c>
      <c r="Q40" s="30">
        <v>20000</v>
      </c>
      <c r="R40" s="90">
        <f t="shared" si="19"/>
        <v>20000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26200</v>
      </c>
      <c r="O45" s="28">
        <f t="shared" si="17"/>
        <v>26200</v>
      </c>
      <c r="P45" s="29" t="str">
        <f t="shared" si="18"/>
        <v/>
      </c>
      <c r="Q45" s="30">
        <v>26200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472940</v>
      </c>
      <c r="O46" s="39">
        <f>N46/18</f>
        <v>26274.4444444444</v>
      </c>
      <c r="P46" s="73"/>
      <c r="Q46" s="38">
        <f>SUM(R28:R45)</f>
        <v>472940</v>
      </c>
      <c r="R46" s="108">
        <f>Q46/18</f>
        <v>26274.4444444444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516140</v>
      </c>
      <c r="O50" s="39">
        <f>N50/21</f>
        <v>24578.0952380952</v>
      </c>
      <c r="P50" s="73"/>
      <c r="Q50" s="38">
        <f>Q46+R47+R48</f>
        <v>516140</v>
      </c>
      <c r="R50" s="108">
        <f>Q50/21</f>
        <v>24578.0952380952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0">E54+D54</f>
        <v>9400</v>
      </c>
      <c r="G54" s="29" t="str">
        <f t="shared" si="1"/>
        <v/>
      </c>
      <c r="H54" s="30">
        <v>9400</v>
      </c>
      <c r="I54" s="67">
        <f t="shared" ref="I54:I66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0"/>
        <v>10400</v>
      </c>
      <c r="G56" s="29" t="str">
        <f t="shared" si="1"/>
        <v/>
      </c>
      <c r="H56" s="30">
        <v>10400</v>
      </c>
      <c r="I56" s="67">
        <f t="shared" si="31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0"/>
        <v>10600</v>
      </c>
      <c r="G57" s="29" t="str">
        <f t="shared" si="1"/>
        <v/>
      </c>
      <c r="H57" s="30">
        <v>10600</v>
      </c>
      <c r="I57" s="67">
        <f t="shared" si="31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0"/>
        <v>11200</v>
      </c>
      <c r="G58" s="29" t="str">
        <f t="shared" si="1"/>
        <v/>
      </c>
      <c r="H58" s="30">
        <v>11200</v>
      </c>
      <c r="I58" s="67">
        <f t="shared" si="31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0"/>
        <v>10700</v>
      </c>
      <c r="G60" s="29" t="str">
        <f t="shared" si="1"/>
        <v/>
      </c>
      <c r="H60" s="30">
        <v>10700</v>
      </c>
      <c r="I60" s="67">
        <f t="shared" si="31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0"/>
        <v>10900</v>
      </c>
      <c r="G61" s="29" t="str">
        <f t="shared" si="1"/>
        <v/>
      </c>
      <c r="H61" s="30">
        <v>10900</v>
      </c>
      <c r="I61" s="67">
        <f t="shared" si="31"/>
        <v>10900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5">N61+M61</f>
        <v>1800</v>
      </c>
      <c r="P61" s="29" t="str">
        <f t="shared" ref="P61:P63" si="36">IF(LEFT(M61,1)="+",LEFT(M61,1)&amp;TEXT(M61,"#"),TEXT(M61,"#"))</f>
        <v/>
      </c>
      <c r="Q61" s="30">
        <v>1800</v>
      </c>
      <c r="R61" s="90">
        <f t="shared" ref="R61:R63" si="37">IF(P61="",0+Q61,P61+Q61)</f>
        <v>1800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0"/>
        <v>13900</v>
      </c>
      <c r="G62" s="29" t="str">
        <f t="shared" si="1"/>
        <v/>
      </c>
      <c r="H62" s="30">
        <v>13900</v>
      </c>
      <c r="I62" s="67">
        <f t="shared" si="31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5"/>
        <v>1250</v>
      </c>
      <c r="P62" s="29" t="str">
        <f t="shared" si="36"/>
        <v/>
      </c>
      <c r="Q62" s="30">
        <v>1250</v>
      </c>
      <c r="R62" s="90">
        <f t="shared" si="37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 t="s">
        <v>467</v>
      </c>
      <c r="E63" s="41">
        <v>9600</v>
      </c>
      <c r="F63" s="28">
        <f t="shared" si="30"/>
        <v>9400</v>
      </c>
      <c r="G63" s="29" t="str">
        <f t="shared" si="1"/>
        <v>-200</v>
      </c>
      <c r="H63" s="30">
        <v>9600</v>
      </c>
      <c r="I63" s="67">
        <f t="shared" si="31"/>
        <v>9400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5"/>
        <v>1900</v>
      </c>
      <c r="P63" s="29" t="str">
        <f t="shared" si="36"/>
        <v/>
      </c>
      <c r="Q63" s="30">
        <v>1900</v>
      </c>
      <c r="R63" s="90">
        <f t="shared" si="37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0"/>
        <v>11500</v>
      </c>
      <c r="G64" s="29" t="str">
        <f t="shared" si="1"/>
        <v/>
      </c>
      <c r="H64" s="30">
        <v>11500</v>
      </c>
      <c r="I64" s="67">
        <f t="shared" si="31"/>
        <v>11500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0"/>
        <v>12100</v>
      </c>
      <c r="G65" s="29" t="str">
        <f t="shared" si="1"/>
        <v/>
      </c>
      <c r="H65" s="30">
        <v>12100</v>
      </c>
      <c r="I65" s="67">
        <f t="shared" si="31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8">N65+M65</f>
        <v>10500</v>
      </c>
      <c r="P65" s="29" t="str">
        <f t="shared" ref="P65:P68" si="39">IF(LEFT(M65,1)="+",LEFT(M65,1)&amp;TEXT(M65,"#"),TEXT(M65,"#"))</f>
        <v/>
      </c>
      <c r="Q65" s="30">
        <v>10500</v>
      </c>
      <c r="R65" s="90">
        <f t="shared" ref="R65:R68" si="40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0"/>
        <v>11800</v>
      </c>
      <c r="G66" s="29" t="str">
        <f t="shared" si="1"/>
        <v/>
      </c>
      <c r="H66" s="30">
        <v>11800</v>
      </c>
      <c r="I66" s="67">
        <f t="shared" si="31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142500</v>
      </c>
      <c r="F67" s="39">
        <f>E67/13</f>
        <v>10961.5384615385</v>
      </c>
      <c r="G67" s="29" t="str">
        <f t="shared" si="1"/>
        <v/>
      </c>
      <c r="H67" s="51">
        <f>SUM(I54:I66)</f>
        <v>142500</v>
      </c>
      <c r="I67" s="39">
        <f>H67/13</f>
        <v>10961.5384615385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8"/>
        <v>8800</v>
      </c>
      <c r="P67" s="29" t="str">
        <f t="shared" si="39"/>
        <v/>
      </c>
      <c r="Q67" s="30">
        <v>8800</v>
      </c>
      <c r="R67" s="90">
        <f t="shared" si="40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1">E68+D68</f>
        <v>6700</v>
      </c>
      <c r="G68" s="29" t="str">
        <f t="shared" ref="G68:G70" si="42">IF(LEFT(D68,1)="+",LEFT(D68,1)&amp;TEXT(D68,"#"),TEXT(D68,"#"))</f>
        <v/>
      </c>
      <c r="H68" s="30">
        <v>6700</v>
      </c>
      <c r="I68" s="67">
        <f t="shared" ref="I68:I70" si="43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8"/>
        <v>10700</v>
      </c>
      <c r="P68" s="29" t="str">
        <f t="shared" si="39"/>
        <v/>
      </c>
      <c r="Q68" s="30">
        <v>10700</v>
      </c>
      <c r="R68" s="90">
        <f t="shared" si="40"/>
        <v>10700</v>
      </c>
      <c r="S68" s="105"/>
      <c r="V68" s="106"/>
      <c r="X68" s="107"/>
      <c r="Y68" s="106"/>
      <c r="AA68" s="107"/>
      <c r="AC68" s="114">
        <f t="shared" ref="AC68:AC73" si="44">F68-I68</f>
        <v>0</v>
      </c>
      <c r="AD68" s="114">
        <f t="shared" ref="AD68:AD131" si="45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1"/>
        <v>7000</v>
      </c>
      <c r="G69" s="29" t="str">
        <f t="shared" si="42"/>
        <v/>
      </c>
      <c r="H69" s="30">
        <v>7000</v>
      </c>
      <c r="I69" s="67">
        <f t="shared" si="43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4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1"/>
        <v>6800</v>
      </c>
      <c r="G70" s="29" t="str">
        <f t="shared" si="42"/>
        <v/>
      </c>
      <c r="H70" s="30">
        <v>6800</v>
      </c>
      <c r="I70" s="67">
        <f t="shared" si="43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4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4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163000</v>
      </c>
      <c r="F72" s="39">
        <f>E72/15</f>
        <v>10866.6666666667</v>
      </c>
      <c r="G72" s="73"/>
      <c r="H72" s="51">
        <f>H67+H71</f>
        <v>163000</v>
      </c>
      <c r="I72" s="39">
        <f>H72/15</f>
        <v>10866.6666666667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4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>E73+D73</f>
        <v>4600</v>
      </c>
      <c r="G73" s="29" t="str">
        <f>IF(LEFT(D73,1)="+",LEFT(D73,1)&amp;TEXT(D73,"#"),TEXT(D73,"#"))</f>
        <v/>
      </c>
      <c r="H73" s="30">
        <v>4600</v>
      </c>
      <c r="I73" s="67">
        <f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4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119" t="s">
        <v>198</v>
      </c>
      <c r="C74" s="25" t="s">
        <v>105</v>
      </c>
      <c r="D74" s="26"/>
      <c r="E74" s="41">
        <v>5000</v>
      </c>
      <c r="F74" s="28">
        <f>E74+D74</f>
        <v>5000</v>
      </c>
      <c r="G74" s="29" t="str">
        <f>IF(LEFT(D74,1)="+",LEFT(D74,1)&amp;TEXT(D74,"#"),TEXT(D74,"#"))</f>
        <v/>
      </c>
      <c r="H74" s="30">
        <v>5000</v>
      </c>
      <c r="I74" s="67">
        <f>IF(G74="",0+H74,G74+H74)</f>
        <v>5000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ref="AC68:AC131" si="49">F75-I75</f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119" t="s">
        <v>201</v>
      </c>
      <c r="C75" s="25" t="s">
        <v>15</v>
      </c>
      <c r="D75" s="26"/>
      <c r="E75" s="41">
        <v>4600</v>
      </c>
      <c r="F75" s="28">
        <f>E75+D75</f>
        <v>4600</v>
      </c>
      <c r="G75" s="29" t="str">
        <f>IF(LEFT(D75,1)="+",LEFT(D75,1)&amp;TEXT(D75,"#"),TEXT(D75,"#"))</f>
        <v/>
      </c>
      <c r="H75" s="30">
        <v>4600</v>
      </c>
      <c r="I75" s="67">
        <f>IF(G75="",0+H75,G75+H75)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49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120" t="s">
        <v>203</v>
      </c>
      <c r="C76" s="36"/>
      <c r="D76" s="37"/>
      <c r="E76" s="51">
        <f>SUM(F73:F75)</f>
        <v>14200</v>
      </c>
      <c r="F76" s="39">
        <f>E76/3</f>
        <v>4733.33333333333</v>
      </c>
      <c r="G76" s="73"/>
      <c r="H76" s="51">
        <f>SUM(I73:I75)</f>
        <v>14200</v>
      </c>
      <c r="I76" s="39">
        <f>H76/3</f>
        <v>4733.33333333333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49"/>
        <v>0</v>
      </c>
      <c r="AD76" s="114">
        <f t="shared" si="45"/>
        <v>0</v>
      </c>
      <c r="AE76" s="114"/>
    </row>
    <row r="77" s="4" customFormat="1" ht="11" customHeight="1" spans="1:31">
      <c r="A77" s="42"/>
      <c r="B77" s="24" t="s">
        <v>206</v>
      </c>
      <c r="C77" s="25" t="s">
        <v>15</v>
      </c>
      <c r="D77" s="26"/>
      <c r="E77" s="41">
        <v>3600</v>
      </c>
      <c r="F77" s="28">
        <f>E77+D77</f>
        <v>3600</v>
      </c>
      <c r="G77" s="29" t="str">
        <f>IF(LEFT(D77,1)="+",LEFT(D77,1)&amp;TEXT(D77,"#"),TEXT(D77,"#"))</f>
        <v/>
      </c>
      <c r="H77" s="30">
        <v>3600</v>
      </c>
      <c r="I77" s="67">
        <f>IF(G77="",0+H77,G77+H77)</f>
        <v>3600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49"/>
        <v>0</v>
      </c>
      <c r="AD77" s="114">
        <f t="shared" si="45"/>
        <v>0</v>
      </c>
      <c r="AE77" s="114"/>
    </row>
    <row r="78" s="4" customFormat="1" ht="11" customHeight="1" spans="1:31">
      <c r="A78" s="48"/>
      <c r="B78" s="35" t="s">
        <v>208</v>
      </c>
      <c r="C78" s="36"/>
      <c r="D78" s="37"/>
      <c r="E78" s="51">
        <f>E76+F77</f>
        <v>17800</v>
      </c>
      <c r="F78" s="39">
        <f>E78/4</f>
        <v>4450</v>
      </c>
      <c r="G78" s="73"/>
      <c r="H78" s="51">
        <f>H76+I77</f>
        <v>17800</v>
      </c>
      <c r="I78" s="39">
        <f>H78/4</f>
        <v>4450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49"/>
        <v>0</v>
      </c>
      <c r="AD78" s="114">
        <f t="shared" si="45"/>
        <v>0</v>
      </c>
      <c r="AE78" s="114"/>
    </row>
    <row r="79" s="4" customFormat="1" ht="11" customHeight="1" spans="1:31">
      <c r="A79" s="40" t="s">
        <v>210</v>
      </c>
      <c r="B79" s="122" t="s">
        <v>211</v>
      </c>
      <c r="C79" s="25" t="s">
        <v>20</v>
      </c>
      <c r="D79" s="26"/>
      <c r="E79" s="27">
        <v>9400</v>
      </c>
      <c r="F79" s="28">
        <f t="shared" ref="F79:F96" si="50">E79+D79</f>
        <v>9400</v>
      </c>
      <c r="G79" s="29" t="str">
        <f t="shared" ref="G79:G90" si="51">IF(LEFT(D79,1)="+",LEFT(D79,1)&amp;TEXT(D79,"#"),TEXT(D79,"#"))</f>
        <v/>
      </c>
      <c r="H79" s="30">
        <v>9400</v>
      </c>
      <c r="I79" s="67">
        <f t="shared" ref="I79:I96" si="52">IF(G79="",0+H79,G79+H79)</f>
        <v>9400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49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212</v>
      </c>
      <c r="C80" s="25" t="s">
        <v>66</v>
      </c>
      <c r="D80" s="26"/>
      <c r="E80" s="27">
        <v>9800</v>
      </c>
      <c r="F80" s="28">
        <f t="shared" si="50"/>
        <v>9800</v>
      </c>
      <c r="G80" s="29" t="str">
        <f t="shared" si="51"/>
        <v/>
      </c>
      <c r="H80" s="30">
        <v>9800</v>
      </c>
      <c r="I80" s="67">
        <f t="shared" si="52"/>
        <v>9800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49"/>
        <v>0</v>
      </c>
      <c r="AD80" s="114">
        <f t="shared" si="45"/>
        <v>5000</v>
      </c>
      <c r="AE80" s="114"/>
    </row>
    <row r="81" s="4" customFormat="1" ht="11" customHeight="1" spans="1:31">
      <c r="A81" s="42"/>
      <c r="B81" s="24" t="s">
        <v>214</v>
      </c>
      <c r="C81" s="25" t="s">
        <v>20</v>
      </c>
      <c r="D81" s="26"/>
      <c r="E81" s="27">
        <v>9200</v>
      </c>
      <c r="F81" s="28">
        <f t="shared" si="50"/>
        <v>9200</v>
      </c>
      <c r="G81" s="29" t="str">
        <f t="shared" si="51"/>
        <v/>
      </c>
      <c r="H81" s="30">
        <v>9200</v>
      </c>
      <c r="I81" s="67">
        <f t="shared" si="52"/>
        <v>9200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3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49"/>
        <v>0</v>
      </c>
      <c r="AD81" s="114">
        <f t="shared" si="45"/>
        <v>2000</v>
      </c>
      <c r="AE81" s="114"/>
    </row>
    <row r="82" s="4" customFormat="1" ht="11" customHeight="1" spans="1:31">
      <c r="A82" s="42"/>
      <c r="B82" s="24" t="s">
        <v>216</v>
      </c>
      <c r="C82" s="25" t="s">
        <v>15</v>
      </c>
      <c r="D82" s="26"/>
      <c r="E82" s="27">
        <v>9400</v>
      </c>
      <c r="F82" s="28">
        <f t="shared" si="50"/>
        <v>9400</v>
      </c>
      <c r="G82" s="29" t="str">
        <f t="shared" si="51"/>
        <v/>
      </c>
      <c r="H82" s="30">
        <v>9400</v>
      </c>
      <c r="I82" s="67">
        <f t="shared" si="52"/>
        <v>9400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49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218</v>
      </c>
      <c r="C83" s="25" t="s">
        <v>149</v>
      </c>
      <c r="D83" s="26"/>
      <c r="E83" s="27">
        <v>9700</v>
      </c>
      <c r="F83" s="28">
        <f t="shared" si="50"/>
        <v>9700</v>
      </c>
      <c r="G83" s="29" t="str">
        <f t="shared" si="51"/>
        <v/>
      </c>
      <c r="H83" s="30">
        <v>9700</v>
      </c>
      <c r="I83" s="67">
        <f t="shared" si="52"/>
        <v>9700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49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220</v>
      </c>
      <c r="C84" s="25" t="s">
        <v>22</v>
      </c>
      <c r="D84" s="26"/>
      <c r="E84" s="27">
        <v>8100</v>
      </c>
      <c r="F84" s="28">
        <f t="shared" si="50"/>
        <v>8100</v>
      </c>
      <c r="G84" s="29" t="str">
        <f t="shared" si="51"/>
        <v/>
      </c>
      <c r="H84" s="30">
        <v>8100</v>
      </c>
      <c r="I84" s="67">
        <f t="shared" si="52"/>
        <v>8100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3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49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220</v>
      </c>
      <c r="C85" s="25" t="s">
        <v>105</v>
      </c>
      <c r="D85" s="26"/>
      <c r="E85" s="27">
        <v>9600</v>
      </c>
      <c r="F85" s="28">
        <f t="shared" si="50"/>
        <v>9600</v>
      </c>
      <c r="G85" s="29" t="str">
        <f t="shared" si="51"/>
        <v/>
      </c>
      <c r="H85" s="30">
        <v>9600</v>
      </c>
      <c r="I85" s="67">
        <f t="shared" si="52"/>
        <v>9600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3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49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223</v>
      </c>
      <c r="C86" s="25" t="s">
        <v>22</v>
      </c>
      <c r="D86" s="26"/>
      <c r="E86" s="27">
        <v>8300</v>
      </c>
      <c r="F86" s="28">
        <f t="shared" si="50"/>
        <v>8300</v>
      </c>
      <c r="G86" s="29" t="str">
        <f t="shared" si="51"/>
        <v/>
      </c>
      <c r="H86" s="30">
        <v>8300</v>
      </c>
      <c r="I86" s="67">
        <f t="shared" si="52"/>
        <v>8300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3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49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225</v>
      </c>
      <c r="C87" s="25" t="s">
        <v>22</v>
      </c>
      <c r="D87" s="26"/>
      <c r="E87" s="27">
        <v>6800</v>
      </c>
      <c r="F87" s="28">
        <f t="shared" si="50"/>
        <v>6800</v>
      </c>
      <c r="G87" s="29" t="str">
        <f t="shared" si="51"/>
        <v/>
      </c>
      <c r="H87" s="30">
        <v>6800</v>
      </c>
      <c r="I87" s="67">
        <f t="shared" si="52"/>
        <v>6800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3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49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227</v>
      </c>
      <c r="C88" s="25" t="s">
        <v>22</v>
      </c>
      <c r="D88" s="26"/>
      <c r="E88" s="27">
        <v>6900</v>
      </c>
      <c r="F88" s="28">
        <f t="shared" si="50"/>
        <v>6900</v>
      </c>
      <c r="G88" s="29" t="str">
        <f t="shared" si="51"/>
        <v/>
      </c>
      <c r="H88" s="30">
        <v>6900</v>
      </c>
      <c r="I88" s="67">
        <f t="shared" si="52"/>
        <v>6900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3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49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24" t="s">
        <v>229</v>
      </c>
      <c r="C89" s="25" t="s">
        <v>22</v>
      </c>
      <c r="D89" s="26"/>
      <c r="E89" s="27">
        <v>7000</v>
      </c>
      <c r="F89" s="28">
        <f t="shared" si="50"/>
        <v>7000</v>
      </c>
      <c r="G89" s="29" t="str">
        <f t="shared" si="51"/>
        <v/>
      </c>
      <c r="H89" s="27">
        <v>7000</v>
      </c>
      <c r="I89" s="67">
        <f t="shared" si="52"/>
        <v>7000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6"/>
        <v>1800</v>
      </c>
      <c r="P89" s="29" t="str">
        <f t="shared" si="53"/>
        <v/>
      </c>
      <c r="Q89" s="30">
        <v>1800</v>
      </c>
      <c r="R89" s="90">
        <f t="shared" si="48"/>
        <v>1800</v>
      </c>
      <c r="S89" s="105"/>
      <c r="V89" s="106"/>
      <c r="W89" s="130"/>
      <c r="X89" s="131"/>
      <c r="Y89" s="106"/>
      <c r="Z89" s="130"/>
      <c r="AA89" s="131"/>
      <c r="AC89" s="114">
        <f t="shared" si="49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122" t="s">
        <v>232</v>
      </c>
      <c r="C90" s="25" t="s">
        <v>233</v>
      </c>
      <c r="D90" s="26"/>
      <c r="E90" s="27">
        <v>7300</v>
      </c>
      <c r="F90" s="28">
        <f t="shared" si="50"/>
        <v>7300</v>
      </c>
      <c r="G90" s="29" t="str">
        <f t="shared" si="51"/>
        <v/>
      </c>
      <c r="H90" s="30">
        <v>7300</v>
      </c>
      <c r="I90" s="67">
        <f t="shared" si="52"/>
        <v>7300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6"/>
        <v>2200</v>
      </c>
      <c r="P90" s="29" t="str">
        <f t="shared" si="53"/>
        <v/>
      </c>
      <c r="Q90" s="30">
        <v>2200</v>
      </c>
      <c r="R90" s="90">
        <f t="shared" si="48"/>
        <v>2200</v>
      </c>
      <c r="S90" s="105"/>
      <c r="V90" s="106"/>
      <c r="W90" s="130"/>
      <c r="X90" s="131"/>
      <c r="Y90" s="106"/>
      <c r="Z90" s="130"/>
      <c r="AA90" s="131"/>
      <c r="AC90" s="114">
        <f t="shared" si="49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229</v>
      </c>
      <c r="C91" s="25" t="s">
        <v>15</v>
      </c>
      <c r="D91" s="26"/>
      <c r="E91" s="27">
        <v>8700</v>
      </c>
      <c r="F91" s="28">
        <f t="shared" si="50"/>
        <v>8700</v>
      </c>
      <c r="G91" s="29"/>
      <c r="H91" s="30">
        <v>8700</v>
      </c>
      <c r="I91" s="67">
        <f t="shared" si="52"/>
        <v>8700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3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49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24" t="s">
        <v>237</v>
      </c>
      <c r="C92" s="25" t="s">
        <v>15</v>
      </c>
      <c r="D92" s="26"/>
      <c r="E92" s="27">
        <v>11200</v>
      </c>
      <c r="F92" s="28">
        <f t="shared" si="50"/>
        <v>11200</v>
      </c>
      <c r="G92" s="29" t="str">
        <f t="shared" ref="G92:G116" si="54">IF(LEFT(D92,1)="+",LEFT(D92,1)&amp;TEXT(D92,"#"),TEXT(D92,"#"))</f>
        <v/>
      </c>
      <c r="H92" s="30">
        <v>11200</v>
      </c>
      <c r="I92" s="67">
        <f t="shared" si="52"/>
        <v>11200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3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49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32" t="s">
        <v>239</v>
      </c>
      <c r="C93" s="45" t="s">
        <v>240</v>
      </c>
      <c r="D93" s="26"/>
      <c r="E93" s="27">
        <v>8200</v>
      </c>
      <c r="F93" s="28">
        <f t="shared" si="50"/>
        <v>8200</v>
      </c>
      <c r="G93" s="29" t="str">
        <f t="shared" si="54"/>
        <v/>
      </c>
      <c r="H93" s="30">
        <v>8200</v>
      </c>
      <c r="I93" s="67">
        <f t="shared" si="52"/>
        <v>8200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6"/>
        <v>2100</v>
      </c>
      <c r="P93" s="29" t="str">
        <f t="shared" si="53"/>
        <v/>
      </c>
      <c r="Q93" s="30">
        <v>2100</v>
      </c>
      <c r="R93" s="90">
        <f t="shared" si="48"/>
        <v>2100</v>
      </c>
      <c r="S93" s="105"/>
      <c r="V93" s="106"/>
      <c r="W93" s="130"/>
      <c r="X93" s="131"/>
      <c r="Y93" s="106"/>
      <c r="Z93" s="130"/>
      <c r="AA93" s="131"/>
      <c r="AC93" s="114">
        <f t="shared" si="49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242</v>
      </c>
      <c r="C94" s="25" t="s">
        <v>18</v>
      </c>
      <c r="D94" s="26"/>
      <c r="E94" s="27">
        <v>7600</v>
      </c>
      <c r="F94" s="28">
        <f t="shared" si="50"/>
        <v>7600</v>
      </c>
      <c r="G94" s="29" t="str">
        <f t="shared" si="54"/>
        <v/>
      </c>
      <c r="H94" s="30">
        <v>7600</v>
      </c>
      <c r="I94" s="67">
        <f t="shared" si="52"/>
        <v>7600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6"/>
        <v>2100</v>
      </c>
      <c r="P94" s="29" t="str">
        <f t="shared" si="53"/>
        <v/>
      </c>
      <c r="Q94" s="30">
        <v>2100</v>
      </c>
      <c r="R94" s="90">
        <f t="shared" si="48"/>
        <v>2100</v>
      </c>
      <c r="S94" s="105"/>
      <c r="V94" s="106"/>
      <c r="W94" s="130"/>
      <c r="X94" s="131"/>
      <c r="Y94" s="106"/>
      <c r="Z94" s="130"/>
      <c r="AA94" s="131"/>
      <c r="AC94" s="114">
        <f t="shared" si="49"/>
        <v>0</v>
      </c>
      <c r="AD94" s="114">
        <f t="shared" si="45"/>
        <v>0</v>
      </c>
      <c r="AE94" s="114"/>
    </row>
    <row r="95" s="4" customFormat="1" ht="11" customHeight="1" spans="1:31">
      <c r="A95" s="42"/>
      <c r="B95" s="24" t="s">
        <v>244</v>
      </c>
      <c r="C95" s="25" t="s">
        <v>18</v>
      </c>
      <c r="D95" s="26"/>
      <c r="E95" s="27">
        <v>8500</v>
      </c>
      <c r="F95" s="28">
        <f t="shared" si="50"/>
        <v>8500</v>
      </c>
      <c r="G95" s="29" t="str">
        <f t="shared" si="54"/>
        <v/>
      </c>
      <c r="H95" s="30">
        <v>8500</v>
      </c>
      <c r="I95" s="67">
        <f t="shared" si="52"/>
        <v>8500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6"/>
        <v>4500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49"/>
        <v>0</v>
      </c>
      <c r="AD95" s="114">
        <f t="shared" si="45"/>
        <v>-300</v>
      </c>
      <c r="AE95" s="114"/>
    </row>
    <row r="96" s="4" customFormat="1" ht="11" customHeight="1" spans="1:31">
      <c r="A96" s="48"/>
      <c r="B96" s="123" t="s">
        <v>246</v>
      </c>
      <c r="C96" s="25" t="s">
        <v>247</v>
      </c>
      <c r="D96" s="26"/>
      <c r="E96" s="27">
        <v>8900</v>
      </c>
      <c r="F96" s="28">
        <f t="shared" si="50"/>
        <v>8900</v>
      </c>
      <c r="G96" s="29" t="str">
        <f t="shared" si="54"/>
        <v/>
      </c>
      <c r="H96" s="30">
        <v>8900</v>
      </c>
      <c r="I96" s="67">
        <f t="shared" si="52"/>
        <v>8900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6"/>
        <v>5000</v>
      </c>
      <c r="P96" s="29" t="str">
        <f t="shared" ref="P96:P122" si="55">IF(LEFT(M96,1)="+",LEFT(M96,1)&amp;TEXT(M96,"#"),TEXT(M96,"#"))</f>
        <v/>
      </c>
      <c r="Q96" s="30">
        <v>5000</v>
      </c>
      <c r="R96" s="90">
        <f t="shared" si="48"/>
        <v>5000</v>
      </c>
      <c r="S96" s="105"/>
      <c r="V96" s="106"/>
      <c r="W96" s="130"/>
      <c r="X96" s="131"/>
      <c r="Y96" s="106"/>
      <c r="Z96" s="130"/>
      <c r="AA96" s="131"/>
      <c r="AC96" s="114">
        <f t="shared" si="49"/>
        <v>0</v>
      </c>
      <c r="AD96" s="114">
        <f t="shared" si="45"/>
        <v>0</v>
      </c>
      <c r="AE96" s="114"/>
    </row>
    <row r="97" s="4" customFormat="1" ht="11" customHeight="1" spans="1:31">
      <c r="A97" s="50"/>
      <c r="B97" s="35" t="s">
        <v>249</v>
      </c>
      <c r="C97" s="36"/>
      <c r="D97" s="37"/>
      <c r="E97" s="38">
        <f>SUM(F79:F96)</f>
        <v>154600</v>
      </c>
      <c r="F97" s="39">
        <f>E97/18</f>
        <v>8588.88888888889</v>
      </c>
      <c r="G97" s="29" t="str">
        <f t="shared" si="54"/>
        <v/>
      </c>
      <c r="H97" s="38">
        <f>SUM(I79:I96)</f>
        <v>154600</v>
      </c>
      <c r="I97" s="39">
        <f>AVERAGE(I79:I96)</f>
        <v>8588.88888888889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55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49"/>
        <v>0</v>
      </c>
      <c r="AD97" s="114">
        <f t="shared" si="45"/>
        <v>0</v>
      </c>
      <c r="AE97" s="114"/>
    </row>
    <row r="98" s="4" customFormat="1" ht="11" customHeight="1" spans="1:31">
      <c r="A98" s="40" t="s">
        <v>252</v>
      </c>
      <c r="B98" s="24" t="s">
        <v>253</v>
      </c>
      <c r="C98" s="25" t="s">
        <v>20</v>
      </c>
      <c r="D98" s="26"/>
      <c r="E98" s="27">
        <v>10800</v>
      </c>
      <c r="F98" s="28">
        <f t="shared" ref="F98:F116" si="56">E98+D98</f>
        <v>10800</v>
      </c>
      <c r="G98" s="29" t="str">
        <f t="shared" si="54"/>
        <v/>
      </c>
      <c r="H98" s="30">
        <v>10800</v>
      </c>
      <c r="I98" s="67">
        <f t="shared" ref="I98:I116" si="57">IF(G98="",0+H98,G98+H98)</f>
        <v>10800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55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49"/>
        <v>0</v>
      </c>
      <c r="AD98" s="114">
        <f t="shared" si="45"/>
        <v>0</v>
      </c>
      <c r="AE98" s="114"/>
    </row>
    <row r="99" s="4" customFormat="1" ht="11" customHeight="1" spans="1:31">
      <c r="A99" s="42"/>
      <c r="B99" s="124" t="s">
        <v>255</v>
      </c>
      <c r="C99" s="125" t="s">
        <v>20</v>
      </c>
      <c r="D99" s="26"/>
      <c r="E99" s="27">
        <v>11900</v>
      </c>
      <c r="F99" s="28">
        <f t="shared" si="56"/>
        <v>11900</v>
      </c>
      <c r="G99" s="29" t="str">
        <f t="shared" si="54"/>
        <v/>
      </c>
      <c r="H99" s="30">
        <v>11900</v>
      </c>
      <c r="I99" s="67">
        <f t="shared" si="57"/>
        <v>11900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55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49"/>
        <v>0</v>
      </c>
      <c r="AD99" s="114">
        <f t="shared" si="45"/>
        <v>0</v>
      </c>
      <c r="AE99" s="114"/>
    </row>
    <row r="100" s="4" customFormat="1" ht="11" customHeight="1" spans="1:31">
      <c r="A100" s="42"/>
      <c r="B100" s="124" t="s">
        <v>257</v>
      </c>
      <c r="C100" s="25" t="s">
        <v>499</v>
      </c>
      <c r="D100" s="26"/>
      <c r="E100" s="27">
        <v>11600</v>
      </c>
      <c r="F100" s="28">
        <f t="shared" si="56"/>
        <v>11600</v>
      </c>
      <c r="G100" s="29" t="str">
        <f t="shared" si="54"/>
        <v/>
      </c>
      <c r="H100" s="30">
        <v>11600</v>
      </c>
      <c r="I100" s="67">
        <f t="shared" si="57"/>
        <v>11600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55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9"/>
        <v>0</v>
      </c>
      <c r="AD100" s="114">
        <f t="shared" si="45"/>
        <v>0</v>
      </c>
      <c r="AE100" s="114"/>
    </row>
    <row r="101" s="4" customFormat="1" ht="11" customHeight="1" spans="1:31">
      <c r="A101" s="42"/>
      <c r="B101" s="124" t="s">
        <v>263</v>
      </c>
      <c r="C101" s="25" t="s">
        <v>499</v>
      </c>
      <c r="D101" s="26"/>
      <c r="E101" s="27">
        <v>11800</v>
      </c>
      <c r="F101" s="28">
        <f t="shared" si="56"/>
        <v>11800</v>
      </c>
      <c r="G101" s="29" t="str">
        <f t="shared" si="54"/>
        <v/>
      </c>
      <c r="H101" s="30">
        <v>11800</v>
      </c>
      <c r="I101" s="67">
        <f t="shared" si="57"/>
        <v>11800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55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9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266</v>
      </c>
      <c r="C102" s="25" t="s">
        <v>258</v>
      </c>
      <c r="D102" s="26"/>
      <c r="E102" s="27">
        <v>10900</v>
      </c>
      <c r="F102" s="28">
        <f t="shared" si="56"/>
        <v>10900</v>
      </c>
      <c r="G102" s="29" t="str">
        <f t="shared" si="54"/>
        <v/>
      </c>
      <c r="H102" s="30">
        <v>10900</v>
      </c>
      <c r="I102" s="67">
        <f t="shared" si="57"/>
        <v>10900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55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9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268</v>
      </c>
      <c r="C103" s="25" t="s">
        <v>499</v>
      </c>
      <c r="D103" s="26" t="s">
        <v>467</v>
      </c>
      <c r="E103" s="27">
        <v>10700</v>
      </c>
      <c r="F103" s="28">
        <f t="shared" si="56"/>
        <v>10500</v>
      </c>
      <c r="G103" s="29" t="str">
        <f t="shared" si="54"/>
        <v>-200</v>
      </c>
      <c r="H103" s="30">
        <v>10700</v>
      </c>
      <c r="I103" s="67">
        <f t="shared" si="57"/>
        <v>10500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55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9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271</v>
      </c>
      <c r="C104" s="70" t="s">
        <v>272</v>
      </c>
      <c r="D104" s="26"/>
      <c r="E104" s="27">
        <v>9800</v>
      </c>
      <c r="F104" s="28">
        <f t="shared" si="56"/>
        <v>9800</v>
      </c>
      <c r="G104" s="29" t="str">
        <f t="shared" si="54"/>
        <v/>
      </c>
      <c r="H104" s="30">
        <v>9800</v>
      </c>
      <c r="I104" s="67">
        <f t="shared" si="57"/>
        <v>9800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6"/>
        <v>1900</v>
      </c>
      <c r="P104" s="29" t="str">
        <f t="shared" si="55"/>
        <v/>
      </c>
      <c r="Q104" s="30">
        <v>1900</v>
      </c>
      <c r="R104" s="90">
        <f t="shared" si="48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9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271</v>
      </c>
      <c r="C105" s="25" t="s">
        <v>274</v>
      </c>
      <c r="D105" s="26"/>
      <c r="E105" s="27">
        <v>9800</v>
      </c>
      <c r="F105" s="28">
        <f t="shared" si="56"/>
        <v>9800</v>
      </c>
      <c r="G105" s="29" t="str">
        <f t="shared" si="54"/>
        <v/>
      </c>
      <c r="H105" s="30">
        <v>9800</v>
      </c>
      <c r="I105" s="67">
        <f t="shared" si="57"/>
        <v>9800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55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9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277</v>
      </c>
      <c r="C106" s="25" t="s">
        <v>149</v>
      </c>
      <c r="D106" s="26"/>
      <c r="E106" s="27">
        <v>10500</v>
      </c>
      <c r="F106" s="28">
        <f t="shared" si="56"/>
        <v>10500</v>
      </c>
      <c r="G106" s="29" t="str">
        <f t="shared" si="54"/>
        <v/>
      </c>
      <c r="H106" s="30">
        <v>10500</v>
      </c>
      <c r="I106" s="67">
        <f t="shared" si="57"/>
        <v>10500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55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9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279</v>
      </c>
      <c r="C107" s="25" t="s">
        <v>500</v>
      </c>
      <c r="D107" s="26" t="s">
        <v>113</v>
      </c>
      <c r="E107" s="27">
        <v>9400</v>
      </c>
      <c r="F107" s="28">
        <f t="shared" si="56"/>
        <v>9000</v>
      </c>
      <c r="G107" s="29" t="str">
        <f t="shared" si="54"/>
        <v>-400</v>
      </c>
      <c r="H107" s="30">
        <v>9400</v>
      </c>
      <c r="I107" s="67">
        <f t="shared" si="57"/>
        <v>9000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55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9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282</v>
      </c>
      <c r="C108" s="25" t="s">
        <v>20</v>
      </c>
      <c r="D108" s="26"/>
      <c r="E108" s="27">
        <v>10000</v>
      </c>
      <c r="F108" s="28">
        <f t="shared" si="56"/>
        <v>10000</v>
      </c>
      <c r="G108" s="29" t="str">
        <f t="shared" si="54"/>
        <v/>
      </c>
      <c r="H108" s="30">
        <v>10000</v>
      </c>
      <c r="I108" s="67">
        <f t="shared" si="57"/>
        <v>10000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55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9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124" t="s">
        <v>284</v>
      </c>
      <c r="C109" s="25" t="s">
        <v>15</v>
      </c>
      <c r="D109" s="26"/>
      <c r="E109" s="27">
        <v>10600</v>
      </c>
      <c r="F109" s="28">
        <f t="shared" si="56"/>
        <v>10600</v>
      </c>
      <c r="G109" s="29" t="str">
        <f t="shared" si="54"/>
        <v/>
      </c>
      <c r="H109" s="30">
        <v>10600</v>
      </c>
      <c r="I109" s="67">
        <f t="shared" si="57"/>
        <v>10600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55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9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24" t="s">
        <v>286</v>
      </c>
      <c r="C110" s="25" t="s">
        <v>66</v>
      </c>
      <c r="D110" s="26"/>
      <c r="E110" s="27">
        <v>11900</v>
      </c>
      <c r="F110" s="28">
        <f t="shared" si="56"/>
        <v>11900</v>
      </c>
      <c r="G110" s="29" t="str">
        <f t="shared" si="54"/>
        <v/>
      </c>
      <c r="H110" s="30">
        <v>11900</v>
      </c>
      <c r="I110" s="67">
        <f t="shared" si="57"/>
        <v>11900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55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9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24" t="s">
        <v>289</v>
      </c>
      <c r="C111" s="25" t="s">
        <v>105</v>
      </c>
      <c r="D111" s="26"/>
      <c r="E111" s="27">
        <v>11800</v>
      </c>
      <c r="F111" s="28">
        <f t="shared" si="56"/>
        <v>11800</v>
      </c>
      <c r="G111" s="29" t="str">
        <f t="shared" si="54"/>
        <v/>
      </c>
      <c r="H111" s="30">
        <v>11800</v>
      </c>
      <c r="I111" s="67">
        <f t="shared" si="57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55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9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44" t="s">
        <v>291</v>
      </c>
      <c r="C112" s="33" t="s">
        <v>66</v>
      </c>
      <c r="D112" s="26"/>
      <c r="E112" s="27">
        <v>11800</v>
      </c>
      <c r="F112" s="28">
        <f t="shared" si="56"/>
        <v>11800</v>
      </c>
      <c r="G112" s="29" t="str">
        <f t="shared" si="54"/>
        <v/>
      </c>
      <c r="H112" s="30">
        <v>11800</v>
      </c>
      <c r="I112" s="67">
        <f t="shared" si="57"/>
        <v>11800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55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9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44" t="s">
        <v>293</v>
      </c>
      <c r="C113" s="33" t="s">
        <v>66</v>
      </c>
      <c r="D113" s="26"/>
      <c r="E113" s="27">
        <v>11000</v>
      </c>
      <c r="F113" s="28">
        <f t="shared" si="56"/>
        <v>11000</v>
      </c>
      <c r="G113" s="29" t="str">
        <f t="shared" si="54"/>
        <v/>
      </c>
      <c r="H113" s="30">
        <v>11000</v>
      </c>
      <c r="I113" s="67">
        <f t="shared" si="57"/>
        <v>11000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55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9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44" t="s">
        <v>295</v>
      </c>
      <c r="C114" s="33" t="s">
        <v>66</v>
      </c>
      <c r="D114" s="26"/>
      <c r="E114" s="27">
        <v>10700</v>
      </c>
      <c r="F114" s="28">
        <f t="shared" si="56"/>
        <v>10700</v>
      </c>
      <c r="G114" s="29" t="str">
        <f t="shared" si="54"/>
        <v/>
      </c>
      <c r="H114" s="30">
        <v>10700</v>
      </c>
      <c r="I114" s="67">
        <f t="shared" si="57"/>
        <v>10700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6"/>
        <v>1500</v>
      </c>
      <c r="P114" s="29" t="str">
        <f t="shared" si="55"/>
        <v/>
      </c>
      <c r="Q114" s="30">
        <v>1500</v>
      </c>
      <c r="R114" s="90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9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298</v>
      </c>
      <c r="C115" s="60" t="s">
        <v>66</v>
      </c>
      <c r="D115" s="26"/>
      <c r="E115" s="27">
        <v>10000</v>
      </c>
      <c r="F115" s="28">
        <f t="shared" si="56"/>
        <v>10000</v>
      </c>
      <c r="G115" s="29" t="str">
        <f t="shared" si="54"/>
        <v/>
      </c>
      <c r="H115" s="30">
        <v>10000</v>
      </c>
      <c r="I115" s="67">
        <f t="shared" si="57"/>
        <v>10000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55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9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44" t="s">
        <v>300</v>
      </c>
      <c r="C116" s="33" t="s">
        <v>18</v>
      </c>
      <c r="D116" s="26"/>
      <c r="E116" s="27">
        <v>9800</v>
      </c>
      <c r="F116" s="28">
        <f t="shared" si="56"/>
        <v>9800</v>
      </c>
      <c r="G116" s="29" t="str">
        <f t="shared" si="54"/>
        <v/>
      </c>
      <c r="H116" s="30">
        <v>9800</v>
      </c>
      <c r="I116" s="67">
        <f t="shared" si="57"/>
        <v>9800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55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9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35" t="s">
        <v>303</v>
      </c>
      <c r="C117" s="36"/>
      <c r="D117" s="37"/>
      <c r="E117" s="38">
        <f>SUM(F98:F116)</f>
        <v>204200</v>
      </c>
      <c r="F117" s="39">
        <f>E117/19</f>
        <v>10747.3684210526</v>
      </c>
      <c r="G117" s="73"/>
      <c r="H117" s="38">
        <f>SUM(I98:I116)</f>
        <v>204200</v>
      </c>
      <c r="I117" s="39">
        <f>H117/19</f>
        <v>10747.3684210526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55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9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124" t="s">
        <v>305</v>
      </c>
      <c r="C118" s="25" t="s">
        <v>20</v>
      </c>
      <c r="D118" s="26"/>
      <c r="E118" s="27">
        <v>8700</v>
      </c>
      <c r="F118" s="28">
        <f t="shared" ref="F118:F167" si="58">E118+D118</f>
        <v>8700</v>
      </c>
      <c r="G118" s="29" t="str">
        <f t="shared" ref="G118:G140" si="59">IF(LEFT(D118,1)="+",LEFT(D118,1)&amp;TEXT(D118,"#"),TEXT(D118,"#"))</f>
        <v/>
      </c>
      <c r="H118" s="30">
        <v>8700</v>
      </c>
      <c r="I118" s="67">
        <f t="shared" ref="I118:I167" si="60">IF(G118="",0+H118,G118+H118)</f>
        <v>8700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55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9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124" t="s">
        <v>284</v>
      </c>
      <c r="C119" s="25" t="s">
        <v>20</v>
      </c>
      <c r="D119" s="26"/>
      <c r="E119" s="27">
        <v>9000</v>
      </c>
      <c r="F119" s="28">
        <f t="shared" si="58"/>
        <v>9000</v>
      </c>
      <c r="G119" s="29" t="str">
        <f t="shared" si="59"/>
        <v/>
      </c>
      <c r="H119" s="30">
        <v>9000</v>
      </c>
      <c r="I119" s="67">
        <f t="shared" si="60"/>
        <v>9000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55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9"/>
        <v>0</v>
      </c>
      <c r="AD119" s="114">
        <f t="shared" si="45"/>
        <v>0</v>
      </c>
      <c r="AE119" s="114"/>
    </row>
    <row r="120" s="4" customFormat="1" ht="11" customHeight="1" spans="1:31">
      <c r="A120" s="42"/>
      <c r="B120" s="35" t="s">
        <v>309</v>
      </c>
      <c r="C120" s="36"/>
      <c r="D120" s="37"/>
      <c r="E120" s="38">
        <f>SUM(F118:F119)</f>
        <v>17700</v>
      </c>
      <c r="F120" s="39">
        <f>E120/2</f>
        <v>8850</v>
      </c>
      <c r="G120" s="29" t="str">
        <f t="shared" si="59"/>
        <v/>
      </c>
      <c r="H120" s="38">
        <f>SUM(I118:I119)</f>
        <v>17700</v>
      </c>
      <c r="I120" s="39">
        <f>H120/2</f>
        <v>8850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55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9"/>
        <v>0</v>
      </c>
      <c r="AD120" s="114">
        <f t="shared" si="45"/>
        <v>-400</v>
      </c>
      <c r="AE120" s="114"/>
    </row>
    <row r="121" s="4" customFormat="1" ht="11" customHeight="1" spans="1:31">
      <c r="A121" s="121"/>
      <c r="B121" s="35" t="s">
        <v>310</v>
      </c>
      <c r="C121" s="36"/>
      <c r="D121" s="37"/>
      <c r="E121" s="38">
        <f>E117+E120</f>
        <v>221900</v>
      </c>
      <c r="F121" s="39">
        <f>E121/21</f>
        <v>10566.6666666667</v>
      </c>
      <c r="G121" s="29" t="str">
        <f t="shared" si="59"/>
        <v/>
      </c>
      <c r="H121" s="38">
        <f>H117+H120</f>
        <v>221900</v>
      </c>
      <c r="I121" s="39">
        <f>H121/21</f>
        <v>10566.6666666667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55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9"/>
        <v>0</v>
      </c>
      <c r="AD121" s="114">
        <f t="shared" si="45"/>
        <v>0</v>
      </c>
      <c r="AE121" s="114"/>
    </row>
    <row r="122" s="4" customFormat="1" ht="11" customHeight="1" spans="1:31">
      <c r="A122" s="40" t="s">
        <v>312</v>
      </c>
      <c r="B122" s="24" t="s">
        <v>313</v>
      </c>
      <c r="C122" s="25" t="s">
        <v>314</v>
      </c>
      <c r="D122" s="26"/>
      <c r="E122" s="27">
        <v>10800</v>
      </c>
      <c r="F122" s="28">
        <f t="shared" si="58"/>
        <v>10800</v>
      </c>
      <c r="G122" s="29" t="str">
        <f t="shared" si="59"/>
        <v/>
      </c>
      <c r="H122" s="30">
        <v>10800</v>
      </c>
      <c r="I122" s="67">
        <f t="shared" si="60"/>
        <v>10800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55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9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24" t="s">
        <v>317</v>
      </c>
      <c r="C123" s="25" t="s">
        <v>314</v>
      </c>
      <c r="D123" s="26"/>
      <c r="E123" s="27">
        <v>11700</v>
      </c>
      <c r="F123" s="28">
        <f t="shared" si="58"/>
        <v>11700</v>
      </c>
      <c r="G123" s="29" t="str">
        <f t="shared" si="59"/>
        <v/>
      </c>
      <c r="H123" s="30">
        <v>11700</v>
      </c>
      <c r="I123" s="67">
        <f t="shared" si="60"/>
        <v>11700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9"/>
        <v>0</v>
      </c>
      <c r="AD123" s="114">
        <f t="shared" si="45"/>
        <v>0</v>
      </c>
      <c r="AE123" s="114"/>
    </row>
    <row r="124" s="4" customFormat="1" ht="11" customHeight="1" spans="1:31">
      <c r="A124" s="42"/>
      <c r="B124" s="24" t="s">
        <v>318</v>
      </c>
      <c r="C124" s="25" t="s">
        <v>314</v>
      </c>
      <c r="D124" s="26"/>
      <c r="E124" s="27">
        <v>14300</v>
      </c>
      <c r="F124" s="28">
        <f t="shared" si="58"/>
        <v>14300</v>
      </c>
      <c r="G124" s="29" t="str">
        <f t="shared" si="59"/>
        <v/>
      </c>
      <c r="H124" s="30">
        <v>14300</v>
      </c>
      <c r="I124" s="99">
        <f t="shared" si="60"/>
        <v>14300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9"/>
        <v>0</v>
      </c>
      <c r="AD124" s="114">
        <f t="shared" si="45"/>
        <v>0</v>
      </c>
      <c r="AE124" s="114"/>
    </row>
    <row r="125" s="4" customFormat="1" ht="11" customHeight="1" spans="1:31">
      <c r="A125" s="42"/>
      <c r="B125" s="24" t="s">
        <v>320</v>
      </c>
      <c r="C125" s="25" t="s">
        <v>314</v>
      </c>
      <c r="D125" s="26"/>
      <c r="E125" s="27">
        <v>17100</v>
      </c>
      <c r="F125" s="28">
        <f t="shared" si="58"/>
        <v>17100</v>
      </c>
      <c r="G125" s="29" t="str">
        <f t="shared" si="59"/>
        <v/>
      </c>
      <c r="H125" s="30">
        <v>17100</v>
      </c>
      <c r="I125" s="99">
        <f t="shared" si="60"/>
        <v>17100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1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9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323</v>
      </c>
      <c r="C126" s="25" t="s">
        <v>20</v>
      </c>
      <c r="D126" s="26"/>
      <c r="E126" s="27">
        <v>10600</v>
      </c>
      <c r="F126" s="28">
        <f t="shared" si="58"/>
        <v>10600</v>
      </c>
      <c r="G126" s="29" t="str">
        <f t="shared" si="59"/>
        <v/>
      </c>
      <c r="H126" s="30">
        <v>10600</v>
      </c>
      <c r="I126" s="99">
        <f t="shared" si="60"/>
        <v>10600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1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9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326</v>
      </c>
      <c r="C127" s="25" t="s">
        <v>314</v>
      </c>
      <c r="D127" s="26"/>
      <c r="E127" s="27">
        <v>9300</v>
      </c>
      <c r="F127" s="28">
        <f t="shared" si="58"/>
        <v>9300</v>
      </c>
      <c r="G127" s="29" t="str">
        <f t="shared" si="59"/>
        <v/>
      </c>
      <c r="H127" s="30">
        <v>9300</v>
      </c>
      <c r="I127" s="99">
        <f t="shared" si="60"/>
        <v>9300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6"/>
        <v>4700</v>
      </c>
      <c r="P127" s="29" t="str">
        <f t="shared" si="61"/>
        <v/>
      </c>
      <c r="Q127" s="30">
        <v>4700</v>
      </c>
      <c r="R127" s="90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9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328</v>
      </c>
      <c r="C128" s="25" t="s">
        <v>329</v>
      </c>
      <c r="D128" s="26"/>
      <c r="E128" s="34">
        <v>12600</v>
      </c>
      <c r="F128" s="28">
        <f t="shared" si="58"/>
        <v>12600</v>
      </c>
      <c r="G128" s="29" t="str">
        <f t="shared" si="59"/>
        <v/>
      </c>
      <c r="H128" s="34">
        <v>12600</v>
      </c>
      <c r="I128" s="99">
        <f t="shared" si="60"/>
        <v>12600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1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9"/>
        <v>0</v>
      </c>
      <c r="AD128" s="114">
        <f t="shared" si="45"/>
        <v>0</v>
      </c>
      <c r="AE128" s="114"/>
    </row>
    <row r="129" s="4" customFormat="1" ht="11" customHeight="1" spans="1:31">
      <c r="A129" s="42"/>
      <c r="B129" s="24" t="s">
        <v>331</v>
      </c>
      <c r="C129" s="25" t="s">
        <v>75</v>
      </c>
      <c r="D129" s="26"/>
      <c r="E129" s="34">
        <v>10900</v>
      </c>
      <c r="F129" s="28">
        <f t="shared" si="58"/>
        <v>10900</v>
      </c>
      <c r="G129" s="29" t="str">
        <f t="shared" si="59"/>
        <v/>
      </c>
      <c r="H129" s="34">
        <v>10900</v>
      </c>
      <c r="I129" s="99">
        <f t="shared" si="60"/>
        <v>10900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1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9"/>
        <v>0</v>
      </c>
      <c r="AD129" s="114">
        <f t="shared" si="45"/>
        <v>0</v>
      </c>
      <c r="AE129" s="114"/>
    </row>
    <row r="130" s="4" customFormat="1" ht="11" customHeight="1" spans="1:31">
      <c r="A130" s="42"/>
      <c r="B130" s="124" t="s">
        <v>334</v>
      </c>
      <c r="C130" s="25" t="s">
        <v>75</v>
      </c>
      <c r="D130" s="26"/>
      <c r="E130" s="27">
        <v>12100</v>
      </c>
      <c r="F130" s="28">
        <f t="shared" si="58"/>
        <v>12100</v>
      </c>
      <c r="G130" s="29" t="str">
        <f t="shared" si="59"/>
        <v/>
      </c>
      <c r="H130" s="30">
        <v>12100</v>
      </c>
      <c r="I130" s="99">
        <f t="shared" si="60"/>
        <v>12100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61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9"/>
        <v>0</v>
      </c>
      <c r="AD130" s="114">
        <f t="shared" si="45"/>
        <v>0</v>
      </c>
      <c r="AE130" s="114"/>
    </row>
    <row r="131" s="4" customFormat="1" ht="11" customHeight="1" spans="1:31">
      <c r="A131" s="42"/>
      <c r="B131" s="124" t="s">
        <v>336</v>
      </c>
      <c r="C131" s="25" t="s">
        <v>337</v>
      </c>
      <c r="D131" s="26"/>
      <c r="E131" s="34">
        <v>12500</v>
      </c>
      <c r="F131" s="28">
        <f t="shared" si="58"/>
        <v>12500</v>
      </c>
      <c r="G131" s="29" t="str">
        <f t="shared" si="59"/>
        <v/>
      </c>
      <c r="H131" s="34">
        <v>12500</v>
      </c>
      <c r="I131" s="99">
        <f t="shared" si="60"/>
        <v>12500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1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9"/>
        <v>0</v>
      </c>
      <c r="AD131" s="114">
        <f t="shared" si="45"/>
        <v>0</v>
      </c>
      <c r="AE131" s="114"/>
    </row>
    <row r="132" s="4" customFormat="1" ht="11" customHeight="1" spans="1:31">
      <c r="A132" s="42"/>
      <c r="B132" s="124" t="s">
        <v>339</v>
      </c>
      <c r="C132" s="25" t="s">
        <v>337</v>
      </c>
      <c r="D132" s="26"/>
      <c r="E132" s="34">
        <v>12300</v>
      </c>
      <c r="F132" s="28">
        <f t="shared" si="58"/>
        <v>12300</v>
      </c>
      <c r="G132" s="29" t="str">
        <f t="shared" si="59"/>
        <v/>
      </c>
      <c r="H132" s="34">
        <v>12300</v>
      </c>
      <c r="I132" s="99">
        <f t="shared" si="60"/>
        <v>12300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1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2">F133-I133</f>
        <v>0</v>
      </c>
      <c r="AD132" s="114">
        <f t="shared" ref="AD132:AD195" si="63">O132-R132</f>
        <v>0</v>
      </c>
      <c r="AE132" s="114"/>
    </row>
    <row r="133" s="4" customFormat="1" ht="11" customHeight="1" spans="1:31">
      <c r="A133" s="42"/>
      <c r="B133" s="124" t="s">
        <v>341</v>
      </c>
      <c r="C133" s="25" t="s">
        <v>22</v>
      </c>
      <c r="D133" s="26"/>
      <c r="E133" s="34">
        <v>13100</v>
      </c>
      <c r="F133" s="28">
        <f t="shared" si="58"/>
        <v>13100</v>
      </c>
      <c r="G133" s="29" t="str">
        <f t="shared" si="59"/>
        <v/>
      </c>
      <c r="H133" s="34">
        <v>13100</v>
      </c>
      <c r="I133" s="99">
        <f t="shared" si="60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6"/>
        <v>16600</v>
      </c>
      <c r="P133" s="29" t="str">
        <f t="shared" si="61"/>
        <v/>
      </c>
      <c r="Q133" s="30">
        <v>16600</v>
      </c>
      <c r="R133" s="90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2"/>
        <v>0</v>
      </c>
      <c r="AD133" s="114">
        <f t="shared" si="63"/>
        <v>0</v>
      </c>
      <c r="AE133" s="114"/>
    </row>
    <row r="134" s="4" customFormat="1" ht="11" customHeight="1" spans="1:31">
      <c r="A134" s="42"/>
      <c r="B134" s="124" t="s">
        <v>343</v>
      </c>
      <c r="C134" s="25" t="s">
        <v>22</v>
      </c>
      <c r="D134" s="26"/>
      <c r="E134" s="34">
        <v>13100</v>
      </c>
      <c r="F134" s="28">
        <f t="shared" si="58"/>
        <v>13100</v>
      </c>
      <c r="G134" s="29" t="str">
        <f t="shared" si="59"/>
        <v/>
      </c>
      <c r="H134" s="34">
        <v>13100</v>
      </c>
      <c r="I134" s="99">
        <f t="shared" si="60"/>
        <v>13100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1"/>
        <v/>
      </c>
      <c r="Q134" s="30">
        <v>4000</v>
      </c>
      <c r="R134" s="90">
        <f t="shared" ref="R134:R197" si="64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2"/>
        <v>0</v>
      </c>
      <c r="AD134" s="114">
        <f t="shared" si="63"/>
        <v>0</v>
      </c>
      <c r="AE134" s="114"/>
    </row>
    <row r="135" s="4" customFormat="1" ht="11" customHeight="1" spans="1:31">
      <c r="A135" s="42"/>
      <c r="B135" s="24" t="s">
        <v>345</v>
      </c>
      <c r="C135" s="25" t="s">
        <v>22</v>
      </c>
      <c r="D135" s="26"/>
      <c r="E135" s="34">
        <v>12800</v>
      </c>
      <c r="F135" s="28">
        <f t="shared" si="58"/>
        <v>12800</v>
      </c>
      <c r="G135" s="29" t="str">
        <f t="shared" si="59"/>
        <v/>
      </c>
      <c r="H135" s="34">
        <v>12800</v>
      </c>
      <c r="I135" s="99">
        <f t="shared" si="60"/>
        <v>12800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1"/>
        <v/>
      </c>
      <c r="Q135" s="30">
        <v>9100</v>
      </c>
      <c r="R135" s="90">
        <f t="shared" si="64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2"/>
        <v>0</v>
      </c>
      <c r="AD135" s="114">
        <f t="shared" si="63"/>
        <v>0</v>
      </c>
      <c r="AE135" s="114"/>
    </row>
    <row r="136" s="4" customFormat="1" ht="11" customHeight="1" spans="1:31">
      <c r="A136" s="42"/>
      <c r="B136" s="24" t="s">
        <v>347</v>
      </c>
      <c r="C136" s="25" t="s">
        <v>22</v>
      </c>
      <c r="D136" s="26"/>
      <c r="E136" s="34">
        <v>13500</v>
      </c>
      <c r="F136" s="28">
        <f t="shared" si="58"/>
        <v>13500</v>
      </c>
      <c r="G136" s="29" t="str">
        <f t="shared" si="59"/>
        <v/>
      </c>
      <c r="H136" s="34">
        <v>13500</v>
      </c>
      <c r="I136" s="99">
        <f t="shared" si="60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1"/>
        <v/>
      </c>
      <c r="Q136" s="34">
        <f t="shared" ref="Q136:Q147" si="65">O136</f>
        <v>11310</v>
      </c>
      <c r="R136" s="90">
        <f t="shared" si="64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2"/>
        <v>0</v>
      </c>
      <c r="AD136" s="114">
        <f t="shared" si="63"/>
        <v>0</v>
      </c>
      <c r="AE136" s="114"/>
    </row>
    <row r="137" s="4" customFormat="1" ht="11" customHeight="1" spans="1:31">
      <c r="A137" s="42"/>
      <c r="B137" s="24" t="s">
        <v>350</v>
      </c>
      <c r="C137" s="25" t="s">
        <v>22</v>
      </c>
      <c r="D137" s="26"/>
      <c r="E137" s="34">
        <v>13500</v>
      </c>
      <c r="F137" s="28">
        <f t="shared" si="58"/>
        <v>13500</v>
      </c>
      <c r="G137" s="29" t="str">
        <f t="shared" si="59"/>
        <v/>
      </c>
      <c r="H137" s="34">
        <v>13500</v>
      </c>
      <c r="I137" s="99">
        <f t="shared" si="60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1"/>
        <v/>
      </c>
      <c r="Q137" s="34">
        <f t="shared" si="65"/>
        <v>37150</v>
      </c>
      <c r="R137" s="90">
        <f t="shared" si="64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2"/>
        <v>0</v>
      </c>
      <c r="AD137" s="114">
        <f t="shared" si="63"/>
        <v>0</v>
      </c>
      <c r="AE137" s="114"/>
    </row>
    <row r="138" s="4" customFormat="1" ht="11" customHeight="1" spans="1:31">
      <c r="A138" s="42"/>
      <c r="B138" s="24" t="s">
        <v>351</v>
      </c>
      <c r="C138" s="25" t="s">
        <v>22</v>
      </c>
      <c r="D138" s="26"/>
      <c r="E138" s="34">
        <v>13500</v>
      </c>
      <c r="F138" s="28">
        <f t="shared" si="58"/>
        <v>13500</v>
      </c>
      <c r="G138" s="29" t="str">
        <f t="shared" si="59"/>
        <v/>
      </c>
      <c r="H138" s="34">
        <v>13500</v>
      </c>
      <c r="I138" s="99">
        <f t="shared" si="60"/>
        <v>13500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1"/>
        <v/>
      </c>
      <c r="Q138" s="34">
        <f t="shared" si="65"/>
        <v>36950</v>
      </c>
      <c r="R138" s="90">
        <f t="shared" si="64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2"/>
        <v>0</v>
      </c>
      <c r="AD138" s="114">
        <f t="shared" si="63"/>
        <v>0</v>
      </c>
      <c r="AE138" s="114"/>
    </row>
    <row r="139" s="4" customFormat="1" ht="11" customHeight="1" spans="1:31">
      <c r="A139" s="42"/>
      <c r="B139" s="124" t="s">
        <v>352</v>
      </c>
      <c r="C139" s="125" t="s">
        <v>20</v>
      </c>
      <c r="D139" s="26"/>
      <c r="E139" s="27">
        <v>10500</v>
      </c>
      <c r="F139" s="28">
        <f t="shared" si="58"/>
        <v>10500</v>
      </c>
      <c r="G139" s="29" t="str">
        <f t="shared" si="59"/>
        <v/>
      </c>
      <c r="H139" s="30">
        <v>10500</v>
      </c>
      <c r="I139" s="99">
        <f t="shared" si="60"/>
        <v>10500</v>
      </c>
      <c r="J139" s="105"/>
      <c r="K139" s="24" t="s">
        <v>340</v>
      </c>
      <c r="L139" s="54" t="s">
        <v>276</v>
      </c>
      <c r="M139" s="52"/>
      <c r="N139" s="34">
        <f>F104+1150+300+400</f>
        <v>11650</v>
      </c>
      <c r="O139" s="28">
        <f>F104+1150+300+400</f>
        <v>11650</v>
      </c>
      <c r="P139" s="29" t="str">
        <f t="shared" si="61"/>
        <v/>
      </c>
      <c r="Q139" s="34">
        <f t="shared" si="65"/>
        <v>11650</v>
      </c>
      <c r="R139" s="90">
        <f t="shared" si="64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2"/>
        <v>0</v>
      </c>
      <c r="AD139" s="114">
        <f t="shared" si="63"/>
        <v>0</v>
      </c>
      <c r="AE139" s="114"/>
    </row>
    <row r="140" s="4" customFormat="1" ht="11" customHeight="1" spans="1:31">
      <c r="A140" s="42"/>
      <c r="B140" s="24" t="s">
        <v>355</v>
      </c>
      <c r="C140" s="25" t="s">
        <v>20</v>
      </c>
      <c r="D140" s="26"/>
      <c r="E140" s="27">
        <v>10300</v>
      </c>
      <c r="F140" s="28">
        <f t="shared" si="58"/>
        <v>10300</v>
      </c>
      <c r="G140" s="29" t="str">
        <f t="shared" si="59"/>
        <v/>
      </c>
      <c r="H140" s="30">
        <v>10300</v>
      </c>
      <c r="I140" s="99">
        <f t="shared" si="60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26950</v>
      </c>
      <c r="O140" s="28">
        <f>O32+1250+300+400</f>
        <v>26950</v>
      </c>
      <c r="P140" s="29" t="str">
        <f t="shared" si="61"/>
        <v/>
      </c>
      <c r="Q140" s="34">
        <f t="shared" si="65"/>
        <v>26950</v>
      </c>
      <c r="R140" s="90">
        <f t="shared" si="64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2"/>
        <v>0</v>
      </c>
      <c r="AD140" s="114">
        <f t="shared" si="63"/>
        <v>0</v>
      </c>
      <c r="AE140" s="114"/>
    </row>
    <row r="141" s="4" customFormat="1" ht="11" customHeight="1" spans="1:31">
      <c r="A141" s="42"/>
      <c r="B141" s="24" t="s">
        <v>356</v>
      </c>
      <c r="C141" s="25" t="s">
        <v>20</v>
      </c>
      <c r="D141" s="26"/>
      <c r="E141" s="27">
        <v>10300</v>
      </c>
      <c r="F141" s="28">
        <f t="shared" si="58"/>
        <v>10300</v>
      </c>
      <c r="G141" s="29"/>
      <c r="H141" s="30">
        <v>10300</v>
      </c>
      <c r="I141" s="99">
        <f t="shared" si="60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1"/>
        <v/>
      </c>
      <c r="Q141" s="34">
        <f t="shared" si="65"/>
        <v>11790</v>
      </c>
      <c r="R141" s="90">
        <f t="shared" si="64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2"/>
        <v>0</v>
      </c>
      <c r="AD141" s="114">
        <f t="shared" si="63"/>
        <v>0</v>
      </c>
      <c r="AE141" s="114"/>
    </row>
    <row r="142" s="4" customFormat="1" ht="11" customHeight="1" spans="1:31">
      <c r="A142" s="42"/>
      <c r="B142" s="24" t="s">
        <v>359</v>
      </c>
      <c r="C142" s="25" t="s">
        <v>20</v>
      </c>
      <c r="D142" s="26"/>
      <c r="E142" s="27">
        <v>10300</v>
      </c>
      <c r="F142" s="28">
        <f t="shared" si="58"/>
        <v>10300</v>
      </c>
      <c r="G142" s="29"/>
      <c r="H142" s="30">
        <v>10300</v>
      </c>
      <c r="I142" s="99">
        <f t="shared" si="60"/>
        <v>10300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1"/>
        <v/>
      </c>
      <c r="Q142" s="34">
        <f t="shared" si="65"/>
        <v>6420</v>
      </c>
      <c r="R142" s="90">
        <f t="shared" si="64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2"/>
        <v>0</v>
      </c>
      <c r="AD142" s="114">
        <f t="shared" si="63"/>
        <v>0</v>
      </c>
      <c r="AE142" s="114"/>
    </row>
    <row r="143" s="4" customFormat="1" ht="11" customHeight="1" spans="1:31">
      <c r="A143" s="42"/>
      <c r="B143" s="24" t="s">
        <v>361</v>
      </c>
      <c r="C143" s="25" t="s">
        <v>20</v>
      </c>
      <c r="D143" s="26"/>
      <c r="E143" s="34">
        <v>20600</v>
      </c>
      <c r="F143" s="28">
        <f t="shared" si="58"/>
        <v>20600</v>
      </c>
      <c r="G143" s="29" t="str">
        <f t="shared" ref="G143:G148" si="66">IF(LEFT(D143,1)="+",LEFT(D143,1)&amp;TEXT(D143,"#"),TEXT(D143,"#"))</f>
        <v/>
      </c>
      <c r="H143" s="34">
        <v>20600</v>
      </c>
      <c r="I143" s="99">
        <f t="shared" si="60"/>
        <v>20600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1"/>
        <v/>
      </c>
      <c r="Q143" s="34">
        <f t="shared" si="65"/>
        <v>26860</v>
      </c>
      <c r="R143" s="90">
        <f t="shared" si="64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2"/>
        <v>0</v>
      </c>
      <c r="AD143" s="114">
        <f t="shared" si="63"/>
        <v>0</v>
      </c>
      <c r="AE143" s="114"/>
    </row>
    <row r="144" s="4" customFormat="1" ht="11" customHeight="1" spans="1:31">
      <c r="A144" s="42"/>
      <c r="B144" s="24" t="s">
        <v>363</v>
      </c>
      <c r="C144" s="25" t="s">
        <v>20</v>
      </c>
      <c r="D144" s="26"/>
      <c r="E144" s="34">
        <v>19500</v>
      </c>
      <c r="F144" s="28">
        <f t="shared" si="58"/>
        <v>19500</v>
      </c>
      <c r="G144" s="29" t="str">
        <f t="shared" si="66"/>
        <v/>
      </c>
      <c r="H144" s="34">
        <v>19500</v>
      </c>
      <c r="I144" s="99">
        <f t="shared" si="60"/>
        <v>19500</v>
      </c>
      <c r="J144" s="105"/>
      <c r="K144" s="24" t="s">
        <v>216</v>
      </c>
      <c r="L144" s="146" t="s">
        <v>276</v>
      </c>
      <c r="M144" s="52"/>
      <c r="N144" s="34">
        <f>F84+1740+300+400</f>
        <v>10540</v>
      </c>
      <c r="O144" s="28">
        <f>F84+1740+300+400</f>
        <v>10540</v>
      </c>
      <c r="P144" s="29" t="str">
        <f t="shared" si="61"/>
        <v/>
      </c>
      <c r="Q144" s="34">
        <f t="shared" si="65"/>
        <v>10540</v>
      </c>
      <c r="R144" s="90">
        <f t="shared" si="64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2"/>
        <v>0</v>
      </c>
      <c r="AD144" s="114">
        <f t="shared" si="63"/>
        <v>0</v>
      </c>
      <c r="AE144" s="114"/>
    </row>
    <row r="145" s="4" customFormat="1" ht="11" customHeight="1" spans="1:31">
      <c r="A145" s="42"/>
      <c r="B145" s="24" t="s">
        <v>365</v>
      </c>
      <c r="C145" s="25" t="s">
        <v>20</v>
      </c>
      <c r="D145" s="26"/>
      <c r="E145" s="34">
        <v>19500</v>
      </c>
      <c r="F145" s="28">
        <f t="shared" si="58"/>
        <v>19500</v>
      </c>
      <c r="G145" s="29" t="str">
        <f t="shared" si="66"/>
        <v/>
      </c>
      <c r="H145" s="34">
        <v>19500</v>
      </c>
      <c r="I145" s="99">
        <f t="shared" si="60"/>
        <v>19500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1"/>
        <v/>
      </c>
      <c r="Q145" s="34">
        <f t="shared" si="65"/>
        <v>4590</v>
      </c>
      <c r="R145" s="90">
        <f t="shared" si="64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2"/>
        <v>0</v>
      </c>
      <c r="AD145" s="114">
        <f t="shared" si="63"/>
        <v>0</v>
      </c>
      <c r="AE145" s="114"/>
    </row>
    <row r="146" s="4" customFormat="1" ht="11" customHeight="1" spans="1:31">
      <c r="A146" s="42"/>
      <c r="B146" s="24" t="s">
        <v>367</v>
      </c>
      <c r="C146" s="25" t="s">
        <v>20</v>
      </c>
      <c r="D146" s="26"/>
      <c r="E146" s="27">
        <v>11400</v>
      </c>
      <c r="F146" s="28">
        <f t="shared" si="58"/>
        <v>11400</v>
      </c>
      <c r="G146" s="29" t="str">
        <f t="shared" si="66"/>
        <v/>
      </c>
      <c r="H146" s="30">
        <v>11400</v>
      </c>
      <c r="I146" s="99">
        <f t="shared" si="60"/>
        <v>11400</v>
      </c>
      <c r="J146" s="105"/>
      <c r="K146" s="24" t="s">
        <v>353</v>
      </c>
      <c r="L146" s="54" t="s">
        <v>354</v>
      </c>
      <c r="M146" s="52"/>
      <c r="N146" s="34">
        <f>F172+7790+300+400</f>
        <v>10890</v>
      </c>
      <c r="O146" s="28">
        <f>O151+7790+300+400</f>
        <v>16890</v>
      </c>
      <c r="P146" s="29" t="str">
        <f t="shared" si="61"/>
        <v/>
      </c>
      <c r="Q146" s="34">
        <f t="shared" si="65"/>
        <v>16890</v>
      </c>
      <c r="R146" s="90">
        <f t="shared" si="64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2"/>
        <v>0</v>
      </c>
      <c r="AD146" s="114">
        <f t="shared" si="63"/>
        <v>0</v>
      </c>
      <c r="AE146" s="114"/>
    </row>
    <row r="147" s="1" customFormat="1" ht="11" customHeight="1" spans="1:31">
      <c r="A147" s="42"/>
      <c r="B147" s="24" t="s">
        <v>369</v>
      </c>
      <c r="C147" s="25" t="s">
        <v>370</v>
      </c>
      <c r="D147" s="26"/>
      <c r="E147" s="27">
        <v>11000</v>
      </c>
      <c r="F147" s="28">
        <f t="shared" si="58"/>
        <v>11000</v>
      </c>
      <c r="G147" s="29" t="str">
        <f t="shared" si="66"/>
        <v/>
      </c>
      <c r="H147" s="30">
        <v>11000</v>
      </c>
      <c r="I147" s="99">
        <f t="shared" si="60"/>
        <v>11000</v>
      </c>
      <c r="J147" s="105"/>
      <c r="K147" s="24" t="s">
        <v>237</v>
      </c>
      <c r="L147" s="54" t="s">
        <v>276</v>
      </c>
      <c r="M147" s="52"/>
      <c r="N147" s="34">
        <f>F90+1570+400+300</f>
        <v>9570</v>
      </c>
      <c r="O147" s="28">
        <f>F90+1570+400+300</f>
        <v>9570</v>
      </c>
      <c r="P147" s="29" t="str">
        <f t="shared" si="61"/>
        <v/>
      </c>
      <c r="Q147" s="34">
        <f t="shared" si="65"/>
        <v>9570</v>
      </c>
      <c r="R147" s="90">
        <f t="shared" si="64"/>
        <v>9570</v>
      </c>
      <c r="S147" s="3"/>
      <c r="V147" s="9"/>
      <c r="W147" s="6"/>
      <c r="X147" s="8"/>
      <c r="Y147" s="9"/>
      <c r="Z147" s="6"/>
      <c r="AA147" s="8"/>
      <c r="AC147" s="114">
        <f t="shared" si="62"/>
        <v>0</v>
      </c>
      <c r="AD147" s="114">
        <f t="shared" si="63"/>
        <v>0</v>
      </c>
      <c r="AE147" s="157"/>
    </row>
    <row r="148" s="1" customFormat="1" ht="11" customHeight="1" spans="1:31">
      <c r="A148" s="42"/>
      <c r="B148" s="134" t="s">
        <v>372</v>
      </c>
      <c r="C148" s="25" t="s">
        <v>370</v>
      </c>
      <c r="D148" s="26"/>
      <c r="E148" s="27">
        <v>10500</v>
      </c>
      <c r="F148" s="28">
        <f t="shared" si="58"/>
        <v>10500</v>
      </c>
      <c r="G148" s="29" t="str">
        <f t="shared" si="66"/>
        <v/>
      </c>
      <c r="H148" s="30">
        <v>10500</v>
      </c>
      <c r="I148" s="99">
        <f t="shared" si="60"/>
        <v>10500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67">N148+M148</f>
        <v>7000</v>
      </c>
      <c r="P148" s="29" t="str">
        <f t="shared" si="61"/>
        <v/>
      </c>
      <c r="Q148" s="30">
        <v>7000</v>
      </c>
      <c r="R148" s="90">
        <f t="shared" si="64"/>
        <v>7000</v>
      </c>
      <c r="S148" s="3"/>
      <c r="V148" s="9"/>
      <c r="W148" s="6"/>
      <c r="X148" s="8"/>
      <c r="Y148" s="9"/>
      <c r="Z148" s="6"/>
      <c r="AA148" s="8"/>
      <c r="AC148" s="114">
        <f t="shared" si="62"/>
        <v>0</v>
      </c>
      <c r="AD148" s="114">
        <f t="shared" si="63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370</v>
      </c>
      <c r="D149" s="26"/>
      <c r="E149" s="27">
        <v>10400</v>
      </c>
      <c r="F149" s="28">
        <f t="shared" si="58"/>
        <v>10400</v>
      </c>
      <c r="G149" s="29"/>
      <c r="H149" s="30">
        <v>10400</v>
      </c>
      <c r="I149" s="99">
        <f t="shared" si="60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67"/>
        <v>6200</v>
      </c>
      <c r="P149" s="29" t="str">
        <f t="shared" si="61"/>
        <v/>
      </c>
      <c r="Q149" s="30">
        <v>6200</v>
      </c>
      <c r="R149" s="90">
        <f t="shared" si="64"/>
        <v>6200</v>
      </c>
      <c r="S149" s="3"/>
      <c r="V149" s="9"/>
      <c r="W149" s="6"/>
      <c r="X149" s="8"/>
      <c r="Y149" s="9"/>
      <c r="Z149" s="6"/>
      <c r="AA149" s="8"/>
      <c r="AC149" s="114">
        <f t="shared" si="62"/>
        <v>0</v>
      </c>
      <c r="AD149" s="114">
        <f t="shared" si="63"/>
        <v>0</v>
      </c>
      <c r="AE149" s="157"/>
    </row>
    <row r="150" s="1" customFormat="1" ht="11" customHeight="1" spans="1:31">
      <c r="A150" s="42"/>
      <c r="B150" s="134" t="s">
        <v>374</v>
      </c>
      <c r="C150" s="25" t="s">
        <v>376</v>
      </c>
      <c r="D150" s="26"/>
      <c r="E150" s="27">
        <v>10400</v>
      </c>
      <c r="F150" s="28">
        <f t="shared" si="58"/>
        <v>10400</v>
      </c>
      <c r="G150" s="29"/>
      <c r="H150" s="30">
        <v>10400</v>
      </c>
      <c r="I150" s="99">
        <f t="shared" si="60"/>
        <v>10400</v>
      </c>
      <c r="J150" s="105"/>
      <c r="K150" s="147" t="s">
        <v>362</v>
      </c>
      <c r="L150" s="75" t="s">
        <v>22</v>
      </c>
      <c r="M150" s="57" t="s">
        <v>485</v>
      </c>
      <c r="N150" s="27">
        <v>10000</v>
      </c>
      <c r="O150" s="28">
        <f t="shared" si="67"/>
        <v>9500</v>
      </c>
      <c r="P150" s="77" t="str">
        <f t="shared" si="61"/>
        <v>-500</v>
      </c>
      <c r="Q150" s="30">
        <v>10000</v>
      </c>
      <c r="R150" s="90">
        <f t="shared" si="64"/>
        <v>9500</v>
      </c>
      <c r="S150" s="3"/>
      <c r="V150" s="9"/>
      <c r="W150" s="6"/>
      <c r="X150" s="8"/>
      <c r="Y150" s="9"/>
      <c r="Z150" s="6"/>
      <c r="AA150" s="8"/>
      <c r="AC150" s="114">
        <f t="shared" si="62"/>
        <v>0</v>
      </c>
      <c r="AD150" s="114">
        <f t="shared" si="63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376</v>
      </c>
      <c r="D151" s="26"/>
      <c r="E151" s="27">
        <v>10400</v>
      </c>
      <c r="F151" s="28">
        <f t="shared" si="58"/>
        <v>10400</v>
      </c>
      <c r="G151" s="29"/>
      <c r="H151" s="30">
        <v>10400</v>
      </c>
      <c r="I151" s="99">
        <f t="shared" si="60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67"/>
        <v>8400</v>
      </c>
      <c r="P151" s="77" t="str">
        <f t="shared" si="61"/>
        <v/>
      </c>
      <c r="Q151" s="30">
        <v>8400</v>
      </c>
      <c r="R151" s="90">
        <f t="shared" si="64"/>
        <v>8400</v>
      </c>
      <c r="S151" s="3"/>
      <c r="V151" s="9"/>
      <c r="W151" s="6"/>
      <c r="X151" s="8"/>
      <c r="Y151" s="9"/>
      <c r="Z151" s="6"/>
      <c r="AA151" s="8"/>
      <c r="AC151" s="114">
        <f t="shared" si="62"/>
        <v>0</v>
      </c>
      <c r="AD151" s="114">
        <f t="shared" si="63"/>
        <v>0</v>
      </c>
      <c r="AE151" s="157"/>
    </row>
    <row r="152" s="1" customFormat="1" ht="11" customHeight="1" spans="1:31">
      <c r="A152" s="42"/>
      <c r="B152" s="134" t="s">
        <v>378</v>
      </c>
      <c r="C152" s="25" t="s">
        <v>370</v>
      </c>
      <c r="D152" s="26"/>
      <c r="E152" s="27">
        <v>10400</v>
      </c>
      <c r="F152" s="28">
        <f t="shared" si="58"/>
        <v>10400</v>
      </c>
      <c r="G152" s="29"/>
      <c r="H152" s="30">
        <v>10400</v>
      </c>
      <c r="I152" s="99">
        <f t="shared" si="60"/>
        <v>10400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67"/>
        <v>7200</v>
      </c>
      <c r="P152" s="77" t="str">
        <f t="shared" si="61"/>
        <v/>
      </c>
      <c r="Q152" s="34">
        <v>7200</v>
      </c>
      <c r="R152" s="90">
        <f t="shared" si="64"/>
        <v>7200</v>
      </c>
      <c r="S152" s="3"/>
      <c r="V152" s="9"/>
      <c r="W152" s="6"/>
      <c r="X152" s="8"/>
      <c r="Y152" s="9"/>
      <c r="Z152" s="6"/>
      <c r="AA152" s="8"/>
      <c r="AC152" s="114">
        <f t="shared" si="62"/>
        <v>0</v>
      </c>
      <c r="AD152" s="114">
        <f t="shared" si="63"/>
        <v>0</v>
      </c>
      <c r="AE152" s="157"/>
    </row>
    <row r="153" s="1" customFormat="1" ht="11" customHeight="1" spans="1:31">
      <c r="A153" s="42"/>
      <c r="B153" s="134" t="s">
        <v>381</v>
      </c>
      <c r="C153" s="25" t="s">
        <v>370</v>
      </c>
      <c r="D153" s="26"/>
      <c r="E153" s="27">
        <v>10600</v>
      </c>
      <c r="F153" s="28">
        <f t="shared" si="58"/>
        <v>10600</v>
      </c>
      <c r="G153" s="29"/>
      <c r="H153" s="30">
        <v>10600</v>
      </c>
      <c r="I153" s="99">
        <f t="shared" si="60"/>
        <v>10600</v>
      </c>
      <c r="J153" s="105"/>
      <c r="K153" s="147" t="s">
        <v>368</v>
      </c>
      <c r="L153" s="75" t="s">
        <v>22</v>
      </c>
      <c r="M153" s="57" t="s">
        <v>467</v>
      </c>
      <c r="N153" s="27">
        <v>4000</v>
      </c>
      <c r="O153" s="28">
        <f t="shared" si="67"/>
        <v>3800</v>
      </c>
      <c r="P153" s="77" t="str">
        <f t="shared" si="61"/>
        <v>-200</v>
      </c>
      <c r="Q153" s="30">
        <v>4000</v>
      </c>
      <c r="R153" s="90">
        <f t="shared" si="64"/>
        <v>3800</v>
      </c>
      <c r="S153" s="3"/>
      <c r="V153" s="9"/>
      <c r="W153" s="6"/>
      <c r="X153" s="8"/>
      <c r="Y153" s="9"/>
      <c r="Z153" s="6"/>
      <c r="AA153" s="8"/>
      <c r="AC153" s="114">
        <f t="shared" si="62"/>
        <v>0</v>
      </c>
      <c r="AD153" s="114">
        <f t="shared" si="63"/>
        <v>0</v>
      </c>
      <c r="AE153" s="157"/>
    </row>
    <row r="154" s="1" customFormat="1" ht="11" customHeight="1" spans="1:31">
      <c r="A154" s="42"/>
      <c r="B154" s="134" t="s">
        <v>383</v>
      </c>
      <c r="C154" s="25" t="s">
        <v>20</v>
      </c>
      <c r="D154" s="26"/>
      <c r="E154" s="27">
        <v>13500</v>
      </c>
      <c r="F154" s="28">
        <f t="shared" si="58"/>
        <v>13500</v>
      </c>
      <c r="G154" s="29" t="str">
        <f t="shared" ref="G154:G156" si="68">IF(LEFT(D154,1)="+",LEFT(D154,1)&amp;TEXT(D154,"#"),TEXT(D154,"#"))</f>
        <v/>
      </c>
      <c r="H154" s="30">
        <v>13500</v>
      </c>
      <c r="I154" s="99">
        <f t="shared" si="60"/>
        <v>13500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67"/>
        <v>5000</v>
      </c>
      <c r="P154" s="77" t="str">
        <f t="shared" si="61"/>
        <v/>
      </c>
      <c r="Q154" s="34">
        <v>5000</v>
      </c>
      <c r="R154" s="90">
        <f t="shared" si="64"/>
        <v>5000</v>
      </c>
      <c r="S154" s="3"/>
      <c r="V154" s="9"/>
      <c r="W154" s="6"/>
      <c r="X154" s="8"/>
      <c r="Y154" s="9"/>
      <c r="Z154" s="6"/>
      <c r="AA154" s="8"/>
      <c r="AC154" s="114">
        <f t="shared" si="62"/>
        <v>0</v>
      </c>
      <c r="AD154" s="114">
        <f t="shared" si="63"/>
        <v>0</v>
      </c>
      <c r="AE154" s="157"/>
    </row>
    <row r="155" s="1" customFormat="1" ht="11" customHeight="1" spans="1:31">
      <c r="A155" s="42"/>
      <c r="B155" s="134" t="s">
        <v>385</v>
      </c>
      <c r="C155" s="25" t="s">
        <v>20</v>
      </c>
      <c r="D155" s="26"/>
      <c r="E155" s="27">
        <v>13100</v>
      </c>
      <c r="F155" s="28">
        <f t="shared" si="58"/>
        <v>13100</v>
      </c>
      <c r="G155" s="29" t="str">
        <f t="shared" si="68"/>
        <v/>
      </c>
      <c r="H155" s="30">
        <v>13100</v>
      </c>
      <c r="I155" s="99">
        <f t="shared" si="60"/>
        <v>13100</v>
      </c>
      <c r="J155" s="105"/>
      <c r="K155" s="147" t="s">
        <v>373</v>
      </c>
      <c r="L155" s="75" t="s">
        <v>22</v>
      </c>
      <c r="M155" s="57" t="s">
        <v>467</v>
      </c>
      <c r="N155" s="27">
        <v>5000</v>
      </c>
      <c r="O155" s="28">
        <f t="shared" si="67"/>
        <v>4800</v>
      </c>
      <c r="P155" s="77" t="str">
        <f t="shared" si="61"/>
        <v>-200</v>
      </c>
      <c r="Q155" s="30">
        <v>5000</v>
      </c>
      <c r="R155" s="90">
        <f t="shared" si="64"/>
        <v>4800</v>
      </c>
      <c r="S155" s="3"/>
      <c r="V155" s="9"/>
      <c r="W155" s="6"/>
      <c r="X155" s="8"/>
      <c r="Y155" s="9"/>
      <c r="Z155" s="6"/>
      <c r="AA155" s="8"/>
      <c r="AC155" s="114">
        <f t="shared" si="62"/>
        <v>0</v>
      </c>
      <c r="AD155" s="114">
        <f t="shared" si="63"/>
        <v>0</v>
      </c>
      <c r="AE155" s="157"/>
    </row>
    <row r="156" s="1" customFormat="1" ht="11" customHeight="1" spans="1:31">
      <c r="A156" s="42"/>
      <c r="B156" s="134" t="s">
        <v>387</v>
      </c>
      <c r="C156" s="25" t="s">
        <v>20</v>
      </c>
      <c r="D156" s="26"/>
      <c r="E156" s="27">
        <v>12500</v>
      </c>
      <c r="F156" s="28">
        <f t="shared" si="58"/>
        <v>12500</v>
      </c>
      <c r="G156" s="29" t="str">
        <f t="shared" si="68"/>
        <v/>
      </c>
      <c r="H156" s="30">
        <v>12500</v>
      </c>
      <c r="I156" s="99">
        <f t="shared" si="60"/>
        <v>12500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67"/>
        <v>5000</v>
      </c>
      <c r="P156" s="77" t="str">
        <f t="shared" si="61"/>
        <v/>
      </c>
      <c r="Q156" s="30">
        <v>5000</v>
      </c>
      <c r="R156" s="90">
        <f t="shared" si="64"/>
        <v>5000</v>
      </c>
      <c r="S156" s="3"/>
      <c r="V156" s="9"/>
      <c r="W156" s="6"/>
      <c r="X156" s="8"/>
      <c r="Y156" s="9"/>
      <c r="Z156" s="6"/>
      <c r="AA156" s="8"/>
      <c r="AC156" s="114">
        <f t="shared" si="62"/>
        <v>0</v>
      </c>
      <c r="AD156" s="114">
        <f t="shared" si="63"/>
        <v>0</v>
      </c>
      <c r="AE156" s="157"/>
    </row>
    <row r="157" s="1" customFormat="1" ht="11" customHeight="1" spans="1:31">
      <c r="A157" s="42"/>
      <c r="B157" s="32" t="s">
        <v>389</v>
      </c>
      <c r="C157" s="33" t="s">
        <v>18</v>
      </c>
      <c r="D157" s="26"/>
      <c r="E157" s="27">
        <v>10300</v>
      </c>
      <c r="F157" s="28">
        <f t="shared" si="58"/>
        <v>10300</v>
      </c>
      <c r="G157" s="29"/>
      <c r="H157" s="30">
        <v>10300</v>
      </c>
      <c r="I157" s="99">
        <f t="shared" si="60"/>
        <v>10300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67"/>
        <v>6500</v>
      </c>
      <c r="P157" s="77" t="str">
        <f t="shared" si="61"/>
        <v/>
      </c>
      <c r="Q157" s="30">
        <v>6500</v>
      </c>
      <c r="R157" s="90">
        <f t="shared" si="64"/>
        <v>6500</v>
      </c>
      <c r="S157" s="3"/>
      <c r="V157" s="9"/>
      <c r="W157" s="6"/>
      <c r="X157" s="8"/>
      <c r="Y157" s="9"/>
      <c r="Z157" s="6"/>
      <c r="AA157" s="8"/>
      <c r="AC157" s="114">
        <f t="shared" si="62"/>
        <v>0</v>
      </c>
      <c r="AD157" s="114">
        <f t="shared" si="63"/>
        <v>0</v>
      </c>
      <c r="AE157" s="157"/>
    </row>
    <row r="158" s="1" customFormat="1" ht="11" customHeight="1" spans="1:31">
      <c r="A158" s="42"/>
      <c r="B158" s="44" t="s">
        <v>391</v>
      </c>
      <c r="C158" s="33" t="s">
        <v>392</v>
      </c>
      <c r="D158" s="26"/>
      <c r="E158" s="27">
        <v>13000</v>
      </c>
      <c r="F158" s="28">
        <f t="shared" si="58"/>
        <v>13000</v>
      </c>
      <c r="G158" s="29" t="str">
        <f t="shared" ref="G158:G167" si="69">IF(LEFT(D158,1)="+",LEFT(D158,1)&amp;TEXT(D158,"#"),TEXT(D158,"#"))</f>
        <v/>
      </c>
      <c r="H158" s="30">
        <v>13000</v>
      </c>
      <c r="I158" s="99">
        <f t="shared" si="60"/>
        <v>13000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67"/>
        <v>3800</v>
      </c>
      <c r="P158" s="77" t="str">
        <f t="shared" si="61"/>
        <v/>
      </c>
      <c r="Q158" s="30">
        <v>3800</v>
      </c>
      <c r="R158" s="90">
        <f t="shared" si="64"/>
        <v>3800</v>
      </c>
      <c r="S158" s="3"/>
      <c r="V158" s="9"/>
      <c r="W158" s="6"/>
      <c r="X158" s="8"/>
      <c r="Y158" s="9"/>
      <c r="Z158" s="6"/>
      <c r="AA158" s="8"/>
      <c r="AC158" s="114">
        <f t="shared" si="62"/>
        <v>0</v>
      </c>
      <c r="AD158" s="114">
        <f t="shared" si="63"/>
        <v>0</v>
      </c>
      <c r="AE158" s="157"/>
    </row>
    <row r="159" s="1" customFormat="1" ht="11" customHeight="1" spans="1:31">
      <c r="A159" s="42"/>
      <c r="B159" s="44" t="s">
        <v>394</v>
      </c>
      <c r="C159" s="33" t="s">
        <v>105</v>
      </c>
      <c r="D159" s="26"/>
      <c r="E159" s="34">
        <v>13500</v>
      </c>
      <c r="F159" s="28">
        <f t="shared" si="58"/>
        <v>13500</v>
      </c>
      <c r="G159" s="29"/>
      <c r="H159" s="34">
        <v>13500</v>
      </c>
      <c r="I159" s="99">
        <f t="shared" si="60"/>
        <v>13500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67"/>
        <v>4700</v>
      </c>
      <c r="P159" s="77" t="str">
        <f t="shared" si="61"/>
        <v/>
      </c>
      <c r="Q159" s="30">
        <v>4700</v>
      </c>
      <c r="R159" s="90">
        <f t="shared" si="64"/>
        <v>4700</v>
      </c>
      <c r="S159" s="3"/>
      <c r="V159" s="9"/>
      <c r="W159" s="6"/>
      <c r="X159" s="8"/>
      <c r="Y159" s="9"/>
      <c r="Z159" s="6"/>
      <c r="AA159" s="8"/>
      <c r="AC159" s="114">
        <f t="shared" si="62"/>
        <v>0</v>
      </c>
      <c r="AD159" s="114">
        <f t="shared" si="63"/>
        <v>0</v>
      </c>
      <c r="AE159" s="157"/>
    </row>
    <row r="160" s="1" customFormat="1" ht="11" customHeight="1" spans="1:31">
      <c r="A160" s="42"/>
      <c r="B160" s="44" t="s">
        <v>396</v>
      </c>
      <c r="C160" s="33" t="s">
        <v>105</v>
      </c>
      <c r="D160" s="26"/>
      <c r="E160" s="34">
        <v>13200</v>
      </c>
      <c r="F160" s="28">
        <f t="shared" si="58"/>
        <v>13200</v>
      </c>
      <c r="G160" s="29" t="str">
        <f t="shared" si="69"/>
        <v/>
      </c>
      <c r="H160" s="34">
        <v>13200</v>
      </c>
      <c r="I160" s="99">
        <f t="shared" si="60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67"/>
        <v>6000</v>
      </c>
      <c r="P160" s="77" t="str">
        <f t="shared" si="61"/>
        <v/>
      </c>
      <c r="Q160" s="30">
        <v>6000</v>
      </c>
      <c r="R160" s="90">
        <f t="shared" si="64"/>
        <v>6000</v>
      </c>
      <c r="S160" s="3"/>
      <c r="V160" s="9"/>
      <c r="W160" s="6"/>
      <c r="X160" s="8"/>
      <c r="Y160" s="9"/>
      <c r="Z160" s="6"/>
      <c r="AA160" s="8"/>
      <c r="AC160" s="114">
        <f t="shared" si="62"/>
        <v>0</v>
      </c>
      <c r="AD160" s="114">
        <f t="shared" si="63"/>
        <v>0</v>
      </c>
      <c r="AE160" s="157"/>
    </row>
    <row r="161" s="1" customFormat="1" ht="11" customHeight="1" spans="1:31">
      <c r="A161" s="42"/>
      <c r="B161" s="44" t="s">
        <v>399</v>
      </c>
      <c r="C161" s="33" t="s">
        <v>181</v>
      </c>
      <c r="D161" s="26"/>
      <c r="E161" s="34">
        <v>13200</v>
      </c>
      <c r="F161" s="28">
        <f t="shared" si="58"/>
        <v>13200</v>
      </c>
      <c r="G161" s="29" t="str">
        <f t="shared" si="69"/>
        <v/>
      </c>
      <c r="H161" s="34">
        <v>13200</v>
      </c>
      <c r="I161" s="99">
        <f t="shared" si="60"/>
        <v>13200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67"/>
        <v>2700</v>
      </c>
      <c r="P161" s="77" t="str">
        <f t="shared" si="61"/>
        <v/>
      </c>
      <c r="Q161" s="30">
        <v>2700</v>
      </c>
      <c r="R161" s="90">
        <f t="shared" si="64"/>
        <v>2700</v>
      </c>
      <c r="S161" s="3"/>
      <c r="V161" s="9"/>
      <c r="W161" s="6"/>
      <c r="X161" s="8"/>
      <c r="Y161" s="9"/>
      <c r="Z161" s="6"/>
      <c r="AA161" s="8"/>
      <c r="AC161" s="114">
        <f t="shared" si="62"/>
        <v>0</v>
      </c>
      <c r="AD161" s="114">
        <f t="shared" si="63"/>
        <v>0</v>
      </c>
      <c r="AE161" s="157"/>
    </row>
    <row r="162" s="1" customFormat="1" ht="11" customHeight="1" spans="1:31">
      <c r="A162" s="42"/>
      <c r="B162" s="44" t="s">
        <v>401</v>
      </c>
      <c r="C162" s="33" t="s">
        <v>66</v>
      </c>
      <c r="D162" s="26"/>
      <c r="E162" s="27">
        <v>10600</v>
      </c>
      <c r="F162" s="28">
        <f t="shared" si="58"/>
        <v>10600</v>
      </c>
      <c r="G162" s="29" t="str">
        <f t="shared" si="69"/>
        <v/>
      </c>
      <c r="H162" s="30">
        <v>10600</v>
      </c>
      <c r="I162" s="99">
        <f t="shared" si="60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67"/>
        <v>2300</v>
      </c>
      <c r="P162" s="77" t="str">
        <f t="shared" si="61"/>
        <v/>
      </c>
      <c r="Q162" s="30">
        <v>2300</v>
      </c>
      <c r="R162" s="90">
        <f t="shared" si="64"/>
        <v>2300</v>
      </c>
      <c r="S162" s="3"/>
      <c r="V162" s="9"/>
      <c r="W162" s="6"/>
      <c r="X162" s="8"/>
      <c r="Y162" s="9"/>
      <c r="Z162" s="6"/>
      <c r="AA162" s="8"/>
      <c r="AC162" s="114">
        <f t="shared" si="62"/>
        <v>0</v>
      </c>
      <c r="AD162" s="114">
        <f t="shared" si="63"/>
        <v>0</v>
      </c>
      <c r="AE162" s="157"/>
    </row>
    <row r="163" s="1" customFormat="1" ht="11" customHeight="1" spans="1:31">
      <c r="A163" s="42"/>
      <c r="B163" s="44" t="s">
        <v>403</v>
      </c>
      <c r="C163" s="33" t="s">
        <v>66</v>
      </c>
      <c r="D163" s="26"/>
      <c r="E163" s="27">
        <v>10600</v>
      </c>
      <c r="F163" s="28">
        <f t="shared" si="58"/>
        <v>10600</v>
      </c>
      <c r="G163" s="29" t="str">
        <f t="shared" si="69"/>
        <v/>
      </c>
      <c r="H163" s="30">
        <v>10600</v>
      </c>
      <c r="I163" s="67">
        <f t="shared" si="60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67"/>
        <v>2300</v>
      </c>
      <c r="P163" s="77" t="str">
        <f t="shared" si="61"/>
        <v/>
      </c>
      <c r="Q163" s="30">
        <v>2300</v>
      </c>
      <c r="R163" s="90">
        <f t="shared" si="64"/>
        <v>2300</v>
      </c>
      <c r="S163" s="3"/>
      <c r="V163" s="9"/>
      <c r="W163" s="6"/>
      <c r="X163" s="8"/>
      <c r="Y163" s="9"/>
      <c r="Z163" s="6"/>
      <c r="AA163" s="8"/>
      <c r="AC163" s="114">
        <f t="shared" si="62"/>
        <v>0</v>
      </c>
      <c r="AD163" s="114">
        <f t="shared" si="63"/>
        <v>0</v>
      </c>
      <c r="AE163" s="157"/>
    </row>
    <row r="164" s="1" customFormat="1" ht="11" customHeight="1" spans="1:31">
      <c r="A164" s="42"/>
      <c r="B164" s="44" t="s">
        <v>405</v>
      </c>
      <c r="C164" s="33" t="s">
        <v>66</v>
      </c>
      <c r="D164" s="26"/>
      <c r="E164" s="27">
        <v>10600</v>
      </c>
      <c r="F164" s="28">
        <f t="shared" si="58"/>
        <v>10600</v>
      </c>
      <c r="G164" s="29" t="str">
        <f t="shared" si="69"/>
        <v/>
      </c>
      <c r="H164" s="30">
        <v>10600</v>
      </c>
      <c r="I164" s="67">
        <f t="shared" si="60"/>
        <v>10600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67"/>
        <v>9800</v>
      </c>
      <c r="P164" s="77" t="str">
        <f t="shared" si="61"/>
        <v/>
      </c>
      <c r="Q164" s="30">
        <v>9800</v>
      </c>
      <c r="R164" s="90">
        <f t="shared" si="64"/>
        <v>9800</v>
      </c>
      <c r="S164" s="3"/>
      <c r="V164" s="9"/>
      <c r="W164" s="6"/>
      <c r="X164" s="8"/>
      <c r="Y164" s="9"/>
      <c r="Z164" s="6"/>
      <c r="AA164" s="8"/>
      <c r="AC164" s="114">
        <f t="shared" si="62"/>
        <v>0</v>
      </c>
      <c r="AD164" s="114">
        <f t="shared" si="63"/>
        <v>0</v>
      </c>
      <c r="AE164" s="11"/>
    </row>
    <row r="165" s="1" customFormat="1" ht="11" customHeight="1" spans="1:31">
      <c r="A165" s="42"/>
      <c r="B165" s="44" t="s">
        <v>407</v>
      </c>
      <c r="C165" s="33" t="s">
        <v>66</v>
      </c>
      <c r="D165" s="26"/>
      <c r="E165" s="27">
        <v>10700</v>
      </c>
      <c r="F165" s="28">
        <f t="shared" si="58"/>
        <v>10700</v>
      </c>
      <c r="G165" s="29" t="str">
        <f t="shared" si="69"/>
        <v/>
      </c>
      <c r="H165" s="30">
        <v>10700</v>
      </c>
      <c r="I165" s="99">
        <f t="shared" si="60"/>
        <v>10700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67"/>
        <v>10700</v>
      </c>
      <c r="P165" s="77" t="str">
        <f t="shared" si="61"/>
        <v/>
      </c>
      <c r="Q165" s="30">
        <v>10700</v>
      </c>
      <c r="R165" s="90">
        <f t="shared" si="64"/>
        <v>10700</v>
      </c>
      <c r="S165" s="3"/>
      <c r="V165" s="9"/>
      <c r="W165" s="6"/>
      <c r="X165" s="8"/>
      <c r="Y165" s="9"/>
      <c r="Z165" s="6"/>
      <c r="AA165" s="8"/>
      <c r="AC165" s="114">
        <f t="shared" si="62"/>
        <v>0</v>
      </c>
      <c r="AD165" s="114">
        <f t="shared" si="63"/>
        <v>0</v>
      </c>
      <c r="AE165" s="11"/>
    </row>
    <row r="166" s="1" customFormat="1" ht="11" customHeight="1" spans="1:31">
      <c r="A166" s="42"/>
      <c r="B166" s="44" t="s">
        <v>409</v>
      </c>
      <c r="C166" s="33" t="s">
        <v>66</v>
      </c>
      <c r="D166" s="26"/>
      <c r="E166" s="27">
        <v>11200</v>
      </c>
      <c r="F166" s="28">
        <f t="shared" si="58"/>
        <v>11200</v>
      </c>
      <c r="G166" s="29" t="str">
        <f t="shared" si="69"/>
        <v/>
      </c>
      <c r="H166" s="30">
        <v>11200</v>
      </c>
      <c r="I166" s="99">
        <f t="shared" si="60"/>
        <v>11200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67"/>
        <v>11800</v>
      </c>
      <c r="P166" s="77" t="str">
        <f t="shared" si="61"/>
        <v/>
      </c>
      <c r="Q166" s="30">
        <v>11800</v>
      </c>
      <c r="R166" s="90">
        <f t="shared" si="64"/>
        <v>11800</v>
      </c>
      <c r="S166" s="3"/>
      <c r="V166" s="9"/>
      <c r="W166" s="6"/>
      <c r="X166" s="8"/>
      <c r="Y166" s="9"/>
      <c r="Z166" s="6"/>
      <c r="AA166" s="8"/>
      <c r="AC166" s="114">
        <f t="shared" si="62"/>
        <v>0</v>
      </c>
      <c r="AD166" s="114">
        <f t="shared" si="63"/>
        <v>0</v>
      </c>
      <c r="AE166" s="11"/>
    </row>
    <row r="167" s="1" customFormat="1" ht="11" customHeight="1" spans="1:31">
      <c r="A167" s="42"/>
      <c r="B167" s="44" t="s">
        <v>413</v>
      </c>
      <c r="C167" s="135" t="s">
        <v>414</v>
      </c>
      <c r="D167" s="26"/>
      <c r="E167" s="27">
        <v>10600</v>
      </c>
      <c r="F167" s="28">
        <f t="shared" si="58"/>
        <v>10600</v>
      </c>
      <c r="G167" s="29" t="str">
        <f t="shared" si="69"/>
        <v/>
      </c>
      <c r="H167" s="30">
        <v>10600</v>
      </c>
      <c r="I167" s="99">
        <f t="shared" si="60"/>
        <v>10600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67"/>
        <v>11700</v>
      </c>
      <c r="P167" s="29" t="str">
        <f t="shared" si="61"/>
        <v/>
      </c>
      <c r="Q167" s="30">
        <v>11700</v>
      </c>
      <c r="R167" s="90">
        <f t="shared" si="64"/>
        <v>11700</v>
      </c>
      <c r="S167" s="3"/>
      <c r="V167" s="9"/>
      <c r="W167" s="6"/>
      <c r="X167" s="8"/>
      <c r="Y167" s="9"/>
      <c r="Z167" s="6"/>
      <c r="AA167" s="8"/>
      <c r="AC167" s="114">
        <f t="shared" si="62"/>
        <v>0</v>
      </c>
      <c r="AD167" s="114">
        <f t="shared" si="63"/>
        <v>0</v>
      </c>
      <c r="AE167" s="11"/>
    </row>
    <row r="168" s="1" customFormat="1" ht="11" customHeight="1" spans="1:31">
      <c r="A168" s="121"/>
      <c r="B168" s="136" t="s">
        <v>416</v>
      </c>
      <c r="C168" s="36"/>
      <c r="D168" s="37"/>
      <c r="E168" s="38">
        <f>SUM(F122:F167)</f>
        <v>566400</v>
      </c>
      <c r="F168" s="39">
        <f>E168/46</f>
        <v>12313.0434782609</v>
      </c>
      <c r="G168" s="73"/>
      <c r="H168" s="38">
        <f>SUM(I122:I167)</f>
        <v>566400</v>
      </c>
      <c r="I168" s="149">
        <f>H168/46</f>
        <v>12313.0434782609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67"/>
        <v>4050</v>
      </c>
      <c r="P168" s="77" t="str">
        <f t="shared" si="61"/>
        <v/>
      </c>
      <c r="Q168" s="30">
        <v>4050</v>
      </c>
      <c r="R168" s="90">
        <f t="shared" si="64"/>
        <v>4050</v>
      </c>
      <c r="S168" s="3"/>
      <c r="V168" s="9"/>
      <c r="W168" s="6"/>
      <c r="X168" s="8"/>
      <c r="Y168" s="9"/>
      <c r="Z168" s="6"/>
      <c r="AA168" s="8"/>
      <c r="AC168" s="114">
        <f t="shared" si="62"/>
        <v>0</v>
      </c>
      <c r="AD168" s="114">
        <f t="shared" si="63"/>
        <v>0</v>
      </c>
      <c r="AE168" s="11"/>
    </row>
    <row r="169" s="1" customFormat="1" ht="11" customHeight="1" spans="1:31">
      <c r="A169" s="137" t="s">
        <v>419</v>
      </c>
      <c r="B169" s="24" t="s">
        <v>420</v>
      </c>
      <c r="C169" s="25" t="s">
        <v>15</v>
      </c>
      <c r="D169" s="26"/>
      <c r="E169" s="34">
        <v>4100</v>
      </c>
      <c r="F169" s="28">
        <f t="shared" ref="F169:F183" si="70">E169+D169</f>
        <v>4100</v>
      </c>
      <c r="G169" s="29" t="str">
        <f t="shared" ref="G169:G187" si="71">IF(LEFT(D169,1)="+",LEFT(D169,1)&amp;TEXT(D169,"#"),TEXT(D169,"#"))</f>
        <v/>
      </c>
      <c r="H169" s="34">
        <v>4100</v>
      </c>
      <c r="I169" s="99">
        <f t="shared" ref="I169:I183" si="72">IF(G169="",0+H169,G169+H169)</f>
        <v>4100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67"/>
        <v>10360</v>
      </c>
      <c r="P169" s="77" t="str">
        <f t="shared" si="61"/>
        <v/>
      </c>
      <c r="Q169" s="30">
        <v>10360</v>
      </c>
      <c r="R169" s="90">
        <f t="shared" si="64"/>
        <v>10360</v>
      </c>
      <c r="S169" s="3"/>
      <c r="V169" s="9"/>
      <c r="W169" s="6"/>
      <c r="X169" s="8"/>
      <c r="Y169" s="9"/>
      <c r="Z169" s="6"/>
      <c r="AA169" s="8"/>
      <c r="AC169" s="114">
        <f t="shared" si="62"/>
        <v>0</v>
      </c>
      <c r="AD169" s="114">
        <f t="shared" si="63"/>
        <v>0</v>
      </c>
      <c r="AE169" s="11"/>
    </row>
    <row r="170" s="1" customFormat="1" ht="11" customHeight="1" spans="1:31">
      <c r="A170" s="138"/>
      <c r="B170" s="24" t="s">
        <v>422</v>
      </c>
      <c r="C170" s="25" t="s">
        <v>22</v>
      </c>
      <c r="D170" s="26" t="s">
        <v>60</v>
      </c>
      <c r="E170" s="27">
        <v>2400</v>
      </c>
      <c r="F170" s="28">
        <f t="shared" si="70"/>
        <v>2350</v>
      </c>
      <c r="G170" s="29" t="str">
        <f t="shared" si="71"/>
        <v>-50</v>
      </c>
      <c r="H170" s="30">
        <v>2400</v>
      </c>
      <c r="I170" s="99">
        <f t="shared" si="72"/>
        <v>2350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67"/>
        <v>3600</v>
      </c>
      <c r="P170" s="153" t="str">
        <f t="shared" si="61"/>
        <v/>
      </c>
      <c r="Q170" s="156">
        <v>3600</v>
      </c>
      <c r="R170" s="90">
        <f t="shared" si="64"/>
        <v>3600</v>
      </c>
      <c r="S170" s="3"/>
      <c r="V170" s="9"/>
      <c r="W170" s="6"/>
      <c r="X170" s="8"/>
      <c r="Y170" s="9"/>
      <c r="Z170" s="6"/>
      <c r="AA170" s="8"/>
      <c r="AC170" s="114">
        <f t="shared" si="62"/>
        <v>0</v>
      </c>
      <c r="AD170" s="114">
        <f t="shared" si="63"/>
        <v>0</v>
      </c>
      <c r="AE170" s="11"/>
    </row>
    <row r="171" s="1" customFormat="1" ht="11" customHeight="1" spans="1:31">
      <c r="A171" s="138"/>
      <c r="B171" s="118" t="s">
        <v>425</v>
      </c>
      <c r="C171" s="25" t="s">
        <v>22</v>
      </c>
      <c r="D171" s="26"/>
      <c r="E171" s="34">
        <v>3400</v>
      </c>
      <c r="F171" s="28">
        <f t="shared" si="70"/>
        <v>3400</v>
      </c>
      <c r="G171" s="29" t="str">
        <f t="shared" si="71"/>
        <v/>
      </c>
      <c r="H171" s="34">
        <v>3400</v>
      </c>
      <c r="I171" s="99">
        <f t="shared" si="72"/>
        <v>3400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67"/>
        <v>2500</v>
      </c>
      <c r="P171" s="153" t="str">
        <f t="shared" si="61"/>
        <v/>
      </c>
      <c r="Q171" s="156">
        <v>2500</v>
      </c>
      <c r="R171" s="90">
        <f t="shared" si="64"/>
        <v>2500</v>
      </c>
      <c r="S171" s="3"/>
      <c r="V171" s="9"/>
      <c r="W171" s="6"/>
      <c r="X171" s="8"/>
      <c r="Y171" s="9"/>
      <c r="Z171" s="6"/>
      <c r="AA171" s="8"/>
      <c r="AC171" s="114">
        <f t="shared" si="62"/>
        <v>0</v>
      </c>
      <c r="AD171" s="114">
        <f t="shared" si="63"/>
        <v>0</v>
      </c>
      <c r="AE171" s="11"/>
    </row>
    <row r="172" s="1" customFormat="1" ht="11" customHeight="1" spans="1:31">
      <c r="A172" s="138"/>
      <c r="B172" s="32" t="s">
        <v>428</v>
      </c>
      <c r="C172" s="33" t="s">
        <v>231</v>
      </c>
      <c r="D172" s="26"/>
      <c r="E172" s="27">
        <v>2400</v>
      </c>
      <c r="F172" s="28">
        <f t="shared" si="70"/>
        <v>2400</v>
      </c>
      <c r="G172" s="29" t="str">
        <f t="shared" si="71"/>
        <v/>
      </c>
      <c r="H172" s="30">
        <v>2400</v>
      </c>
      <c r="I172" s="99">
        <f t="shared" si="72"/>
        <v>2400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67"/>
        <v>1500</v>
      </c>
      <c r="P172" s="153" t="str">
        <f t="shared" si="61"/>
        <v/>
      </c>
      <c r="Q172" s="156">
        <v>1500</v>
      </c>
      <c r="R172" s="90">
        <f t="shared" si="64"/>
        <v>1500</v>
      </c>
      <c r="S172" s="3"/>
      <c r="V172" s="9"/>
      <c r="W172" s="6"/>
      <c r="X172" s="8"/>
      <c r="Y172" s="9"/>
      <c r="Z172" s="6"/>
      <c r="AA172" s="8"/>
      <c r="AC172" s="114">
        <f t="shared" si="62"/>
        <v>0</v>
      </c>
      <c r="AD172" s="114">
        <f t="shared" si="63"/>
        <v>0</v>
      </c>
      <c r="AE172" s="11"/>
    </row>
    <row r="173" s="1" customFormat="1" ht="11" customHeight="1" spans="1:31">
      <c r="A173" s="138"/>
      <c r="B173" s="24" t="s">
        <v>430</v>
      </c>
      <c r="C173" s="25" t="s">
        <v>22</v>
      </c>
      <c r="D173" s="26"/>
      <c r="E173" s="27">
        <v>2700</v>
      </c>
      <c r="F173" s="28">
        <f t="shared" si="70"/>
        <v>2700</v>
      </c>
      <c r="G173" s="29" t="str">
        <f t="shared" si="71"/>
        <v/>
      </c>
      <c r="H173" s="30">
        <v>2700</v>
      </c>
      <c r="I173" s="99">
        <f t="shared" si="72"/>
        <v>2700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67"/>
        <v>47200</v>
      </c>
      <c r="P173" s="153" t="str">
        <f t="shared" si="61"/>
        <v/>
      </c>
      <c r="Q173" s="27">
        <v>47200</v>
      </c>
      <c r="R173" s="90">
        <f t="shared" si="64"/>
        <v>47200</v>
      </c>
      <c r="S173" s="3"/>
      <c r="V173" s="9"/>
      <c r="W173" s="6"/>
      <c r="X173" s="8"/>
      <c r="Y173" s="9"/>
      <c r="Z173" s="6"/>
      <c r="AA173" s="8"/>
      <c r="AC173" s="114">
        <f t="shared" si="62"/>
        <v>0</v>
      </c>
      <c r="AD173" s="114">
        <f t="shared" si="63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22</v>
      </c>
      <c r="D174" s="26"/>
      <c r="E174" s="27">
        <v>3100</v>
      </c>
      <c r="F174" s="28">
        <f t="shared" si="70"/>
        <v>3100</v>
      </c>
      <c r="G174" s="29" t="str">
        <f t="shared" si="71"/>
        <v/>
      </c>
      <c r="H174" s="30">
        <v>3100</v>
      </c>
      <c r="I174" s="99">
        <f t="shared" si="72"/>
        <v>3100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67"/>
        <v>16200</v>
      </c>
      <c r="P174" s="77" t="str">
        <f t="shared" si="61"/>
        <v/>
      </c>
      <c r="Q174" s="27">
        <v>16200</v>
      </c>
      <c r="R174" s="90">
        <f t="shared" si="64"/>
        <v>16200</v>
      </c>
      <c r="S174" s="3"/>
      <c r="V174" s="9"/>
      <c r="W174" s="6"/>
      <c r="X174" s="8"/>
      <c r="Y174" s="9"/>
      <c r="Z174" s="6"/>
      <c r="AA174" s="8"/>
      <c r="AC174" s="114">
        <f t="shared" si="62"/>
        <v>0</v>
      </c>
      <c r="AD174" s="114">
        <f t="shared" si="63"/>
        <v>0</v>
      </c>
      <c r="AE174" s="11"/>
    </row>
    <row r="175" s="1" customFormat="1" ht="11" customHeight="1" spans="1:31">
      <c r="A175" s="138"/>
      <c r="B175" s="24" t="s">
        <v>432</v>
      </c>
      <c r="C175" s="25" t="s">
        <v>105</v>
      </c>
      <c r="D175" s="26"/>
      <c r="E175" s="27">
        <v>5500</v>
      </c>
      <c r="F175" s="28">
        <f t="shared" si="70"/>
        <v>5500</v>
      </c>
      <c r="G175" s="29" t="str">
        <f t="shared" si="71"/>
        <v/>
      </c>
      <c r="H175" s="30">
        <v>5500</v>
      </c>
      <c r="I175" s="99">
        <f t="shared" si="72"/>
        <v>5500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67"/>
        <v>14400</v>
      </c>
      <c r="P175" s="77" t="str">
        <f t="shared" si="61"/>
        <v/>
      </c>
      <c r="Q175" s="27">
        <v>14400</v>
      </c>
      <c r="R175" s="90">
        <f t="shared" si="64"/>
        <v>14400</v>
      </c>
      <c r="S175" s="3"/>
      <c r="V175" s="9"/>
      <c r="W175" s="6"/>
      <c r="X175" s="8"/>
      <c r="Y175" s="9"/>
      <c r="Z175" s="6"/>
      <c r="AA175" s="8"/>
      <c r="AC175" s="114">
        <f t="shared" si="62"/>
        <v>0</v>
      </c>
      <c r="AD175" s="114">
        <f t="shared" si="63"/>
        <v>0</v>
      </c>
      <c r="AE175" s="11"/>
    </row>
    <row r="176" s="1" customFormat="1" ht="11" customHeight="1" spans="1:31">
      <c r="A176" s="138"/>
      <c r="B176" s="24" t="s">
        <v>435</v>
      </c>
      <c r="C176" s="25" t="s">
        <v>22</v>
      </c>
      <c r="D176" s="26"/>
      <c r="E176" s="27">
        <v>2900</v>
      </c>
      <c r="F176" s="28">
        <f t="shared" si="70"/>
        <v>2900</v>
      </c>
      <c r="G176" s="29" t="str">
        <f t="shared" si="71"/>
        <v/>
      </c>
      <c r="H176" s="30">
        <v>2900</v>
      </c>
      <c r="I176" s="99">
        <f t="shared" si="72"/>
        <v>2900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67"/>
        <v>15300</v>
      </c>
      <c r="P176" s="77" t="str">
        <f t="shared" si="61"/>
        <v/>
      </c>
      <c r="Q176" s="27">
        <v>15300</v>
      </c>
      <c r="R176" s="90">
        <f t="shared" si="64"/>
        <v>15300</v>
      </c>
      <c r="S176" s="3"/>
      <c r="V176" s="9"/>
      <c r="W176" s="6"/>
      <c r="X176" s="8"/>
      <c r="Y176" s="9"/>
      <c r="Z176" s="6"/>
      <c r="AA176" s="8"/>
      <c r="AC176" s="114">
        <f t="shared" si="62"/>
        <v>0</v>
      </c>
      <c r="AD176" s="114">
        <f t="shared" si="63"/>
        <v>0</v>
      </c>
      <c r="AE176" s="11"/>
    </row>
    <row r="177" s="1" customFormat="1" ht="11" customHeight="1" spans="1:31">
      <c r="A177" s="138"/>
      <c r="B177" s="24" t="s">
        <v>437</v>
      </c>
      <c r="C177" s="25" t="s">
        <v>22</v>
      </c>
      <c r="D177" s="26"/>
      <c r="E177" s="27">
        <v>4430</v>
      </c>
      <c r="F177" s="28">
        <f t="shared" si="70"/>
        <v>4430</v>
      </c>
      <c r="G177" s="29" t="str">
        <f t="shared" si="71"/>
        <v/>
      </c>
      <c r="H177" s="30">
        <v>4430</v>
      </c>
      <c r="I177" s="99">
        <f t="shared" si="72"/>
        <v>4430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67"/>
        <v>17200</v>
      </c>
      <c r="P177" s="77" t="str">
        <f t="shared" si="61"/>
        <v/>
      </c>
      <c r="Q177" s="27">
        <v>17200</v>
      </c>
      <c r="R177" s="90">
        <f t="shared" si="64"/>
        <v>17200</v>
      </c>
      <c r="S177" s="3"/>
      <c r="V177" s="9"/>
      <c r="W177" s="6"/>
      <c r="X177" s="8"/>
      <c r="Y177" s="9"/>
      <c r="Z177" s="6"/>
      <c r="AA177" s="8"/>
      <c r="AC177" s="114">
        <f t="shared" si="62"/>
        <v>0</v>
      </c>
      <c r="AD177" s="114">
        <f t="shared" si="63"/>
        <v>0</v>
      </c>
      <c r="AE177" s="11"/>
    </row>
    <row r="178" s="1" customFormat="1" ht="11" customHeight="1" spans="1:31">
      <c r="A178" s="138"/>
      <c r="B178" s="32" t="s">
        <v>439</v>
      </c>
      <c r="C178" s="33" t="s">
        <v>22</v>
      </c>
      <c r="D178" s="26"/>
      <c r="E178" s="27">
        <v>3100</v>
      </c>
      <c r="F178" s="28">
        <f t="shared" si="70"/>
        <v>3100</v>
      </c>
      <c r="G178" s="29" t="str">
        <f t="shared" si="71"/>
        <v/>
      </c>
      <c r="H178" s="30">
        <v>3100</v>
      </c>
      <c r="I178" s="99">
        <f t="shared" si="72"/>
        <v>3100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67"/>
        <v>43800</v>
      </c>
      <c r="P178" s="77" t="str">
        <f t="shared" si="61"/>
        <v/>
      </c>
      <c r="Q178" s="27">
        <v>43800</v>
      </c>
      <c r="R178" s="90">
        <f t="shared" si="64"/>
        <v>43800</v>
      </c>
      <c r="S178" s="3"/>
      <c r="V178" s="9"/>
      <c r="W178" s="6"/>
      <c r="X178" s="8"/>
      <c r="Y178" s="9"/>
      <c r="Z178" s="6"/>
      <c r="AA178" s="8"/>
      <c r="AC178" s="114">
        <f t="shared" si="62"/>
        <v>0</v>
      </c>
      <c r="AD178" s="114">
        <f t="shared" si="63"/>
        <v>0</v>
      </c>
      <c r="AE178" s="11"/>
    </row>
    <row r="179" s="1" customFormat="1" ht="11" customHeight="1" spans="1:31">
      <c r="A179" s="138"/>
      <c r="B179" s="32" t="s">
        <v>441</v>
      </c>
      <c r="C179" s="139" t="s">
        <v>29</v>
      </c>
      <c r="D179" s="26"/>
      <c r="E179" s="27">
        <v>3500</v>
      </c>
      <c r="F179" s="28">
        <f t="shared" si="70"/>
        <v>3500</v>
      </c>
      <c r="G179" s="29" t="str">
        <f t="shared" si="71"/>
        <v/>
      </c>
      <c r="H179" s="30">
        <v>3500</v>
      </c>
      <c r="I179" s="99">
        <f t="shared" si="72"/>
        <v>3500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67"/>
        <v>13100</v>
      </c>
      <c r="P179" s="77" t="str">
        <f t="shared" si="61"/>
        <v/>
      </c>
      <c r="Q179" s="27">
        <v>13100</v>
      </c>
      <c r="R179" s="90">
        <f t="shared" si="64"/>
        <v>13100</v>
      </c>
      <c r="S179" s="3"/>
      <c r="V179" s="9"/>
      <c r="W179" s="6"/>
      <c r="X179" s="8"/>
      <c r="Y179" s="9"/>
      <c r="Z179" s="6"/>
      <c r="AA179" s="8"/>
      <c r="AC179" s="114">
        <f t="shared" si="62"/>
        <v>0</v>
      </c>
      <c r="AD179" s="114">
        <f t="shared" si="63"/>
        <v>0</v>
      </c>
      <c r="AE179" s="11"/>
    </row>
    <row r="180" s="1" customFormat="1" ht="11" customHeight="1" spans="1:31">
      <c r="A180" s="138"/>
      <c r="B180" s="24" t="s">
        <v>443</v>
      </c>
      <c r="C180" s="25" t="s">
        <v>22</v>
      </c>
      <c r="D180" s="26"/>
      <c r="E180" s="27">
        <v>2800</v>
      </c>
      <c r="F180" s="28">
        <f t="shared" si="70"/>
        <v>2800</v>
      </c>
      <c r="G180" s="29" t="str">
        <f t="shared" si="71"/>
        <v/>
      </c>
      <c r="H180" s="30">
        <v>2800</v>
      </c>
      <c r="I180" s="99">
        <f t="shared" si="72"/>
        <v>2800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67"/>
        <v>35500</v>
      </c>
      <c r="P180" s="77" t="str">
        <f t="shared" si="61"/>
        <v/>
      </c>
      <c r="Q180" s="27">
        <v>35500</v>
      </c>
      <c r="R180" s="90">
        <f t="shared" si="64"/>
        <v>35500</v>
      </c>
      <c r="S180" s="3"/>
      <c r="V180" s="9"/>
      <c r="W180" s="6"/>
      <c r="X180" s="8"/>
      <c r="Y180" s="9"/>
      <c r="Z180" s="6"/>
      <c r="AA180" s="8"/>
      <c r="AC180" s="114">
        <f t="shared" si="62"/>
        <v>0</v>
      </c>
      <c r="AD180" s="114">
        <f t="shared" si="63"/>
        <v>0</v>
      </c>
      <c r="AE180" s="11"/>
    </row>
    <row r="181" s="1" customFormat="1" ht="11" customHeight="1" spans="1:31">
      <c r="A181" s="138"/>
      <c r="B181" s="24" t="s">
        <v>445</v>
      </c>
      <c r="C181" s="25" t="s">
        <v>22</v>
      </c>
      <c r="D181" s="26"/>
      <c r="E181" s="27">
        <v>4280</v>
      </c>
      <c r="F181" s="28">
        <f t="shared" si="70"/>
        <v>4280</v>
      </c>
      <c r="G181" s="29" t="str">
        <f t="shared" si="71"/>
        <v/>
      </c>
      <c r="H181" s="30">
        <v>4280</v>
      </c>
      <c r="I181" s="99">
        <f t="shared" si="72"/>
        <v>4280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67"/>
        <v>36500</v>
      </c>
      <c r="P181" s="77" t="str">
        <f t="shared" si="61"/>
        <v/>
      </c>
      <c r="Q181" s="27">
        <v>36500</v>
      </c>
      <c r="R181" s="90">
        <f t="shared" si="64"/>
        <v>36500</v>
      </c>
      <c r="S181" s="3"/>
      <c r="V181" s="9"/>
      <c r="W181" s="6"/>
      <c r="X181" s="8"/>
      <c r="Y181" s="9"/>
      <c r="Z181" s="6"/>
      <c r="AA181" s="8"/>
      <c r="AC181" s="114">
        <f t="shared" si="62"/>
        <v>0</v>
      </c>
      <c r="AD181" s="114">
        <f t="shared" si="63"/>
        <v>0</v>
      </c>
      <c r="AE181" s="11"/>
    </row>
    <row r="182" s="1" customFormat="1" ht="11" customHeight="1" spans="1:31">
      <c r="A182" s="138"/>
      <c r="B182" s="24" t="s">
        <v>447</v>
      </c>
      <c r="C182" s="25" t="s">
        <v>448</v>
      </c>
      <c r="D182" s="26"/>
      <c r="E182" s="27">
        <v>3200</v>
      </c>
      <c r="F182" s="28">
        <f t="shared" si="70"/>
        <v>3200</v>
      </c>
      <c r="G182" s="29" t="str">
        <f t="shared" si="71"/>
        <v/>
      </c>
      <c r="H182" s="30">
        <v>3200</v>
      </c>
      <c r="I182" s="99">
        <f t="shared" si="72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67"/>
        <v>8900</v>
      </c>
      <c r="P182" s="77" t="str">
        <f t="shared" si="61"/>
        <v/>
      </c>
      <c r="Q182" s="27">
        <v>8900</v>
      </c>
      <c r="R182" s="90">
        <f t="shared" si="64"/>
        <v>8900</v>
      </c>
      <c r="S182" s="3"/>
      <c r="V182" s="9"/>
      <c r="W182" s="6"/>
      <c r="X182" s="8"/>
      <c r="Y182" s="9"/>
      <c r="Z182" s="6"/>
      <c r="AA182" s="8"/>
      <c r="AC182" s="114">
        <f t="shared" si="62"/>
        <v>0</v>
      </c>
      <c r="AD182" s="114">
        <f t="shared" si="63"/>
        <v>0</v>
      </c>
      <c r="AE182" s="11"/>
    </row>
    <row r="183" s="1" customFormat="1" ht="11" customHeight="1" spans="1:31">
      <c r="A183" s="138"/>
      <c r="B183" s="24" t="s">
        <v>450</v>
      </c>
      <c r="C183" s="25" t="s">
        <v>22</v>
      </c>
      <c r="D183" s="26"/>
      <c r="E183" s="27">
        <v>3200</v>
      </c>
      <c r="F183" s="28">
        <f t="shared" si="70"/>
        <v>3200</v>
      </c>
      <c r="G183" s="29" t="str">
        <f t="shared" si="71"/>
        <v/>
      </c>
      <c r="H183" s="30">
        <v>3200</v>
      </c>
      <c r="I183" s="99">
        <f t="shared" si="72"/>
        <v>3200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67"/>
        <v>15500</v>
      </c>
      <c r="P183" s="77" t="str">
        <f t="shared" si="61"/>
        <v/>
      </c>
      <c r="Q183" s="27">
        <v>15500</v>
      </c>
      <c r="R183" s="90">
        <f t="shared" si="64"/>
        <v>15500</v>
      </c>
      <c r="S183" s="3"/>
      <c r="V183" s="9"/>
      <c r="W183" s="6"/>
      <c r="X183" s="8"/>
      <c r="Y183" s="9"/>
      <c r="Z183" s="6"/>
      <c r="AA183" s="8"/>
      <c r="AC183" s="114">
        <f t="shared" si="62"/>
        <v>0</v>
      </c>
      <c r="AD183" s="114">
        <f t="shared" si="63"/>
        <v>0</v>
      </c>
      <c r="AE183" s="11"/>
    </row>
    <row r="184" s="1" customFormat="1" ht="11" customHeight="1" spans="1:31">
      <c r="A184" s="138"/>
      <c r="B184" s="36" t="s">
        <v>452</v>
      </c>
      <c r="C184" s="36"/>
      <c r="D184" s="37"/>
      <c r="E184" s="38">
        <f>SUM(F169:F183)</f>
        <v>50960</v>
      </c>
      <c r="F184" s="39">
        <f>E184/15</f>
        <v>3397.33333333333</v>
      </c>
      <c r="G184" s="29" t="str">
        <f t="shared" si="71"/>
        <v/>
      </c>
      <c r="H184" s="38">
        <f>SUM(I169:I183)</f>
        <v>50960</v>
      </c>
      <c r="I184" s="39">
        <f>H184/15</f>
        <v>3397.33333333333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67"/>
        <v>17300</v>
      </c>
      <c r="P184" s="77" t="str">
        <f t="shared" si="61"/>
        <v/>
      </c>
      <c r="Q184" s="27">
        <v>17300</v>
      </c>
      <c r="R184" s="90">
        <f t="shared" si="64"/>
        <v>17300</v>
      </c>
      <c r="S184" s="3"/>
      <c r="V184" s="9"/>
      <c r="W184" s="6"/>
      <c r="X184" s="8"/>
      <c r="Y184" s="9"/>
      <c r="Z184" s="6"/>
      <c r="AA184" s="8"/>
      <c r="AC184" s="114">
        <f t="shared" si="62"/>
        <v>0</v>
      </c>
      <c r="AD184" s="114">
        <f t="shared" si="63"/>
        <v>0</v>
      </c>
      <c r="AE184" s="11"/>
    </row>
    <row r="185" s="1" customFormat="1" ht="11" customHeight="1" spans="1:31">
      <c r="A185" s="138"/>
      <c r="B185" s="54" t="s">
        <v>454</v>
      </c>
      <c r="C185" s="25" t="s">
        <v>22</v>
      </c>
      <c r="D185" s="26"/>
      <c r="E185" s="27">
        <v>2480</v>
      </c>
      <c r="F185" s="28">
        <f t="shared" ref="F185:F187" si="73">E185+D185</f>
        <v>2480</v>
      </c>
      <c r="G185" s="29" t="str">
        <f t="shared" si="71"/>
        <v/>
      </c>
      <c r="H185" s="30">
        <v>2480</v>
      </c>
      <c r="I185" s="67">
        <f t="shared" ref="I185:I187" si="74">IF(G185="",0+H185,G185+H185)</f>
        <v>2480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67"/>
        <v>45500</v>
      </c>
      <c r="P185" s="77" t="str">
        <f t="shared" si="61"/>
        <v/>
      </c>
      <c r="Q185" s="27">
        <v>45500</v>
      </c>
      <c r="R185" s="90">
        <f t="shared" si="64"/>
        <v>45500</v>
      </c>
      <c r="S185" s="3"/>
      <c r="V185" s="9"/>
      <c r="W185" s="6"/>
      <c r="X185" s="8"/>
      <c r="Y185" s="9"/>
      <c r="Z185" s="6"/>
      <c r="AA185" s="8"/>
      <c r="AC185" s="114">
        <f t="shared" si="62"/>
        <v>0</v>
      </c>
      <c r="AD185" s="114">
        <f t="shared" si="63"/>
        <v>0</v>
      </c>
      <c r="AE185" s="11"/>
    </row>
    <row r="186" s="1" customFormat="1" ht="11" customHeight="1" spans="1:31">
      <c r="A186" s="138"/>
      <c r="B186" s="33" t="s">
        <v>456</v>
      </c>
      <c r="C186" s="33" t="s">
        <v>231</v>
      </c>
      <c r="D186" s="26"/>
      <c r="E186" s="27">
        <v>2700</v>
      </c>
      <c r="F186" s="28">
        <f t="shared" si="73"/>
        <v>2700</v>
      </c>
      <c r="G186" s="29" t="str">
        <f t="shared" si="71"/>
        <v/>
      </c>
      <c r="H186" s="30">
        <v>2700</v>
      </c>
      <c r="I186" s="67">
        <f t="shared" si="74"/>
        <v>2700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67"/>
        <v>14500</v>
      </c>
      <c r="P186" s="77" t="str">
        <f t="shared" si="61"/>
        <v/>
      </c>
      <c r="Q186" s="27">
        <v>14500</v>
      </c>
      <c r="R186" s="90">
        <f t="shared" si="64"/>
        <v>14500</v>
      </c>
      <c r="S186" s="3"/>
      <c r="V186" s="9"/>
      <c r="W186" s="6"/>
      <c r="X186" s="8"/>
      <c r="Y186" s="9"/>
      <c r="Z186" s="6"/>
      <c r="AA186" s="8"/>
      <c r="AC186" s="114">
        <f t="shared" si="62"/>
        <v>0</v>
      </c>
      <c r="AD186" s="114">
        <f t="shared" si="63"/>
        <v>0</v>
      </c>
      <c r="AE186" s="11"/>
    </row>
    <row r="187" s="1" customFormat="1" ht="11" customHeight="1" spans="1:31">
      <c r="A187" s="138"/>
      <c r="B187" s="33" t="s">
        <v>458</v>
      </c>
      <c r="C187" s="33" t="s">
        <v>22</v>
      </c>
      <c r="D187" s="26"/>
      <c r="E187" s="27">
        <v>3200</v>
      </c>
      <c r="F187" s="28">
        <f t="shared" si="73"/>
        <v>3200</v>
      </c>
      <c r="G187" s="29" t="str">
        <f t="shared" si="71"/>
        <v/>
      </c>
      <c r="H187" s="30">
        <v>3200</v>
      </c>
      <c r="I187" s="67">
        <f t="shared" si="74"/>
        <v>3200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67"/>
        <v>12700</v>
      </c>
      <c r="P187" s="77" t="str">
        <f t="shared" si="61"/>
        <v/>
      </c>
      <c r="Q187" s="27">
        <v>12700</v>
      </c>
      <c r="R187" s="90">
        <f t="shared" si="64"/>
        <v>12700</v>
      </c>
      <c r="S187" s="3"/>
      <c r="V187" s="9"/>
      <c r="W187" s="6"/>
      <c r="X187" s="8"/>
      <c r="Y187" s="9"/>
      <c r="Z187" s="6"/>
      <c r="AA187" s="8"/>
      <c r="AC187" s="114">
        <f t="shared" si="62"/>
        <v>0</v>
      </c>
      <c r="AD187" s="114">
        <f t="shared" si="63"/>
        <v>0</v>
      </c>
      <c r="AE187" s="11"/>
    </row>
    <row r="188" s="1" customFormat="1" ht="11" customHeight="1" spans="1:31">
      <c r="A188" s="138"/>
      <c r="B188" s="36" t="s">
        <v>460</v>
      </c>
      <c r="C188" s="36"/>
      <c r="D188" s="37"/>
      <c r="E188" s="38">
        <f>E184+F185+F186+F187</f>
        <v>59340</v>
      </c>
      <c r="F188" s="39">
        <f>E188/18</f>
        <v>3296.66666666667</v>
      </c>
      <c r="G188" s="73"/>
      <c r="H188" s="38">
        <f>H184+I185+I186+I187</f>
        <v>59340</v>
      </c>
      <c r="I188" s="39">
        <f>H188/18</f>
        <v>3296.66666666667</v>
      </c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67"/>
        <v>11400</v>
      </c>
      <c r="P188" s="77" t="str">
        <f t="shared" si="61"/>
        <v/>
      </c>
      <c r="Q188" s="27">
        <v>11400</v>
      </c>
      <c r="R188" s="90">
        <f t="shared" si="64"/>
        <v>11400</v>
      </c>
      <c r="S188" s="3"/>
      <c r="V188" s="9"/>
      <c r="W188" s="6"/>
      <c r="X188" s="8"/>
      <c r="Y188" s="9"/>
      <c r="Z188" s="6"/>
      <c r="AA188" s="8"/>
      <c r="AC188" s="114">
        <f t="shared" si="62"/>
        <v>0</v>
      </c>
      <c r="AD188" s="114">
        <f t="shared" si="63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67"/>
        <v>13600</v>
      </c>
      <c r="P189" s="77" t="str">
        <f t="shared" ref="P189:P198" si="75">IF(LEFT(M189,1)="+",LEFT(M189,1)&amp;TEXT(M189,"#"),TEXT(M189,"#"))</f>
        <v/>
      </c>
      <c r="Q189" s="27">
        <v>13600</v>
      </c>
      <c r="R189" s="90">
        <f t="shared" si="64"/>
        <v>13600</v>
      </c>
      <c r="S189" s="3"/>
      <c r="V189" s="9"/>
      <c r="W189" s="6"/>
      <c r="X189" s="8"/>
      <c r="Y189" s="9"/>
      <c r="Z189" s="6"/>
      <c r="AA189" s="8"/>
      <c r="AC189" s="114">
        <f t="shared" si="62"/>
        <v>0</v>
      </c>
      <c r="AD189" s="114">
        <f t="shared" si="63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67"/>
        <v>15500</v>
      </c>
      <c r="P190" s="77" t="str">
        <f t="shared" si="75"/>
        <v/>
      </c>
      <c r="Q190" s="27">
        <v>15500</v>
      </c>
      <c r="R190" s="90">
        <f t="shared" si="64"/>
        <v>15500</v>
      </c>
      <c r="S190" s="3"/>
      <c r="V190" s="9"/>
      <c r="W190" s="6"/>
      <c r="X190" s="8"/>
      <c r="Y190" s="9"/>
      <c r="Z190" s="6"/>
      <c r="AA190" s="8"/>
      <c r="AC190" s="114">
        <f t="shared" si="62"/>
        <v>0</v>
      </c>
      <c r="AD190" s="114">
        <f t="shared" si="63"/>
        <v>0</v>
      </c>
      <c r="AE190" s="11"/>
    </row>
    <row r="191" s="1" customFormat="1" ht="11" customHeight="1" spans="1:31">
      <c r="A191" s="140"/>
      <c r="B191" s="60"/>
      <c r="C191" s="60"/>
      <c r="D191" s="26"/>
      <c r="E191" s="34"/>
      <c r="F191" s="28"/>
      <c r="G191" s="29"/>
      <c r="H191" s="34"/>
      <c r="I191" s="67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67"/>
        <v>15600</v>
      </c>
      <c r="P191" s="77" t="str">
        <f t="shared" si="75"/>
        <v/>
      </c>
      <c r="Q191" s="30">
        <v>15600</v>
      </c>
      <c r="R191" s="90">
        <f t="shared" si="64"/>
        <v>15600</v>
      </c>
      <c r="S191" s="3"/>
      <c r="V191" s="9"/>
      <c r="W191" s="6"/>
      <c r="X191" s="8"/>
      <c r="Y191" s="9"/>
      <c r="Z191" s="6"/>
      <c r="AA191" s="8"/>
      <c r="AC191" s="114">
        <f t="shared" si="62"/>
        <v>0</v>
      </c>
      <c r="AD191" s="114">
        <f t="shared" si="63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67"/>
        <v>14500</v>
      </c>
      <c r="P192" s="29" t="str">
        <f t="shared" si="75"/>
        <v/>
      </c>
      <c r="Q192" s="30">
        <v>14500</v>
      </c>
      <c r="R192" s="90">
        <f t="shared" si="64"/>
        <v>14500</v>
      </c>
      <c r="S192" s="3"/>
      <c r="V192" s="9"/>
      <c r="W192" s="6"/>
      <c r="X192" s="8"/>
      <c r="Y192" s="9"/>
      <c r="Z192" s="6"/>
      <c r="AA192" s="8"/>
      <c r="AC192" s="114">
        <f t="shared" si="62"/>
        <v>0</v>
      </c>
      <c r="AD192" s="114">
        <f t="shared" si="63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67"/>
        <v>12700</v>
      </c>
      <c r="P193" s="29" t="str">
        <f t="shared" si="75"/>
        <v/>
      </c>
      <c r="Q193" s="30">
        <v>12700</v>
      </c>
      <c r="R193" s="90">
        <f t="shared" si="64"/>
        <v>12700</v>
      </c>
      <c r="S193" s="3"/>
      <c r="V193" s="9"/>
      <c r="W193" s="6"/>
      <c r="X193" s="8"/>
      <c r="Y193" s="9"/>
      <c r="Z193" s="6"/>
      <c r="AA193" s="8"/>
      <c r="AC193" s="114">
        <f t="shared" si="62"/>
        <v>0</v>
      </c>
      <c r="AD193" s="114">
        <f t="shared" si="6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67"/>
        <v>11000</v>
      </c>
      <c r="P194" s="29" t="str">
        <f t="shared" si="75"/>
        <v/>
      </c>
      <c r="Q194" s="30">
        <v>11000</v>
      </c>
      <c r="R194" s="90">
        <f t="shared" si="64"/>
        <v>11000</v>
      </c>
      <c r="S194" s="3"/>
      <c r="V194" s="9"/>
      <c r="W194" s="6"/>
      <c r="X194" s="8"/>
      <c r="Y194" s="9"/>
      <c r="Z194" s="6"/>
      <c r="AA194" s="8"/>
      <c r="AC194" s="114">
        <f t="shared" si="62"/>
        <v>0</v>
      </c>
      <c r="AD194" s="114">
        <f t="shared" si="6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67"/>
        <v>44000</v>
      </c>
      <c r="P195" s="29" t="str">
        <f t="shared" si="75"/>
        <v/>
      </c>
      <c r="Q195" s="30">
        <v>44000</v>
      </c>
      <c r="R195" s="90">
        <f t="shared" si="64"/>
        <v>44000</v>
      </c>
      <c r="S195" s="3"/>
      <c r="V195" s="9"/>
      <c r="W195" s="6"/>
      <c r="X195" s="8"/>
      <c r="Y195" s="9"/>
      <c r="Z195" s="6"/>
      <c r="AA195" s="8"/>
      <c r="AC195" s="114">
        <f t="shared" si="62"/>
        <v>0</v>
      </c>
      <c r="AD195" s="114">
        <f t="shared" si="6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67"/>
        <v>14700</v>
      </c>
      <c r="P196" s="29" t="str">
        <f t="shared" si="75"/>
        <v/>
      </c>
      <c r="Q196" s="34">
        <v>14700</v>
      </c>
      <c r="R196" s="90">
        <f t="shared" si="64"/>
        <v>14700</v>
      </c>
      <c r="S196" s="3"/>
      <c r="V196" s="9"/>
      <c r="W196" s="6"/>
      <c r="X196" s="8"/>
      <c r="Y196" s="9"/>
      <c r="Z196" s="6"/>
      <c r="AA196" s="8"/>
      <c r="AC196" s="114">
        <f>F197-I197</f>
        <v>0</v>
      </c>
      <c r="AD196" s="114">
        <f t="shared" ref="AD196:AD201" si="76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67"/>
        <v>20700</v>
      </c>
      <c r="P197" s="29" t="str">
        <f t="shared" si="75"/>
        <v/>
      </c>
      <c r="Q197" s="30">
        <v>20700</v>
      </c>
      <c r="R197" s="90">
        <f t="shared" si="64"/>
        <v>20700</v>
      </c>
      <c r="S197" s="3"/>
      <c r="V197" s="9"/>
      <c r="W197" s="6"/>
      <c r="X197" s="8"/>
      <c r="Y197" s="9"/>
      <c r="Z197" s="6"/>
      <c r="AA197" s="8"/>
      <c r="AC197" s="114">
        <f>F198-I198</f>
        <v>0</v>
      </c>
      <c r="AD197" s="114">
        <f t="shared" si="76"/>
        <v>0</v>
      </c>
      <c r="AE197" s="11"/>
    </row>
    <row r="198" s="1" customFormat="1" spans="1:31">
      <c r="A198" s="140"/>
      <c r="B198" s="141"/>
      <c r="C198" s="141"/>
      <c r="D198" s="142"/>
      <c r="E198" s="143"/>
      <c r="F198" s="144"/>
      <c r="G198" s="145"/>
      <c r="H198" s="143"/>
      <c r="I198" s="154"/>
      <c r="J198" s="176"/>
      <c r="K198" s="155" t="s">
        <v>464</v>
      </c>
      <c r="L198" s="60" t="s">
        <v>105</v>
      </c>
      <c r="M198" s="26"/>
      <c r="N198" s="34">
        <v>34200</v>
      </c>
      <c r="O198" s="28">
        <f t="shared" si="67"/>
        <v>34200</v>
      </c>
      <c r="P198" s="29" t="str">
        <f t="shared" si="75"/>
        <v/>
      </c>
      <c r="Q198" s="34">
        <v>34200</v>
      </c>
      <c r="R198" s="90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76"/>
        <v>0</v>
      </c>
      <c r="AE198" s="11"/>
    </row>
    <row r="199" s="1" customFormat="1" ht="12.75" spans="1:31">
      <c r="A199" s="158"/>
      <c r="B199" s="159"/>
      <c r="C199" s="159"/>
      <c r="D199" s="160"/>
      <c r="E199" s="161"/>
      <c r="F199" s="162"/>
      <c r="G199" s="115"/>
      <c r="H199" s="161"/>
      <c r="I199" s="104"/>
      <c r="J199" s="3"/>
      <c r="K199" s="177"/>
      <c r="L199" s="178"/>
      <c r="M199" s="179"/>
      <c r="N199" s="180"/>
      <c r="O199" s="181"/>
      <c r="P199" s="182"/>
      <c r="Q199" s="180"/>
      <c r="R199" s="185"/>
      <c r="S199" s="3"/>
      <c r="V199" s="9"/>
      <c r="W199" s="6"/>
      <c r="X199" s="8"/>
      <c r="Y199" s="9"/>
      <c r="Z199" s="6"/>
      <c r="AA199" s="8"/>
      <c r="AC199" s="11"/>
      <c r="AD199" s="114">
        <f t="shared" si="76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183"/>
      <c r="K200" s="184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76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4">
        <f t="shared" si="76"/>
        <v>0</v>
      </c>
      <c r="AE201" s="11"/>
    </row>
    <row r="202" s="1" customFormat="1" spans="1:31">
      <c r="A202" s="3"/>
      <c r="B202" s="4"/>
      <c r="C202" s="4"/>
      <c r="D202" s="163"/>
      <c r="E202" s="164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  <row r="219" spans="2:9">
      <c r="B219" s="4"/>
      <c r="C219" s="4"/>
      <c r="D219" s="163"/>
      <c r="E219" s="130"/>
      <c r="F219" s="165"/>
      <c r="G219" s="163"/>
      <c r="H219" s="130"/>
      <c r="I219" s="131"/>
    </row>
  </sheetData>
  <autoFilter xmlns:etc="http://www.wps.cn/officeDocument/2017/etCustomData" ref="A3:AE202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8"/>
    <mergeCell ref="A79:A96"/>
    <mergeCell ref="A98:A120"/>
    <mergeCell ref="A122:A167"/>
    <mergeCell ref="A169:A188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519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519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 t="s">
        <v>467</v>
      </c>
      <c r="W17" s="30">
        <v>10000</v>
      </c>
      <c r="X17" s="67">
        <f t="shared" si="6"/>
        <v>9800</v>
      </c>
      <c r="Y17" s="77" t="str">
        <f t="shared" si="7"/>
        <v>-200</v>
      </c>
      <c r="Z17" s="30">
        <v>10000</v>
      </c>
      <c r="AA17" s="90">
        <f t="shared" si="8"/>
        <v>9800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25900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/>
      </c>
      <c r="Q28" s="30">
        <v>25900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25700</v>
      </c>
      <c r="O29" s="28">
        <f t="shared" si="17"/>
        <v>25700</v>
      </c>
      <c r="P29" s="29" t="str">
        <f t="shared" si="18"/>
        <v/>
      </c>
      <c r="Q29" s="30">
        <v>25700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5"/>
        <v>21700</v>
      </c>
      <c r="G32" s="29" t="str">
        <f t="shared" si="1"/>
        <v/>
      </c>
      <c r="H32" s="30">
        <v>21700</v>
      </c>
      <c r="I32" s="67">
        <f t="shared" si="16"/>
        <v>21700</v>
      </c>
      <c r="J32" s="69"/>
      <c r="K32" s="25" t="s">
        <v>106</v>
      </c>
      <c r="L32" s="25" t="s">
        <v>107</v>
      </c>
      <c r="M32" s="52"/>
      <c r="N32" s="27">
        <v>25000</v>
      </c>
      <c r="O32" s="28">
        <f t="shared" si="17"/>
        <v>25000</v>
      </c>
      <c r="P32" s="29" t="str">
        <f t="shared" si="18"/>
        <v/>
      </c>
      <c r="Q32" s="30">
        <v>25000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22500</v>
      </c>
      <c r="O35" s="28">
        <f t="shared" si="17"/>
        <v>22500</v>
      </c>
      <c r="P35" s="29" t="str">
        <f t="shared" si="18"/>
        <v/>
      </c>
      <c r="Q35" s="30">
        <v>22500</v>
      </c>
      <c r="R35" s="90">
        <f t="shared" si="19"/>
        <v>22500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22300</v>
      </c>
      <c r="O36" s="28">
        <f t="shared" si="17"/>
        <v>22300</v>
      </c>
      <c r="P36" s="29" t="str">
        <f t="shared" si="18"/>
        <v/>
      </c>
      <c r="Q36" s="30">
        <v>22300</v>
      </c>
      <c r="R36" s="90">
        <f t="shared" si="19"/>
        <v>22300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20000</v>
      </c>
      <c r="O40" s="28">
        <f t="shared" si="17"/>
        <v>20000</v>
      </c>
      <c r="P40" s="77" t="str">
        <f t="shared" si="18"/>
        <v/>
      </c>
      <c r="Q40" s="30">
        <v>20000</v>
      </c>
      <c r="R40" s="90">
        <f t="shared" si="19"/>
        <v>20000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26200</v>
      </c>
      <c r="O45" s="28">
        <f t="shared" si="17"/>
        <v>26200</v>
      </c>
      <c r="P45" s="29" t="str">
        <f t="shared" si="18"/>
        <v/>
      </c>
      <c r="Q45" s="30">
        <v>26200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472940</v>
      </c>
      <c r="O46" s="39">
        <f>N46/18</f>
        <v>26274.4444444444</v>
      </c>
      <c r="P46" s="73"/>
      <c r="Q46" s="38">
        <f>SUM(R28:R45)</f>
        <v>472940</v>
      </c>
      <c r="R46" s="108">
        <f>Q46/18</f>
        <v>26274.4444444444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516140</v>
      </c>
      <c r="O50" s="39">
        <f>N50/21</f>
        <v>24578.0952380952</v>
      </c>
      <c r="P50" s="73"/>
      <c r="Q50" s="38">
        <f>Q46+R47+R48</f>
        <v>516140</v>
      </c>
      <c r="R50" s="108">
        <f>Q50/21</f>
        <v>24578.0952380952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0">E54+D54</f>
        <v>9400</v>
      </c>
      <c r="G54" s="29" t="str">
        <f t="shared" si="1"/>
        <v/>
      </c>
      <c r="H54" s="30">
        <v>9400</v>
      </c>
      <c r="I54" s="67">
        <f t="shared" ref="I54:I66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0"/>
        <v>10400</v>
      </c>
      <c r="G56" s="29" t="str">
        <f t="shared" si="1"/>
        <v/>
      </c>
      <c r="H56" s="30">
        <v>10400</v>
      </c>
      <c r="I56" s="67">
        <f t="shared" si="31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0"/>
        <v>10600</v>
      </c>
      <c r="G57" s="29" t="str">
        <f t="shared" si="1"/>
        <v/>
      </c>
      <c r="H57" s="30">
        <v>10600</v>
      </c>
      <c r="I57" s="67">
        <f t="shared" si="31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0"/>
        <v>11200</v>
      </c>
      <c r="G58" s="29" t="str">
        <f t="shared" si="1"/>
        <v/>
      </c>
      <c r="H58" s="30">
        <v>11200</v>
      </c>
      <c r="I58" s="67">
        <f t="shared" si="31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0"/>
        <v>10700</v>
      </c>
      <c r="G60" s="29" t="str">
        <f t="shared" si="1"/>
        <v/>
      </c>
      <c r="H60" s="30">
        <v>10700</v>
      </c>
      <c r="I60" s="67">
        <f t="shared" si="31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0"/>
        <v>10900</v>
      </c>
      <c r="G61" s="29" t="str">
        <f t="shared" si="1"/>
        <v/>
      </c>
      <c r="H61" s="30">
        <v>10900</v>
      </c>
      <c r="I61" s="67">
        <f t="shared" si="31"/>
        <v>10900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5">N61+M61</f>
        <v>1800</v>
      </c>
      <c r="P61" s="29" t="str">
        <f t="shared" ref="P61:P63" si="36">IF(LEFT(M61,1)="+",LEFT(M61,1)&amp;TEXT(M61,"#"),TEXT(M61,"#"))</f>
        <v/>
      </c>
      <c r="Q61" s="30">
        <v>1800</v>
      </c>
      <c r="R61" s="90">
        <f t="shared" ref="R61:R63" si="37">IF(P61="",0+Q61,P61+Q61)</f>
        <v>1800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0"/>
        <v>13900</v>
      </c>
      <c r="G62" s="29" t="str">
        <f t="shared" si="1"/>
        <v/>
      </c>
      <c r="H62" s="30">
        <v>13900</v>
      </c>
      <c r="I62" s="67">
        <f t="shared" si="31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5"/>
        <v>1250</v>
      </c>
      <c r="P62" s="29" t="str">
        <f t="shared" si="36"/>
        <v/>
      </c>
      <c r="Q62" s="30">
        <v>1250</v>
      </c>
      <c r="R62" s="90">
        <f t="shared" si="37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9600</v>
      </c>
      <c r="F63" s="28">
        <f t="shared" si="30"/>
        <v>9600</v>
      </c>
      <c r="G63" s="29" t="str">
        <f t="shared" si="1"/>
        <v/>
      </c>
      <c r="H63" s="30">
        <v>9600</v>
      </c>
      <c r="I63" s="67">
        <f t="shared" si="31"/>
        <v>9600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5"/>
        <v>1900</v>
      </c>
      <c r="P63" s="29" t="str">
        <f t="shared" si="36"/>
        <v/>
      </c>
      <c r="Q63" s="30">
        <v>1900</v>
      </c>
      <c r="R63" s="90">
        <f t="shared" si="37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0"/>
        <v>11500</v>
      </c>
      <c r="G64" s="29" t="str">
        <f t="shared" si="1"/>
        <v/>
      </c>
      <c r="H64" s="30">
        <v>11500</v>
      </c>
      <c r="I64" s="67">
        <f t="shared" si="31"/>
        <v>11500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0"/>
        <v>12100</v>
      </c>
      <c r="G65" s="29" t="str">
        <f t="shared" si="1"/>
        <v/>
      </c>
      <c r="H65" s="30">
        <v>12100</v>
      </c>
      <c r="I65" s="67">
        <f t="shared" si="31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8">N65+M65</f>
        <v>10500</v>
      </c>
      <c r="P65" s="29" t="str">
        <f t="shared" ref="P65:P68" si="39">IF(LEFT(M65,1)="+",LEFT(M65,1)&amp;TEXT(M65,"#"),TEXT(M65,"#"))</f>
        <v/>
      </c>
      <c r="Q65" s="30">
        <v>10500</v>
      </c>
      <c r="R65" s="90">
        <f t="shared" ref="R65:R68" si="40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0"/>
        <v>11800</v>
      </c>
      <c r="G66" s="29" t="str">
        <f t="shared" si="1"/>
        <v/>
      </c>
      <c r="H66" s="30">
        <v>11800</v>
      </c>
      <c r="I66" s="67">
        <f t="shared" si="31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142700</v>
      </c>
      <c r="F67" s="39">
        <f>E67/13</f>
        <v>10976.9230769231</v>
      </c>
      <c r="G67" s="29" t="str">
        <f t="shared" si="1"/>
        <v/>
      </c>
      <c r="H67" s="51">
        <f>SUM(I54:I66)</f>
        <v>142700</v>
      </c>
      <c r="I67" s="39">
        <f>H67/13</f>
        <v>10976.9230769231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8"/>
        <v>8800</v>
      </c>
      <c r="P67" s="29" t="str">
        <f t="shared" si="39"/>
        <v/>
      </c>
      <c r="Q67" s="30">
        <v>8800</v>
      </c>
      <c r="R67" s="90">
        <f t="shared" si="40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1">E68+D68</f>
        <v>6700</v>
      </c>
      <c r="G68" s="29" t="str">
        <f t="shared" ref="G68:G70" si="42">IF(LEFT(D68,1)="+",LEFT(D68,1)&amp;TEXT(D68,"#"),TEXT(D68,"#"))</f>
        <v/>
      </c>
      <c r="H68" s="30">
        <v>6700</v>
      </c>
      <c r="I68" s="67">
        <f t="shared" ref="I68:I70" si="43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8"/>
        <v>10700</v>
      </c>
      <c r="P68" s="29" t="str">
        <f t="shared" si="39"/>
        <v/>
      </c>
      <c r="Q68" s="30">
        <v>10700</v>
      </c>
      <c r="R68" s="90">
        <f t="shared" si="40"/>
        <v>10700</v>
      </c>
      <c r="S68" s="105"/>
      <c r="V68" s="106"/>
      <c r="X68" s="107"/>
      <c r="Y68" s="106"/>
      <c r="AA68" s="107"/>
      <c r="AC68" s="114">
        <f t="shared" ref="AC68:AC131" si="44">F68-I68</f>
        <v>0</v>
      </c>
      <c r="AD68" s="114">
        <f t="shared" ref="AD68:AD131" si="45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1"/>
        <v>7000</v>
      </c>
      <c r="G69" s="29" t="str">
        <f t="shared" si="42"/>
        <v/>
      </c>
      <c r="H69" s="30">
        <v>7000</v>
      </c>
      <c r="I69" s="67">
        <f t="shared" si="43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4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1"/>
        <v>6800</v>
      </c>
      <c r="G70" s="29" t="str">
        <f t="shared" si="42"/>
        <v/>
      </c>
      <c r="H70" s="30">
        <v>6800</v>
      </c>
      <c r="I70" s="67">
        <f t="shared" si="43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4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4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163200</v>
      </c>
      <c r="F72" s="39">
        <f>E72/15</f>
        <v>10880</v>
      </c>
      <c r="G72" s="73"/>
      <c r="H72" s="51">
        <f>H67+H71</f>
        <v>163200</v>
      </c>
      <c r="I72" s="39">
        <f>H72/15</f>
        <v>10880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4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49">E73+D73</f>
        <v>4600</v>
      </c>
      <c r="G73" s="29" t="str">
        <f t="shared" ref="G73:G76" si="50">IF(LEFT(D73,1)="+",LEFT(D73,1)&amp;TEXT(D73,"#"),TEXT(D73,"#"))</f>
        <v/>
      </c>
      <c r="H73" s="30">
        <v>4600</v>
      </c>
      <c r="I73" s="67">
        <f t="shared" ref="I73:I76" si="51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4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49"/>
        <v>4600</v>
      </c>
      <c r="G74" s="29" t="str">
        <f t="shared" si="50"/>
        <v/>
      </c>
      <c r="H74" s="30">
        <v>4600</v>
      </c>
      <c r="I74" s="67">
        <f t="shared" si="51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si="44"/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44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49"/>
        <v>3600</v>
      </c>
      <c r="G76" s="29" t="str">
        <f t="shared" si="50"/>
        <v/>
      </c>
      <c r="H76" s="30">
        <v>3600</v>
      </c>
      <c r="I76" s="67">
        <f t="shared" si="51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44"/>
        <v>0</v>
      </c>
      <c r="AD76" s="114">
        <f t="shared" si="45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44"/>
        <v>0</v>
      </c>
      <c r="AD77" s="114">
        <f t="shared" si="45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2">E78+D78</f>
        <v>9400</v>
      </c>
      <c r="G78" s="29" t="str">
        <f t="shared" ref="G78:G89" si="53">IF(LEFT(D78,1)="+",LEFT(D78,1)&amp;TEXT(D78,"#"),TEXT(D78,"#"))</f>
        <v/>
      </c>
      <c r="H78" s="30">
        <v>9400</v>
      </c>
      <c r="I78" s="67">
        <f t="shared" ref="I78:I95" si="54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44"/>
        <v>0</v>
      </c>
      <c r="AD78" s="114">
        <f t="shared" si="45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2"/>
        <v>9800</v>
      </c>
      <c r="G79" s="29" t="str">
        <f t="shared" si="53"/>
        <v/>
      </c>
      <c r="H79" s="30">
        <v>9800</v>
      </c>
      <c r="I79" s="67">
        <f t="shared" si="54"/>
        <v>9800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44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2"/>
        <v>9200</v>
      </c>
      <c r="G80" s="29" t="str">
        <f t="shared" si="53"/>
        <v/>
      </c>
      <c r="H80" s="30">
        <v>9200</v>
      </c>
      <c r="I80" s="67">
        <f t="shared" si="54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44"/>
        <v>0</v>
      </c>
      <c r="AD80" s="114">
        <f t="shared" si="45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2"/>
        <v>9400</v>
      </c>
      <c r="G81" s="29" t="str">
        <f t="shared" si="53"/>
        <v/>
      </c>
      <c r="H81" s="30">
        <v>9400</v>
      </c>
      <c r="I81" s="67">
        <f t="shared" si="54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5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44"/>
        <v>0</v>
      </c>
      <c r="AD81" s="114">
        <f t="shared" si="45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2"/>
        <v>9700</v>
      </c>
      <c r="G82" s="29" t="str">
        <f t="shared" si="53"/>
        <v/>
      </c>
      <c r="H82" s="30">
        <v>9700</v>
      </c>
      <c r="I82" s="67">
        <f t="shared" si="54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44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2"/>
        <v>8100</v>
      </c>
      <c r="G83" s="29" t="str">
        <f t="shared" si="53"/>
        <v/>
      </c>
      <c r="H83" s="30">
        <v>8100</v>
      </c>
      <c r="I83" s="67">
        <f t="shared" si="54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44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9600</v>
      </c>
      <c r="F84" s="28">
        <f t="shared" si="52"/>
        <v>9600</v>
      </c>
      <c r="G84" s="29" t="str">
        <f t="shared" si="53"/>
        <v/>
      </c>
      <c r="H84" s="30">
        <v>9600</v>
      </c>
      <c r="I84" s="67">
        <f t="shared" si="54"/>
        <v>9600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5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44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2"/>
        <v>8300</v>
      </c>
      <c r="G85" s="29" t="str">
        <f t="shared" si="53"/>
        <v/>
      </c>
      <c r="H85" s="30">
        <v>8300</v>
      </c>
      <c r="I85" s="67">
        <f t="shared" si="54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5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44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2"/>
        <v>6800</v>
      </c>
      <c r="G86" s="29" t="str">
        <f t="shared" si="53"/>
        <v/>
      </c>
      <c r="H86" s="30">
        <v>6800</v>
      </c>
      <c r="I86" s="67">
        <f t="shared" si="54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5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44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2"/>
        <v>6900</v>
      </c>
      <c r="G87" s="29" t="str">
        <f t="shared" si="53"/>
        <v/>
      </c>
      <c r="H87" s="30">
        <v>6900</v>
      </c>
      <c r="I87" s="67">
        <f t="shared" si="54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5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44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2"/>
        <v>7000</v>
      </c>
      <c r="G88" s="29" t="str">
        <f t="shared" si="53"/>
        <v/>
      </c>
      <c r="H88" s="27">
        <v>7000</v>
      </c>
      <c r="I88" s="67">
        <f t="shared" si="54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5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44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2"/>
        <v>7300</v>
      </c>
      <c r="G89" s="29" t="str">
        <f t="shared" si="53"/>
        <v/>
      </c>
      <c r="H89" s="30">
        <v>7300</v>
      </c>
      <c r="I89" s="67">
        <f t="shared" si="54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6"/>
        <v>1800</v>
      </c>
      <c r="P89" s="29" t="str">
        <f t="shared" si="55"/>
        <v/>
      </c>
      <c r="Q89" s="30">
        <v>1800</v>
      </c>
      <c r="R89" s="90">
        <f t="shared" si="48"/>
        <v>1800</v>
      </c>
      <c r="S89" s="105"/>
      <c r="V89" s="106"/>
      <c r="W89" s="130"/>
      <c r="X89" s="131"/>
      <c r="Y89" s="106"/>
      <c r="Z89" s="130"/>
      <c r="AA89" s="131"/>
      <c r="AC89" s="114">
        <f t="shared" si="44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2"/>
        <v>8700</v>
      </c>
      <c r="G90" s="29"/>
      <c r="H90" s="30">
        <v>8700</v>
      </c>
      <c r="I90" s="67">
        <f t="shared" si="54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6"/>
        <v>2200</v>
      </c>
      <c r="P90" s="29" t="str">
        <f t="shared" si="55"/>
        <v/>
      </c>
      <c r="Q90" s="30">
        <v>2200</v>
      </c>
      <c r="R90" s="90">
        <f t="shared" si="48"/>
        <v>2200</v>
      </c>
      <c r="S90" s="105"/>
      <c r="V90" s="106"/>
      <c r="W90" s="130"/>
      <c r="X90" s="131"/>
      <c r="Y90" s="106"/>
      <c r="Z90" s="130"/>
      <c r="AA90" s="131"/>
      <c r="AC90" s="114">
        <f t="shared" si="44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2"/>
        <v>11200</v>
      </c>
      <c r="G91" s="29" t="str">
        <f t="shared" ref="G91:G115" si="56">IF(LEFT(D91,1)="+",LEFT(D91,1)&amp;TEXT(D91,"#"),TEXT(D91,"#"))</f>
        <v/>
      </c>
      <c r="H91" s="30">
        <v>11200</v>
      </c>
      <c r="I91" s="67">
        <f t="shared" si="54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5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44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2"/>
        <v>8200</v>
      </c>
      <c r="G92" s="29" t="str">
        <f t="shared" si="56"/>
        <v/>
      </c>
      <c r="H92" s="30">
        <v>8200</v>
      </c>
      <c r="I92" s="67">
        <f t="shared" si="54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5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44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2"/>
        <v>7600</v>
      </c>
      <c r="G93" s="29" t="str">
        <f t="shared" si="56"/>
        <v/>
      </c>
      <c r="H93" s="30">
        <v>7600</v>
      </c>
      <c r="I93" s="67">
        <f t="shared" si="54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6"/>
        <v>2100</v>
      </c>
      <c r="P93" s="29" t="str">
        <f t="shared" si="55"/>
        <v/>
      </c>
      <c r="Q93" s="30">
        <v>2100</v>
      </c>
      <c r="R93" s="90">
        <f t="shared" si="48"/>
        <v>2100</v>
      </c>
      <c r="S93" s="105"/>
      <c r="V93" s="106"/>
      <c r="W93" s="130"/>
      <c r="X93" s="131"/>
      <c r="Y93" s="106"/>
      <c r="Z93" s="130"/>
      <c r="AA93" s="131"/>
      <c r="AC93" s="114">
        <f t="shared" si="44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2"/>
        <v>8500</v>
      </c>
      <c r="G94" s="29" t="str">
        <f t="shared" si="56"/>
        <v/>
      </c>
      <c r="H94" s="30">
        <v>8500</v>
      </c>
      <c r="I94" s="67">
        <f t="shared" si="54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6"/>
        <v>2100</v>
      </c>
      <c r="P94" s="29" t="str">
        <f t="shared" si="55"/>
        <v/>
      </c>
      <c r="Q94" s="30">
        <v>2100</v>
      </c>
      <c r="R94" s="90">
        <f t="shared" si="48"/>
        <v>2100</v>
      </c>
      <c r="S94" s="105"/>
      <c r="V94" s="106"/>
      <c r="W94" s="130"/>
      <c r="X94" s="131"/>
      <c r="Y94" s="106"/>
      <c r="Z94" s="130"/>
      <c r="AA94" s="131"/>
      <c r="AC94" s="114">
        <f t="shared" si="44"/>
        <v>0</v>
      </c>
      <c r="AD94" s="114">
        <f t="shared" si="45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2"/>
        <v>8900</v>
      </c>
      <c r="G95" s="29" t="str">
        <f t="shared" si="56"/>
        <v/>
      </c>
      <c r="H95" s="30">
        <v>8900</v>
      </c>
      <c r="I95" s="67">
        <f t="shared" si="54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6"/>
        <v>4500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44"/>
        <v>0</v>
      </c>
      <c r="AD95" s="114">
        <f t="shared" si="45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154600</v>
      </c>
      <c r="F96" s="39">
        <f>E96/18</f>
        <v>8588.88888888889</v>
      </c>
      <c r="G96" s="29" t="str">
        <f t="shared" si="56"/>
        <v/>
      </c>
      <c r="H96" s="38">
        <f>SUM(I78:I95)</f>
        <v>154600</v>
      </c>
      <c r="I96" s="39">
        <f>AVERAGE(I78:I95)</f>
        <v>8588.88888888889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6"/>
        <v>5000</v>
      </c>
      <c r="P96" s="29" t="str">
        <f t="shared" ref="P96:P122" si="57">IF(LEFT(M96,1)="+",LEFT(M96,1)&amp;TEXT(M96,"#"),TEXT(M96,"#"))</f>
        <v/>
      </c>
      <c r="Q96" s="30">
        <v>5000</v>
      </c>
      <c r="R96" s="90">
        <f t="shared" si="48"/>
        <v>5000</v>
      </c>
      <c r="S96" s="105"/>
      <c r="V96" s="106"/>
      <c r="W96" s="130"/>
      <c r="X96" s="131"/>
      <c r="Y96" s="106"/>
      <c r="Z96" s="130"/>
      <c r="AA96" s="131"/>
      <c r="AC96" s="114">
        <f t="shared" si="44"/>
        <v>0</v>
      </c>
      <c r="AD96" s="114">
        <f t="shared" si="45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8">E97+D97</f>
        <v>10800</v>
      </c>
      <c r="G97" s="29" t="str">
        <f t="shared" si="56"/>
        <v/>
      </c>
      <c r="H97" s="30">
        <v>10800</v>
      </c>
      <c r="I97" s="67">
        <f t="shared" ref="I97:I115" si="59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57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44"/>
        <v>0</v>
      </c>
      <c r="AD97" s="114">
        <f t="shared" si="45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8"/>
        <v>11900</v>
      </c>
      <c r="G98" s="29" t="str">
        <f t="shared" si="56"/>
        <v/>
      </c>
      <c r="H98" s="30">
        <v>11900</v>
      </c>
      <c r="I98" s="67">
        <f t="shared" si="59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57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44"/>
        <v>0</v>
      </c>
      <c r="AD98" s="114">
        <f t="shared" si="45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8"/>
        <v>11600</v>
      </c>
      <c r="G99" s="29" t="str">
        <f t="shared" si="56"/>
        <v/>
      </c>
      <c r="H99" s="30">
        <v>11600</v>
      </c>
      <c r="I99" s="67">
        <f t="shared" si="59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57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44"/>
        <v>0</v>
      </c>
      <c r="AD99" s="114">
        <f t="shared" si="45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8"/>
        <v>11800</v>
      </c>
      <c r="G100" s="29" t="str">
        <f t="shared" si="56"/>
        <v/>
      </c>
      <c r="H100" s="30">
        <v>11800</v>
      </c>
      <c r="I100" s="67">
        <f t="shared" si="59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57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4"/>
        <v>0</v>
      </c>
      <c r="AD100" s="114">
        <f t="shared" si="45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10900</v>
      </c>
      <c r="F101" s="28">
        <f t="shared" si="58"/>
        <v>10900</v>
      </c>
      <c r="G101" s="29" t="str">
        <f t="shared" si="56"/>
        <v/>
      </c>
      <c r="H101" s="30">
        <v>10900</v>
      </c>
      <c r="I101" s="67">
        <f t="shared" si="59"/>
        <v>10900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57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4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8"/>
        <v>10700</v>
      </c>
      <c r="G102" s="29" t="str">
        <f t="shared" si="56"/>
        <v/>
      </c>
      <c r="H102" s="30">
        <v>10700</v>
      </c>
      <c r="I102" s="67">
        <f t="shared" si="59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57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4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 t="s">
        <v>467</v>
      </c>
      <c r="E103" s="27">
        <v>10000</v>
      </c>
      <c r="F103" s="28">
        <f t="shared" si="58"/>
        <v>9800</v>
      </c>
      <c r="G103" s="29" t="str">
        <f t="shared" si="56"/>
        <v>-200</v>
      </c>
      <c r="H103" s="30">
        <v>10000</v>
      </c>
      <c r="I103" s="67">
        <f t="shared" si="59"/>
        <v>9800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57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4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 t="s">
        <v>467</v>
      </c>
      <c r="E104" s="27">
        <v>10000</v>
      </c>
      <c r="F104" s="28">
        <f t="shared" si="58"/>
        <v>9800</v>
      </c>
      <c r="G104" s="29" t="str">
        <f t="shared" si="56"/>
        <v>-200</v>
      </c>
      <c r="H104" s="30">
        <v>10000</v>
      </c>
      <c r="I104" s="67">
        <f t="shared" si="59"/>
        <v>9800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6"/>
        <v>1900</v>
      </c>
      <c r="P104" s="29" t="str">
        <f t="shared" si="57"/>
        <v/>
      </c>
      <c r="Q104" s="30">
        <v>1900</v>
      </c>
      <c r="R104" s="90">
        <f t="shared" si="48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4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8"/>
        <v>10500</v>
      </c>
      <c r="G105" s="29" t="str">
        <f t="shared" si="56"/>
        <v/>
      </c>
      <c r="H105" s="30">
        <v>10500</v>
      </c>
      <c r="I105" s="67">
        <f t="shared" si="59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57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4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58"/>
        <v>9400</v>
      </c>
      <c r="G106" s="29" t="str">
        <f t="shared" si="56"/>
        <v/>
      </c>
      <c r="H106" s="30">
        <v>9400</v>
      </c>
      <c r="I106" s="67">
        <f t="shared" si="59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57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4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8"/>
        <v>10000</v>
      </c>
      <c r="G107" s="29" t="str">
        <f t="shared" si="56"/>
        <v/>
      </c>
      <c r="H107" s="30">
        <v>10000</v>
      </c>
      <c r="I107" s="67">
        <f t="shared" si="59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57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4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8"/>
        <v>10600</v>
      </c>
      <c r="G108" s="29" t="str">
        <f t="shared" si="56"/>
        <v/>
      </c>
      <c r="H108" s="30">
        <v>10600</v>
      </c>
      <c r="I108" s="67">
        <f t="shared" si="59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57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4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8"/>
        <v>11900</v>
      </c>
      <c r="G109" s="29" t="str">
        <f t="shared" si="56"/>
        <v/>
      </c>
      <c r="H109" s="30">
        <v>11900</v>
      </c>
      <c r="I109" s="67">
        <f t="shared" si="59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57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4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8"/>
        <v>11800</v>
      </c>
      <c r="G110" s="29" t="str">
        <f t="shared" si="56"/>
        <v/>
      </c>
      <c r="H110" s="30">
        <v>11800</v>
      </c>
      <c r="I110" s="67">
        <f t="shared" si="59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57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4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8"/>
        <v>11800</v>
      </c>
      <c r="G111" s="29" t="str">
        <f t="shared" si="56"/>
        <v/>
      </c>
      <c r="H111" s="30">
        <v>11800</v>
      </c>
      <c r="I111" s="67">
        <f t="shared" si="59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57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4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6"/>
        <v/>
      </c>
      <c r="H112" s="30">
        <v>11000</v>
      </c>
      <c r="I112" s="67">
        <f t="shared" si="59"/>
        <v>11000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57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4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8"/>
        <v>10700</v>
      </c>
      <c r="G113" s="29" t="str">
        <f t="shared" si="56"/>
        <v/>
      </c>
      <c r="H113" s="30">
        <v>10700</v>
      </c>
      <c r="I113" s="67">
        <f t="shared" si="59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57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4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8"/>
        <v>10000</v>
      </c>
      <c r="G114" s="29" t="str">
        <f t="shared" si="56"/>
        <v/>
      </c>
      <c r="H114" s="30">
        <v>10000</v>
      </c>
      <c r="I114" s="67">
        <f t="shared" si="59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6"/>
        <v>1500</v>
      </c>
      <c r="P114" s="29" t="str">
        <f t="shared" si="57"/>
        <v/>
      </c>
      <c r="Q114" s="30">
        <v>1500</v>
      </c>
      <c r="R114" s="90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4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8"/>
        <v>9800</v>
      </c>
      <c r="G115" s="29" t="str">
        <f t="shared" si="56"/>
        <v/>
      </c>
      <c r="H115" s="30">
        <v>9800</v>
      </c>
      <c r="I115" s="67">
        <f t="shared" si="59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57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4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204800</v>
      </c>
      <c r="F116" s="39">
        <f>E116/19</f>
        <v>10778.9473684211</v>
      </c>
      <c r="G116" s="73"/>
      <c r="H116" s="38">
        <f>SUM(I97:I115)</f>
        <v>204800</v>
      </c>
      <c r="I116" s="39">
        <f>H116/19</f>
        <v>10778.9473684211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57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4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0">E117+D117</f>
        <v>8700</v>
      </c>
      <c r="G117" s="29" t="str">
        <f t="shared" ref="G117:G139" si="61">IF(LEFT(D117,1)="+",LEFT(D117,1)&amp;TEXT(D117,"#"),TEXT(D117,"#"))</f>
        <v/>
      </c>
      <c r="H117" s="30">
        <v>8700</v>
      </c>
      <c r="I117" s="67">
        <f t="shared" ref="I117:I166" si="62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57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4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0"/>
        <v>9000</v>
      </c>
      <c r="G118" s="29" t="str">
        <f t="shared" si="61"/>
        <v/>
      </c>
      <c r="H118" s="30">
        <v>9000</v>
      </c>
      <c r="I118" s="67">
        <f t="shared" si="62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57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4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1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57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4"/>
        <v>0</v>
      </c>
      <c r="AD119" s="114">
        <f t="shared" si="45"/>
        <v>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222500</v>
      </c>
      <c r="F120" s="39">
        <f>E120/21</f>
        <v>10595.2380952381</v>
      </c>
      <c r="G120" s="29" t="str">
        <f t="shared" si="61"/>
        <v/>
      </c>
      <c r="H120" s="38">
        <f>H116+H119</f>
        <v>222500</v>
      </c>
      <c r="I120" s="39">
        <f>H120/21</f>
        <v>10595.2380952381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57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4"/>
        <v>0</v>
      </c>
      <c r="AD120" s="114">
        <f t="shared" si="45"/>
        <v>-400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0"/>
        <v>10800</v>
      </c>
      <c r="G121" s="29" t="str">
        <f t="shared" si="61"/>
        <v/>
      </c>
      <c r="H121" s="30">
        <v>10800</v>
      </c>
      <c r="I121" s="67">
        <f t="shared" si="62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57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4"/>
        <v>0</v>
      </c>
      <c r="AD121" s="114">
        <f t="shared" si="45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11700</v>
      </c>
      <c r="F122" s="28">
        <f t="shared" si="60"/>
        <v>11700</v>
      </c>
      <c r="G122" s="29" t="str">
        <f t="shared" si="61"/>
        <v/>
      </c>
      <c r="H122" s="30">
        <v>11700</v>
      </c>
      <c r="I122" s="67">
        <f t="shared" si="62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57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4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0"/>
        <v>14300</v>
      </c>
      <c r="G123" s="29" t="str">
        <f t="shared" si="61"/>
        <v/>
      </c>
      <c r="H123" s="30">
        <v>14300</v>
      </c>
      <c r="I123" s="99">
        <f t="shared" si="62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4"/>
        <v>0</v>
      </c>
      <c r="AD123" s="114">
        <f t="shared" si="45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0"/>
        <v>17100</v>
      </c>
      <c r="G124" s="29" t="str">
        <f t="shared" si="61"/>
        <v/>
      </c>
      <c r="H124" s="30">
        <v>17100</v>
      </c>
      <c r="I124" s="99">
        <f t="shared" si="62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4"/>
        <v>0</v>
      </c>
      <c r="AD124" s="114">
        <f t="shared" si="45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0"/>
        <v>10600</v>
      </c>
      <c r="G125" s="29" t="str">
        <f t="shared" si="61"/>
        <v/>
      </c>
      <c r="H125" s="30">
        <v>10600</v>
      </c>
      <c r="I125" s="99">
        <f t="shared" si="62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3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4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0"/>
        <v>9300</v>
      </c>
      <c r="G126" s="29" t="str">
        <f t="shared" si="61"/>
        <v/>
      </c>
      <c r="H126" s="30">
        <v>9300</v>
      </c>
      <c r="I126" s="99">
        <f t="shared" si="62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3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4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0"/>
        <v>12600</v>
      </c>
      <c r="G127" s="29" t="str">
        <f t="shared" si="61"/>
        <v/>
      </c>
      <c r="H127" s="34">
        <v>12600</v>
      </c>
      <c r="I127" s="99">
        <f t="shared" si="62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6"/>
        <v>4700</v>
      </c>
      <c r="P127" s="29" t="str">
        <f t="shared" si="63"/>
        <v/>
      </c>
      <c r="Q127" s="30">
        <v>4700</v>
      </c>
      <c r="R127" s="90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4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0"/>
        <v>10900</v>
      </c>
      <c r="G128" s="29" t="str">
        <f t="shared" si="61"/>
        <v/>
      </c>
      <c r="H128" s="34">
        <v>10900</v>
      </c>
      <c r="I128" s="99">
        <f t="shared" si="62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3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4"/>
        <v>0</v>
      </c>
      <c r="AD128" s="114">
        <f t="shared" si="45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27">
        <v>12100</v>
      </c>
      <c r="F129" s="28">
        <f t="shared" si="60"/>
        <v>12100</v>
      </c>
      <c r="G129" s="29" t="str">
        <f t="shared" si="61"/>
        <v/>
      </c>
      <c r="H129" s="30">
        <v>12100</v>
      </c>
      <c r="I129" s="99">
        <f t="shared" si="62"/>
        <v>12100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3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4"/>
        <v>0</v>
      </c>
      <c r="AD129" s="114">
        <f t="shared" si="45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0"/>
        <v>12500</v>
      </c>
      <c r="G130" s="29" t="str">
        <f t="shared" si="61"/>
        <v/>
      </c>
      <c r="H130" s="34">
        <v>12500</v>
      </c>
      <c r="I130" s="99">
        <f t="shared" si="62"/>
        <v>12500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63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4"/>
        <v>0</v>
      </c>
      <c r="AD130" s="114">
        <f t="shared" si="45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0"/>
        <v>12300</v>
      </c>
      <c r="G131" s="29" t="str">
        <f t="shared" si="61"/>
        <v/>
      </c>
      <c r="H131" s="34">
        <v>12300</v>
      </c>
      <c r="I131" s="99">
        <f t="shared" si="62"/>
        <v>12300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3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4"/>
        <v>0</v>
      </c>
      <c r="AD131" s="114">
        <f t="shared" si="45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3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4">F132-I132</f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0"/>
        <v>13100</v>
      </c>
      <c r="G133" s="29" t="str">
        <f t="shared" si="61"/>
        <v/>
      </c>
      <c r="H133" s="34">
        <v>13100</v>
      </c>
      <c r="I133" s="99">
        <f t="shared" si="62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6"/>
        <v>16600</v>
      </c>
      <c r="P133" s="29" t="str">
        <f t="shared" si="63"/>
        <v/>
      </c>
      <c r="Q133" s="30">
        <v>16600</v>
      </c>
      <c r="R133" s="90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0"/>
        <v>12800</v>
      </c>
      <c r="G134" s="29" t="str">
        <f t="shared" si="61"/>
        <v/>
      </c>
      <c r="H134" s="34">
        <v>12800</v>
      </c>
      <c r="I134" s="99">
        <f t="shared" si="62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3"/>
        <v/>
      </c>
      <c r="Q134" s="30">
        <v>4000</v>
      </c>
      <c r="R134" s="90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3"/>
        <v/>
      </c>
      <c r="Q135" s="30">
        <v>9100</v>
      </c>
      <c r="R135" s="90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3"/>
        <v/>
      </c>
      <c r="Q136" s="34">
        <f t="shared" ref="Q136:Q147" si="67">O136</f>
        <v>11310</v>
      </c>
      <c r="R136" s="90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0"/>
        <v>13500</v>
      </c>
      <c r="G137" s="29" t="str">
        <f t="shared" si="61"/>
        <v/>
      </c>
      <c r="H137" s="34">
        <v>13500</v>
      </c>
      <c r="I137" s="99">
        <f t="shared" si="62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3"/>
        <v/>
      </c>
      <c r="Q137" s="34">
        <f t="shared" si="67"/>
        <v>37150</v>
      </c>
      <c r="R137" s="90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0"/>
        <v>10500</v>
      </c>
      <c r="G138" s="29" t="str">
        <f t="shared" si="61"/>
        <v/>
      </c>
      <c r="H138" s="30">
        <v>10500</v>
      </c>
      <c r="I138" s="99">
        <f t="shared" si="62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3"/>
        <v/>
      </c>
      <c r="Q138" s="34">
        <f t="shared" si="67"/>
        <v>36950</v>
      </c>
      <c r="R138" s="90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0"/>
        <v>10300</v>
      </c>
      <c r="G139" s="29" t="str">
        <f t="shared" si="61"/>
        <v/>
      </c>
      <c r="H139" s="30">
        <v>10300</v>
      </c>
      <c r="I139" s="99">
        <f t="shared" si="62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11650</v>
      </c>
      <c r="O139" s="28">
        <f>F103+1150+300+400</f>
        <v>11650</v>
      </c>
      <c r="P139" s="29" t="str">
        <f t="shared" si="63"/>
        <v/>
      </c>
      <c r="Q139" s="34">
        <f t="shared" si="67"/>
        <v>11650</v>
      </c>
      <c r="R139" s="90">
        <f t="shared" si="66"/>
        <v>11650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26950</v>
      </c>
      <c r="O140" s="28">
        <f>O32+1250+300+400</f>
        <v>26950</v>
      </c>
      <c r="P140" s="29" t="str">
        <f t="shared" si="63"/>
        <v/>
      </c>
      <c r="Q140" s="34">
        <f t="shared" si="67"/>
        <v>26950</v>
      </c>
      <c r="R140" s="90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0"/>
        <v>10300</v>
      </c>
      <c r="G141" s="29"/>
      <c r="H141" s="30">
        <v>10300</v>
      </c>
      <c r="I141" s="99">
        <f t="shared" si="62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3"/>
        <v/>
      </c>
      <c r="Q141" s="34">
        <f t="shared" si="67"/>
        <v>11790</v>
      </c>
      <c r="R141" s="90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0"/>
        <v>20600</v>
      </c>
      <c r="G142" s="29" t="str">
        <f t="shared" ref="G142:G147" si="68">IF(LEFT(D142,1)="+",LEFT(D142,1)&amp;TEXT(D142,"#"),TEXT(D142,"#"))</f>
        <v/>
      </c>
      <c r="H142" s="34">
        <v>20600</v>
      </c>
      <c r="I142" s="99">
        <f t="shared" si="62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3"/>
        <v/>
      </c>
      <c r="Q142" s="34">
        <f t="shared" si="67"/>
        <v>6420</v>
      </c>
      <c r="R142" s="90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3"/>
        <v/>
      </c>
      <c r="Q143" s="34">
        <f t="shared" si="67"/>
        <v>26860</v>
      </c>
      <c r="R143" s="90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0"/>
        <v>19500</v>
      </c>
      <c r="G144" s="29" t="str">
        <f t="shared" si="68"/>
        <v/>
      </c>
      <c r="H144" s="34">
        <v>19500</v>
      </c>
      <c r="I144" s="99">
        <f t="shared" si="62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3"/>
        <v/>
      </c>
      <c r="Q144" s="34">
        <f t="shared" si="67"/>
        <v>10540</v>
      </c>
      <c r="R144" s="90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0"/>
        <v>11400</v>
      </c>
      <c r="G145" s="29" t="str">
        <f t="shared" si="68"/>
        <v/>
      </c>
      <c r="H145" s="30">
        <v>11400</v>
      </c>
      <c r="I145" s="99">
        <f t="shared" si="62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3"/>
        <v/>
      </c>
      <c r="Q145" s="34">
        <f t="shared" si="67"/>
        <v>4590</v>
      </c>
      <c r="R145" s="90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0"/>
        <v>11000</v>
      </c>
      <c r="G146" s="29" t="str">
        <f t="shared" si="68"/>
        <v/>
      </c>
      <c r="H146" s="30">
        <v>11000</v>
      </c>
      <c r="I146" s="99">
        <f t="shared" si="62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3"/>
        <v/>
      </c>
      <c r="Q146" s="34">
        <f t="shared" si="67"/>
        <v>16890</v>
      </c>
      <c r="R146" s="90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0"/>
        <v>10500</v>
      </c>
      <c r="G147" s="29" t="str">
        <f t="shared" si="68"/>
        <v/>
      </c>
      <c r="H147" s="30">
        <v>10500</v>
      </c>
      <c r="I147" s="99">
        <f t="shared" si="62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3"/>
        <v/>
      </c>
      <c r="Q147" s="34">
        <f t="shared" si="67"/>
        <v>9570</v>
      </c>
      <c r="R147" s="90">
        <f t="shared" si="66"/>
        <v>9570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10400</v>
      </c>
      <c r="F148" s="28">
        <f t="shared" si="60"/>
        <v>10400</v>
      </c>
      <c r="G148" s="29"/>
      <c r="H148" s="30">
        <v>10400</v>
      </c>
      <c r="I148" s="99">
        <f t="shared" si="62"/>
        <v>10400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69">N148+M148</f>
        <v>7000</v>
      </c>
      <c r="P148" s="29" t="str">
        <f t="shared" si="63"/>
        <v/>
      </c>
      <c r="Q148" s="30">
        <v>7000</v>
      </c>
      <c r="R148" s="90">
        <f t="shared" si="66"/>
        <v>7000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0"/>
        <v>10400</v>
      </c>
      <c r="G149" s="29"/>
      <c r="H149" s="30">
        <v>10400</v>
      </c>
      <c r="I149" s="99">
        <f t="shared" si="62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69"/>
        <v>6200</v>
      </c>
      <c r="P149" s="29" t="str">
        <f t="shared" si="63"/>
        <v/>
      </c>
      <c r="Q149" s="30">
        <v>6200</v>
      </c>
      <c r="R149" s="90">
        <f t="shared" si="66"/>
        <v>6200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0"/>
        <v>10400</v>
      </c>
      <c r="G150" s="29"/>
      <c r="H150" s="30">
        <v>10400</v>
      </c>
      <c r="I150" s="99">
        <f t="shared" si="62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69"/>
        <v>10000</v>
      </c>
      <c r="P150" s="77" t="str">
        <f t="shared" si="63"/>
        <v/>
      </c>
      <c r="Q150" s="30">
        <v>10000</v>
      </c>
      <c r="R150" s="90">
        <f t="shared" si="66"/>
        <v>10000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10400</v>
      </c>
      <c r="F151" s="28">
        <f t="shared" si="60"/>
        <v>10400</v>
      </c>
      <c r="G151" s="29"/>
      <c r="H151" s="30">
        <v>10400</v>
      </c>
      <c r="I151" s="99">
        <f t="shared" si="62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69"/>
        <v>8400</v>
      </c>
      <c r="P151" s="77" t="str">
        <f t="shared" si="63"/>
        <v/>
      </c>
      <c r="Q151" s="30">
        <v>8400</v>
      </c>
      <c r="R151" s="90">
        <f t="shared" si="66"/>
        <v>8400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0"/>
        <v>10600</v>
      </c>
      <c r="G152" s="29"/>
      <c r="H152" s="30">
        <v>10600</v>
      </c>
      <c r="I152" s="99">
        <f t="shared" si="62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69"/>
        <v>7200</v>
      </c>
      <c r="P152" s="77" t="str">
        <f t="shared" si="63"/>
        <v/>
      </c>
      <c r="Q152" s="34">
        <v>7200</v>
      </c>
      <c r="R152" s="90">
        <f t="shared" si="66"/>
        <v>7200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13500</v>
      </c>
      <c r="F153" s="28">
        <f t="shared" si="60"/>
        <v>13500</v>
      </c>
      <c r="G153" s="29" t="str">
        <f t="shared" ref="G153:G155" si="70">IF(LEFT(D153,1)="+",LEFT(D153,1)&amp;TEXT(D153,"#"),TEXT(D153,"#"))</f>
        <v/>
      </c>
      <c r="H153" s="30">
        <v>13500</v>
      </c>
      <c r="I153" s="99">
        <f t="shared" si="62"/>
        <v>13500</v>
      </c>
      <c r="J153" s="105"/>
      <c r="K153" s="147" t="s">
        <v>368</v>
      </c>
      <c r="L153" s="75" t="s">
        <v>22</v>
      </c>
      <c r="M153" s="57"/>
      <c r="N153" s="27">
        <v>4000</v>
      </c>
      <c r="O153" s="28">
        <f t="shared" si="69"/>
        <v>4000</v>
      </c>
      <c r="P153" s="77" t="str">
        <f t="shared" si="63"/>
        <v/>
      </c>
      <c r="Q153" s="30">
        <v>4000</v>
      </c>
      <c r="R153" s="90">
        <f t="shared" si="66"/>
        <v>4000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13100</v>
      </c>
      <c r="F154" s="28">
        <f t="shared" si="60"/>
        <v>13100</v>
      </c>
      <c r="G154" s="29" t="str">
        <f t="shared" si="70"/>
        <v/>
      </c>
      <c r="H154" s="30">
        <v>13100</v>
      </c>
      <c r="I154" s="99">
        <f t="shared" si="62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69"/>
        <v>5000</v>
      </c>
      <c r="P154" s="77" t="str">
        <f t="shared" si="63"/>
        <v/>
      </c>
      <c r="Q154" s="34">
        <v>5000</v>
      </c>
      <c r="R154" s="90">
        <f t="shared" si="66"/>
        <v>5000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0"/>
        <v>12500</v>
      </c>
      <c r="G155" s="29" t="str">
        <f t="shared" si="70"/>
        <v/>
      </c>
      <c r="H155" s="30">
        <v>12500</v>
      </c>
      <c r="I155" s="99">
        <f t="shared" si="62"/>
        <v>12500</v>
      </c>
      <c r="J155" s="105"/>
      <c r="K155" s="147" t="s">
        <v>373</v>
      </c>
      <c r="L155" s="75" t="s">
        <v>22</v>
      </c>
      <c r="M155" s="57"/>
      <c r="N155" s="27">
        <v>5000</v>
      </c>
      <c r="O155" s="28">
        <f t="shared" si="69"/>
        <v>5000</v>
      </c>
      <c r="P155" s="77" t="str">
        <f t="shared" si="63"/>
        <v/>
      </c>
      <c r="Q155" s="30">
        <v>5000</v>
      </c>
      <c r="R155" s="90">
        <f t="shared" si="66"/>
        <v>5000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0"/>
        <v>10300</v>
      </c>
      <c r="G156" s="29"/>
      <c r="H156" s="30">
        <v>10300</v>
      </c>
      <c r="I156" s="99">
        <f t="shared" si="62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69"/>
        <v>5000</v>
      </c>
      <c r="P156" s="77" t="str">
        <f t="shared" si="63"/>
        <v/>
      </c>
      <c r="Q156" s="30">
        <v>5000</v>
      </c>
      <c r="R156" s="90">
        <f t="shared" si="66"/>
        <v>5000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0"/>
        <v>13000</v>
      </c>
      <c r="G157" s="29" t="str">
        <f t="shared" ref="G157:G166" si="71">IF(LEFT(D157,1)="+",LEFT(D157,1)&amp;TEXT(D157,"#"),TEXT(D157,"#"))</f>
        <v/>
      </c>
      <c r="H157" s="30">
        <v>13000</v>
      </c>
      <c r="I157" s="99">
        <f t="shared" si="62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69"/>
        <v>6500</v>
      </c>
      <c r="P157" s="77" t="str">
        <f t="shared" si="63"/>
        <v/>
      </c>
      <c r="Q157" s="30">
        <v>6500</v>
      </c>
      <c r="R157" s="90">
        <f t="shared" si="66"/>
        <v>6500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0"/>
        <v>13500</v>
      </c>
      <c r="G158" s="29"/>
      <c r="H158" s="34">
        <v>13500</v>
      </c>
      <c r="I158" s="99">
        <f t="shared" si="62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69"/>
        <v>3800</v>
      </c>
      <c r="P158" s="77" t="str">
        <f t="shared" si="63"/>
        <v/>
      </c>
      <c r="Q158" s="30">
        <v>3800</v>
      </c>
      <c r="R158" s="90">
        <f t="shared" si="66"/>
        <v>3800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69"/>
        <v>4700</v>
      </c>
      <c r="P159" s="77" t="str">
        <f t="shared" si="63"/>
        <v/>
      </c>
      <c r="Q159" s="30">
        <v>4700</v>
      </c>
      <c r="R159" s="90">
        <f t="shared" si="66"/>
        <v>4700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0"/>
        <v>13200</v>
      </c>
      <c r="G160" s="29" t="str">
        <f t="shared" si="71"/>
        <v/>
      </c>
      <c r="H160" s="34">
        <v>13200</v>
      </c>
      <c r="I160" s="99">
        <f t="shared" si="62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69"/>
        <v>6000</v>
      </c>
      <c r="P160" s="77" t="str">
        <f t="shared" si="63"/>
        <v/>
      </c>
      <c r="Q160" s="30">
        <v>6000</v>
      </c>
      <c r="R160" s="90">
        <f t="shared" si="66"/>
        <v>6000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99">
        <f t="shared" si="62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69"/>
        <v>2700</v>
      </c>
      <c r="P161" s="77" t="str">
        <f t="shared" si="63"/>
        <v/>
      </c>
      <c r="Q161" s="30">
        <v>2700</v>
      </c>
      <c r="R161" s="90">
        <f t="shared" si="66"/>
        <v>2700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0"/>
        <v>10600</v>
      </c>
      <c r="G163" s="29" t="str">
        <f t="shared" si="71"/>
        <v/>
      </c>
      <c r="H163" s="30">
        <v>10600</v>
      </c>
      <c r="I163" s="67">
        <f t="shared" si="62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69"/>
        <v>2300</v>
      </c>
      <c r="P163" s="77" t="str">
        <f t="shared" si="63"/>
        <v/>
      </c>
      <c r="Q163" s="30">
        <v>2300</v>
      </c>
      <c r="R163" s="90">
        <f t="shared" si="66"/>
        <v>2300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0"/>
        <v>10700</v>
      </c>
      <c r="G164" s="29" t="str">
        <f t="shared" si="71"/>
        <v/>
      </c>
      <c r="H164" s="30">
        <v>10700</v>
      </c>
      <c r="I164" s="99">
        <f t="shared" si="62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69"/>
        <v>9800</v>
      </c>
      <c r="P164" s="77" t="str">
        <f t="shared" si="63"/>
        <v/>
      </c>
      <c r="Q164" s="30">
        <v>9800</v>
      </c>
      <c r="R164" s="90">
        <f t="shared" si="66"/>
        <v>9800</v>
      </c>
      <c r="S164" s="3"/>
      <c r="V164" s="9"/>
      <c r="W164" s="6"/>
      <c r="X164" s="8"/>
      <c r="Y164" s="9"/>
      <c r="Z164" s="6"/>
      <c r="AA164" s="8"/>
      <c r="AC164" s="114">
        <f t="shared" si="64"/>
        <v>0</v>
      </c>
      <c r="AD164" s="114">
        <f t="shared" si="65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0"/>
        <v>11200</v>
      </c>
      <c r="G165" s="29" t="str">
        <f t="shared" si="71"/>
        <v/>
      </c>
      <c r="H165" s="30">
        <v>11200</v>
      </c>
      <c r="I165" s="99">
        <f t="shared" si="62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69"/>
        <v>10700</v>
      </c>
      <c r="P165" s="77" t="str">
        <f t="shared" si="63"/>
        <v/>
      </c>
      <c r="Q165" s="30">
        <v>10700</v>
      </c>
      <c r="R165" s="90">
        <f t="shared" si="66"/>
        <v>10700</v>
      </c>
      <c r="S165" s="3"/>
      <c r="V165" s="9"/>
      <c r="W165" s="6"/>
      <c r="X165" s="8"/>
      <c r="Y165" s="9"/>
      <c r="Z165" s="6"/>
      <c r="AA165" s="8"/>
      <c r="AC165" s="114">
        <f t="shared" si="64"/>
        <v>0</v>
      </c>
      <c r="AD165" s="114">
        <f t="shared" si="65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0"/>
        <v>10600</v>
      </c>
      <c r="G166" s="29" t="str">
        <f t="shared" si="71"/>
        <v/>
      </c>
      <c r="H166" s="30">
        <v>10600</v>
      </c>
      <c r="I166" s="99">
        <f t="shared" si="62"/>
        <v>10600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69"/>
        <v>11800</v>
      </c>
      <c r="P166" s="77" t="str">
        <f t="shared" si="63"/>
        <v/>
      </c>
      <c r="Q166" s="30">
        <v>11800</v>
      </c>
      <c r="R166" s="90">
        <f t="shared" si="66"/>
        <v>11800</v>
      </c>
      <c r="S166" s="3"/>
      <c r="V166" s="9"/>
      <c r="W166" s="6"/>
      <c r="X166" s="8"/>
      <c r="Y166" s="9"/>
      <c r="Z166" s="6"/>
      <c r="AA166" s="8"/>
      <c r="AC166" s="114">
        <f t="shared" si="64"/>
        <v>0</v>
      </c>
      <c r="AD166" s="114">
        <f t="shared" si="65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566400</v>
      </c>
      <c r="F167" s="39">
        <f>E167/46</f>
        <v>12313.0434782609</v>
      </c>
      <c r="G167" s="73"/>
      <c r="H167" s="38">
        <f>SUM(I121:I166)</f>
        <v>566400</v>
      </c>
      <c r="I167" s="149">
        <f>H167/46</f>
        <v>12313.0434782609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69"/>
        <v>11700</v>
      </c>
      <c r="P167" s="29" t="str">
        <f t="shared" si="63"/>
        <v/>
      </c>
      <c r="Q167" s="30">
        <v>11700</v>
      </c>
      <c r="R167" s="90">
        <f t="shared" si="66"/>
        <v>11700</v>
      </c>
      <c r="S167" s="3"/>
      <c r="V167" s="9"/>
      <c r="W167" s="6"/>
      <c r="X167" s="8"/>
      <c r="Y167" s="9"/>
      <c r="Z167" s="6"/>
      <c r="AA167" s="8"/>
      <c r="AC167" s="114">
        <f t="shared" si="64"/>
        <v>0</v>
      </c>
      <c r="AD167" s="114">
        <f t="shared" si="65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2">E168+D168</f>
        <v>4100</v>
      </c>
      <c r="G168" s="29" t="str">
        <f t="shared" ref="G168:G186" si="73">IF(LEFT(D168,1)="+",LEFT(D168,1)&amp;TEXT(D168,"#"),TEXT(D168,"#"))</f>
        <v/>
      </c>
      <c r="H168" s="34">
        <v>4100</v>
      </c>
      <c r="I168" s="99">
        <f t="shared" ref="I168:I182" si="74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69"/>
        <v>4050</v>
      </c>
      <c r="P168" s="77" t="str">
        <f t="shared" si="63"/>
        <v/>
      </c>
      <c r="Q168" s="30">
        <v>4050</v>
      </c>
      <c r="R168" s="90">
        <f t="shared" si="66"/>
        <v>4050</v>
      </c>
      <c r="S168" s="3"/>
      <c r="V168" s="9"/>
      <c r="W168" s="6"/>
      <c r="X168" s="8"/>
      <c r="Y168" s="9"/>
      <c r="Z168" s="6"/>
      <c r="AA168" s="8"/>
      <c r="AC168" s="114">
        <f t="shared" si="64"/>
        <v>0</v>
      </c>
      <c r="AD168" s="114">
        <f t="shared" si="65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2400</v>
      </c>
      <c r="F169" s="28">
        <f t="shared" si="72"/>
        <v>2400</v>
      </c>
      <c r="G169" s="29" t="str">
        <f t="shared" si="73"/>
        <v/>
      </c>
      <c r="H169" s="30">
        <v>2400</v>
      </c>
      <c r="I169" s="99">
        <f t="shared" si="74"/>
        <v>2400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69"/>
        <v>10360</v>
      </c>
      <c r="P169" s="77" t="str">
        <f t="shared" si="63"/>
        <v/>
      </c>
      <c r="Q169" s="30">
        <v>10360</v>
      </c>
      <c r="R169" s="90">
        <f t="shared" si="66"/>
        <v>10360</v>
      </c>
      <c r="S169" s="3"/>
      <c r="V169" s="9"/>
      <c r="W169" s="6"/>
      <c r="X169" s="8"/>
      <c r="Y169" s="9"/>
      <c r="Z169" s="6"/>
      <c r="AA169" s="8"/>
      <c r="AC169" s="114">
        <f t="shared" si="64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2"/>
        <v>3400</v>
      </c>
      <c r="G170" s="29" t="str">
        <f t="shared" si="73"/>
        <v/>
      </c>
      <c r="H170" s="34">
        <v>3400</v>
      </c>
      <c r="I170" s="99">
        <f t="shared" si="74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69"/>
        <v>3600</v>
      </c>
      <c r="P170" s="153" t="str">
        <f t="shared" si="63"/>
        <v/>
      </c>
      <c r="Q170" s="156">
        <v>3600</v>
      </c>
      <c r="R170" s="90">
        <f t="shared" si="66"/>
        <v>3600</v>
      </c>
      <c r="S170" s="3"/>
      <c r="V170" s="9"/>
      <c r="W170" s="6"/>
      <c r="X170" s="8"/>
      <c r="Y170" s="9"/>
      <c r="Z170" s="6"/>
      <c r="AA170" s="8"/>
      <c r="AC170" s="114">
        <f t="shared" si="64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2"/>
        <v>2400</v>
      </c>
      <c r="G171" s="29" t="str">
        <f t="shared" si="73"/>
        <v/>
      </c>
      <c r="H171" s="30">
        <v>2400</v>
      </c>
      <c r="I171" s="99">
        <f t="shared" si="74"/>
        <v>2400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69"/>
        <v>2500</v>
      </c>
      <c r="P171" s="153" t="str">
        <f t="shared" si="63"/>
        <v/>
      </c>
      <c r="Q171" s="156">
        <v>2500</v>
      </c>
      <c r="R171" s="90">
        <f t="shared" si="66"/>
        <v>2500</v>
      </c>
      <c r="S171" s="3"/>
      <c r="V171" s="9"/>
      <c r="W171" s="6"/>
      <c r="X171" s="8"/>
      <c r="Y171" s="9"/>
      <c r="Z171" s="6"/>
      <c r="AA171" s="8"/>
      <c r="AC171" s="114">
        <f t="shared" si="64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2"/>
        <v>2700</v>
      </c>
      <c r="G172" s="29" t="str">
        <f t="shared" si="73"/>
        <v/>
      </c>
      <c r="H172" s="30">
        <v>2700</v>
      </c>
      <c r="I172" s="99">
        <f t="shared" si="74"/>
        <v>2700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69"/>
        <v>1500</v>
      </c>
      <c r="P172" s="153" t="str">
        <f t="shared" si="63"/>
        <v/>
      </c>
      <c r="Q172" s="156">
        <v>1500</v>
      </c>
      <c r="R172" s="90">
        <f t="shared" si="66"/>
        <v>1500</v>
      </c>
      <c r="S172" s="3"/>
      <c r="V172" s="9"/>
      <c r="W172" s="6"/>
      <c r="X172" s="8"/>
      <c r="Y172" s="9"/>
      <c r="Z172" s="6"/>
      <c r="AA172" s="8"/>
      <c r="AC172" s="114">
        <f t="shared" si="64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2"/>
        <v>3100</v>
      </c>
      <c r="G173" s="29" t="str">
        <f t="shared" si="73"/>
        <v/>
      </c>
      <c r="H173" s="30">
        <v>3100</v>
      </c>
      <c r="I173" s="99">
        <f t="shared" si="74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69"/>
        <v>47200</v>
      </c>
      <c r="P173" s="153" t="str">
        <f t="shared" si="63"/>
        <v/>
      </c>
      <c r="Q173" s="27">
        <v>47200</v>
      </c>
      <c r="R173" s="90">
        <f t="shared" si="66"/>
        <v>47200</v>
      </c>
      <c r="S173" s="3"/>
      <c r="V173" s="9"/>
      <c r="W173" s="6"/>
      <c r="X173" s="8"/>
      <c r="Y173" s="9"/>
      <c r="Z173" s="6"/>
      <c r="AA173" s="8"/>
      <c r="AC173" s="114">
        <f t="shared" si="64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5500</v>
      </c>
      <c r="F174" s="28">
        <f t="shared" si="72"/>
        <v>5500</v>
      </c>
      <c r="G174" s="29" t="str">
        <f t="shared" si="73"/>
        <v/>
      </c>
      <c r="H174" s="30">
        <v>5500</v>
      </c>
      <c r="I174" s="99">
        <f t="shared" si="74"/>
        <v>5500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69"/>
        <v>16200</v>
      </c>
      <c r="P174" s="77" t="str">
        <f t="shared" si="63"/>
        <v/>
      </c>
      <c r="Q174" s="27">
        <v>16200</v>
      </c>
      <c r="R174" s="90">
        <f t="shared" si="66"/>
        <v>16200</v>
      </c>
      <c r="S174" s="3"/>
      <c r="V174" s="9"/>
      <c r="W174" s="6"/>
      <c r="X174" s="8"/>
      <c r="Y174" s="9"/>
      <c r="Z174" s="6"/>
      <c r="AA174" s="8"/>
      <c r="AC174" s="114">
        <f t="shared" si="64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2"/>
        <v>2900</v>
      </c>
      <c r="G175" s="29" t="str">
        <f t="shared" si="73"/>
        <v/>
      </c>
      <c r="H175" s="30">
        <v>2900</v>
      </c>
      <c r="I175" s="99">
        <f t="shared" si="74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69"/>
        <v>14400</v>
      </c>
      <c r="P175" s="77" t="str">
        <f t="shared" si="63"/>
        <v/>
      </c>
      <c r="Q175" s="27">
        <v>14400</v>
      </c>
      <c r="R175" s="90">
        <f t="shared" si="66"/>
        <v>14400</v>
      </c>
      <c r="S175" s="3"/>
      <c r="V175" s="9"/>
      <c r="W175" s="6"/>
      <c r="X175" s="8"/>
      <c r="Y175" s="9"/>
      <c r="Z175" s="6"/>
      <c r="AA175" s="8"/>
      <c r="AC175" s="114">
        <f t="shared" si="64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2"/>
        <v>4430</v>
      </c>
      <c r="G176" s="29" t="str">
        <f t="shared" si="73"/>
        <v/>
      </c>
      <c r="H176" s="30">
        <v>4430</v>
      </c>
      <c r="I176" s="99">
        <f t="shared" si="74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69"/>
        <v>15300</v>
      </c>
      <c r="P176" s="77" t="str">
        <f t="shared" si="63"/>
        <v/>
      </c>
      <c r="Q176" s="27">
        <v>15300</v>
      </c>
      <c r="R176" s="90">
        <f t="shared" si="66"/>
        <v>15300</v>
      </c>
      <c r="S176" s="3"/>
      <c r="V176" s="9"/>
      <c r="W176" s="6"/>
      <c r="X176" s="8"/>
      <c r="Y176" s="9"/>
      <c r="Z176" s="6"/>
      <c r="AA176" s="8"/>
      <c r="AC176" s="114">
        <f t="shared" si="64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2"/>
        <v>3100</v>
      </c>
      <c r="G177" s="29" t="str">
        <f t="shared" si="73"/>
        <v/>
      </c>
      <c r="H177" s="30">
        <v>3100</v>
      </c>
      <c r="I177" s="99">
        <f t="shared" si="74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69"/>
        <v>17200</v>
      </c>
      <c r="P177" s="77" t="str">
        <f t="shared" si="63"/>
        <v/>
      </c>
      <c r="Q177" s="27">
        <v>17200</v>
      </c>
      <c r="R177" s="90">
        <f t="shared" si="66"/>
        <v>17200</v>
      </c>
      <c r="S177" s="3"/>
      <c r="V177" s="9"/>
      <c r="W177" s="6"/>
      <c r="X177" s="8"/>
      <c r="Y177" s="9"/>
      <c r="Z177" s="6"/>
      <c r="AA177" s="8"/>
      <c r="AC177" s="114">
        <f t="shared" si="64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2"/>
        <v>3500</v>
      </c>
      <c r="G178" s="29" t="str">
        <f t="shared" si="73"/>
        <v/>
      </c>
      <c r="H178" s="30">
        <v>3500</v>
      </c>
      <c r="I178" s="99">
        <f t="shared" si="74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69"/>
        <v>43800</v>
      </c>
      <c r="P178" s="77" t="str">
        <f t="shared" si="63"/>
        <v/>
      </c>
      <c r="Q178" s="27">
        <v>43800</v>
      </c>
      <c r="R178" s="90">
        <f t="shared" si="66"/>
        <v>43800</v>
      </c>
      <c r="S178" s="3"/>
      <c r="V178" s="9"/>
      <c r="W178" s="6"/>
      <c r="X178" s="8"/>
      <c r="Y178" s="9"/>
      <c r="Z178" s="6"/>
      <c r="AA178" s="8"/>
      <c r="AC178" s="114">
        <f t="shared" si="64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2"/>
        <v>2800</v>
      </c>
      <c r="G179" s="29" t="str">
        <f t="shared" si="73"/>
        <v/>
      </c>
      <c r="H179" s="30">
        <v>2800</v>
      </c>
      <c r="I179" s="99">
        <f t="shared" si="74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69"/>
        <v>13100</v>
      </c>
      <c r="P179" s="77" t="str">
        <f t="shared" si="63"/>
        <v/>
      </c>
      <c r="Q179" s="27">
        <v>13100</v>
      </c>
      <c r="R179" s="90">
        <f t="shared" si="66"/>
        <v>13100</v>
      </c>
      <c r="S179" s="3"/>
      <c r="V179" s="9"/>
      <c r="W179" s="6"/>
      <c r="X179" s="8"/>
      <c r="Y179" s="9"/>
      <c r="Z179" s="6"/>
      <c r="AA179" s="8"/>
      <c r="AC179" s="114">
        <f t="shared" si="64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2"/>
        <v>4280</v>
      </c>
      <c r="G180" s="29" t="str">
        <f t="shared" si="73"/>
        <v/>
      </c>
      <c r="H180" s="30">
        <v>4280</v>
      </c>
      <c r="I180" s="99">
        <f t="shared" si="74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69"/>
        <v>35500</v>
      </c>
      <c r="P180" s="77" t="str">
        <f t="shared" si="63"/>
        <v/>
      </c>
      <c r="Q180" s="27">
        <v>35500</v>
      </c>
      <c r="R180" s="90">
        <f t="shared" si="66"/>
        <v>35500</v>
      </c>
      <c r="S180" s="3"/>
      <c r="V180" s="9"/>
      <c r="W180" s="6"/>
      <c r="X180" s="8"/>
      <c r="Y180" s="9"/>
      <c r="Z180" s="6"/>
      <c r="AA180" s="8"/>
      <c r="AC180" s="114">
        <f t="shared" si="64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2"/>
        <v>3200</v>
      </c>
      <c r="G181" s="29" t="str">
        <f t="shared" si="73"/>
        <v/>
      </c>
      <c r="H181" s="30">
        <v>3200</v>
      </c>
      <c r="I181" s="99">
        <f t="shared" si="74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69"/>
        <v>36500</v>
      </c>
      <c r="P181" s="77" t="str">
        <f t="shared" si="63"/>
        <v/>
      </c>
      <c r="Q181" s="27">
        <v>36500</v>
      </c>
      <c r="R181" s="90">
        <f t="shared" si="66"/>
        <v>36500</v>
      </c>
      <c r="S181" s="3"/>
      <c r="V181" s="9"/>
      <c r="W181" s="6"/>
      <c r="X181" s="8"/>
      <c r="Y181" s="9"/>
      <c r="Z181" s="6"/>
      <c r="AA181" s="8"/>
      <c r="AC181" s="114">
        <f t="shared" si="64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2"/>
        <v>3200</v>
      </c>
      <c r="G182" s="29" t="str">
        <f t="shared" si="73"/>
        <v/>
      </c>
      <c r="H182" s="30">
        <v>3200</v>
      </c>
      <c r="I182" s="99">
        <f t="shared" si="74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69"/>
        <v>8900</v>
      </c>
      <c r="P182" s="77" t="str">
        <f t="shared" si="63"/>
        <v/>
      </c>
      <c r="Q182" s="27">
        <v>8900</v>
      </c>
      <c r="R182" s="90">
        <f t="shared" si="66"/>
        <v>8900</v>
      </c>
      <c r="S182" s="3"/>
      <c r="V182" s="9"/>
      <c r="W182" s="6"/>
      <c r="X182" s="8"/>
      <c r="Y182" s="9"/>
      <c r="Z182" s="6"/>
      <c r="AA182" s="8"/>
      <c r="AC182" s="114">
        <f t="shared" si="64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51010</v>
      </c>
      <c r="F183" s="39">
        <f>E183/15</f>
        <v>3400.66666666667</v>
      </c>
      <c r="G183" s="29" t="str">
        <f t="shared" si="73"/>
        <v/>
      </c>
      <c r="H183" s="38">
        <f>SUM(I168:I182)</f>
        <v>51010</v>
      </c>
      <c r="I183" s="39">
        <f>H183/15</f>
        <v>3400.66666666667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69"/>
        <v>15500</v>
      </c>
      <c r="P183" s="77" t="str">
        <f t="shared" si="63"/>
        <v/>
      </c>
      <c r="Q183" s="27">
        <v>15500</v>
      </c>
      <c r="R183" s="90">
        <f t="shared" si="66"/>
        <v>15500</v>
      </c>
      <c r="S183" s="3"/>
      <c r="V183" s="9"/>
      <c r="W183" s="6"/>
      <c r="X183" s="8"/>
      <c r="Y183" s="9"/>
      <c r="Z183" s="6"/>
      <c r="AA183" s="8"/>
      <c r="AC183" s="114">
        <f t="shared" si="64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5">E184+D184</f>
        <v>2480</v>
      </c>
      <c r="G184" s="29" t="str">
        <f t="shared" si="73"/>
        <v/>
      </c>
      <c r="H184" s="30">
        <v>2480</v>
      </c>
      <c r="I184" s="67">
        <f t="shared" ref="I184:I186" si="76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69"/>
        <v>17300</v>
      </c>
      <c r="P184" s="77" t="str">
        <f t="shared" si="63"/>
        <v/>
      </c>
      <c r="Q184" s="27">
        <v>17300</v>
      </c>
      <c r="R184" s="90">
        <f t="shared" si="66"/>
        <v>17300</v>
      </c>
      <c r="S184" s="3"/>
      <c r="V184" s="9"/>
      <c r="W184" s="6"/>
      <c r="X184" s="8"/>
      <c r="Y184" s="9"/>
      <c r="Z184" s="6"/>
      <c r="AA184" s="8"/>
      <c r="AC184" s="114">
        <f t="shared" si="64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5"/>
        <v>2700</v>
      </c>
      <c r="G185" s="29" t="str">
        <f t="shared" si="73"/>
        <v/>
      </c>
      <c r="H185" s="30">
        <v>2700</v>
      </c>
      <c r="I185" s="67">
        <f t="shared" si="76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69"/>
        <v>45500</v>
      </c>
      <c r="P185" s="77" t="str">
        <f t="shared" si="63"/>
        <v/>
      </c>
      <c r="Q185" s="27">
        <v>45500</v>
      </c>
      <c r="R185" s="90">
        <f t="shared" si="66"/>
        <v>45500</v>
      </c>
      <c r="S185" s="3"/>
      <c r="V185" s="9"/>
      <c r="W185" s="6"/>
      <c r="X185" s="8"/>
      <c r="Y185" s="9"/>
      <c r="Z185" s="6"/>
      <c r="AA185" s="8"/>
      <c r="AC185" s="114">
        <f t="shared" si="64"/>
        <v>0</v>
      </c>
      <c r="AD185" s="114">
        <f t="shared" si="65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5"/>
        <v>3200</v>
      </c>
      <c r="G186" s="29" t="str">
        <f t="shared" si="73"/>
        <v/>
      </c>
      <c r="H186" s="30">
        <v>3200</v>
      </c>
      <c r="I186" s="67">
        <f t="shared" si="76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69"/>
        <v>14500</v>
      </c>
      <c r="P186" s="77" t="str">
        <f t="shared" si="63"/>
        <v/>
      </c>
      <c r="Q186" s="27">
        <v>14500</v>
      </c>
      <c r="R186" s="90">
        <f t="shared" si="66"/>
        <v>14500</v>
      </c>
      <c r="S186" s="3"/>
      <c r="V186" s="9"/>
      <c r="W186" s="6"/>
      <c r="X186" s="8"/>
      <c r="Y186" s="9"/>
      <c r="Z186" s="6"/>
      <c r="AA186" s="8"/>
      <c r="AC186" s="114">
        <f t="shared" si="64"/>
        <v>0</v>
      </c>
      <c r="AD186" s="114">
        <f t="shared" si="65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59390</v>
      </c>
      <c r="F187" s="39">
        <f>E187/18</f>
        <v>3299.44444444444</v>
      </c>
      <c r="G187" s="73"/>
      <c r="H187" s="38">
        <f>H183+I184+I185+I186</f>
        <v>59390</v>
      </c>
      <c r="I187" s="39">
        <f>H187/18</f>
        <v>3299.44444444444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69"/>
        <v>12700</v>
      </c>
      <c r="P187" s="77" t="str">
        <f t="shared" si="63"/>
        <v/>
      </c>
      <c r="Q187" s="27">
        <v>12700</v>
      </c>
      <c r="R187" s="90">
        <f t="shared" si="66"/>
        <v>12700</v>
      </c>
      <c r="S187" s="3"/>
      <c r="V187" s="9"/>
      <c r="W187" s="6"/>
      <c r="X187" s="8"/>
      <c r="Y187" s="9"/>
      <c r="Z187" s="6"/>
      <c r="AA187" s="8"/>
      <c r="AC187" s="114">
        <f t="shared" si="64"/>
        <v>0</v>
      </c>
      <c r="AD187" s="114">
        <f t="shared" si="65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69"/>
        <v>11400</v>
      </c>
      <c r="P188" s="77" t="str">
        <f t="shared" si="63"/>
        <v/>
      </c>
      <c r="Q188" s="27">
        <v>11400</v>
      </c>
      <c r="R188" s="90">
        <f t="shared" si="66"/>
        <v>11400</v>
      </c>
      <c r="S188" s="3"/>
      <c r="V188" s="9"/>
      <c r="W188" s="6"/>
      <c r="X188" s="8"/>
      <c r="Y188" s="9"/>
      <c r="Z188" s="6"/>
      <c r="AA188" s="8"/>
      <c r="AC188" s="114">
        <f t="shared" si="64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69"/>
        <v>13600</v>
      </c>
      <c r="P189" s="77" t="str">
        <f t="shared" ref="P189:P198" si="77">IF(LEFT(M189,1)="+",LEFT(M189,1)&amp;TEXT(M189,"#"),TEXT(M189,"#"))</f>
        <v/>
      </c>
      <c r="Q189" s="27">
        <v>13600</v>
      </c>
      <c r="R189" s="90">
        <f t="shared" si="66"/>
        <v>13600</v>
      </c>
      <c r="S189" s="3"/>
      <c r="V189" s="9"/>
      <c r="W189" s="6"/>
      <c r="X189" s="8"/>
      <c r="Y189" s="9"/>
      <c r="Z189" s="6"/>
      <c r="AA189" s="8"/>
      <c r="AC189" s="114">
        <f t="shared" si="64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69"/>
        <v>15500</v>
      </c>
      <c r="P190" s="77" t="str">
        <f t="shared" si="77"/>
        <v/>
      </c>
      <c r="Q190" s="27">
        <v>15500</v>
      </c>
      <c r="R190" s="90">
        <f t="shared" si="66"/>
        <v>15500</v>
      </c>
      <c r="S190" s="3"/>
      <c r="V190" s="9"/>
      <c r="W190" s="6"/>
      <c r="X190" s="8"/>
      <c r="Y190" s="9"/>
      <c r="Z190" s="6"/>
      <c r="AA190" s="8"/>
      <c r="AC190" s="114">
        <f t="shared" si="64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69"/>
        <v>15600</v>
      </c>
      <c r="P191" s="77" t="str">
        <f t="shared" si="77"/>
        <v/>
      </c>
      <c r="Q191" s="30">
        <v>15600</v>
      </c>
      <c r="R191" s="90">
        <f t="shared" si="66"/>
        <v>15600</v>
      </c>
      <c r="S191" s="3"/>
      <c r="V191" s="9"/>
      <c r="W191" s="6"/>
      <c r="X191" s="8"/>
      <c r="Y191" s="9"/>
      <c r="Z191" s="6"/>
      <c r="AA191" s="8"/>
      <c r="AC191" s="114">
        <f t="shared" si="64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69"/>
        <v>14500</v>
      </c>
      <c r="P192" s="29" t="str">
        <f t="shared" si="77"/>
        <v/>
      </c>
      <c r="Q192" s="30">
        <v>14500</v>
      </c>
      <c r="R192" s="90">
        <f t="shared" si="66"/>
        <v>14500</v>
      </c>
      <c r="S192" s="3"/>
      <c r="V192" s="9"/>
      <c r="W192" s="6"/>
      <c r="X192" s="8"/>
      <c r="Y192" s="9"/>
      <c r="Z192" s="6"/>
      <c r="AA192" s="8"/>
      <c r="AC192" s="114">
        <f t="shared" si="64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69"/>
        <v>12700</v>
      </c>
      <c r="P193" s="29" t="str">
        <f t="shared" si="77"/>
        <v/>
      </c>
      <c r="Q193" s="30">
        <v>12700</v>
      </c>
      <c r="R193" s="90">
        <f t="shared" si="66"/>
        <v>12700</v>
      </c>
      <c r="S193" s="3"/>
      <c r="V193" s="9"/>
      <c r="W193" s="6"/>
      <c r="X193" s="8"/>
      <c r="Y193" s="9"/>
      <c r="Z193" s="6"/>
      <c r="AA193" s="8"/>
      <c r="AC193" s="114">
        <f t="shared" si="64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69"/>
        <v>11000</v>
      </c>
      <c r="P194" s="29" t="str">
        <f t="shared" si="77"/>
        <v/>
      </c>
      <c r="Q194" s="30">
        <v>11000</v>
      </c>
      <c r="R194" s="90">
        <f t="shared" si="66"/>
        <v>11000</v>
      </c>
      <c r="S194" s="3"/>
      <c r="V194" s="9"/>
      <c r="W194" s="6"/>
      <c r="X194" s="8"/>
      <c r="Y194" s="9"/>
      <c r="Z194" s="6"/>
      <c r="AA194" s="8"/>
      <c r="AC194" s="114">
        <f t="shared" si="64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69"/>
        <v>44000</v>
      </c>
      <c r="P195" s="29" t="str">
        <f t="shared" si="77"/>
        <v/>
      </c>
      <c r="Q195" s="30">
        <v>44000</v>
      </c>
      <c r="R195" s="90">
        <f t="shared" si="66"/>
        <v>44000</v>
      </c>
      <c r="S195" s="3"/>
      <c r="V195" s="9"/>
      <c r="W195" s="6"/>
      <c r="X195" s="8"/>
      <c r="Y195" s="9"/>
      <c r="Z195" s="6"/>
      <c r="AA195" s="8"/>
      <c r="AC195" s="114">
        <f t="shared" si="64"/>
        <v>0</v>
      </c>
      <c r="AD195" s="114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69"/>
        <v>14700</v>
      </c>
      <c r="P196" s="29" t="str">
        <f t="shared" si="77"/>
        <v/>
      </c>
      <c r="Q196" s="34">
        <v>14700</v>
      </c>
      <c r="R196" s="90">
        <f t="shared" si="66"/>
        <v>14700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69"/>
        <v>20700</v>
      </c>
      <c r="P197" s="29" t="str">
        <f t="shared" si="77"/>
        <v/>
      </c>
      <c r="Q197" s="30">
        <v>20700</v>
      </c>
      <c r="R197" s="90">
        <f t="shared" si="66"/>
        <v>20700</v>
      </c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 t="shared" si="78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69"/>
        <v>34200</v>
      </c>
      <c r="P198" s="115" t="str">
        <f t="shared" si="77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78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4">
        <f t="shared" si="78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78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4">
        <f t="shared" si="78"/>
        <v>0</v>
      </c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520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25900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/>
      </c>
      <c r="Q28" s="30">
        <v>25900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25700</v>
      </c>
      <c r="O29" s="28">
        <f t="shared" si="17"/>
        <v>25700</v>
      </c>
      <c r="P29" s="29" t="str">
        <f t="shared" si="18"/>
        <v/>
      </c>
      <c r="Q29" s="30">
        <v>25700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5"/>
        <v>21700</v>
      </c>
      <c r="G32" s="29" t="str">
        <f t="shared" si="1"/>
        <v/>
      </c>
      <c r="H32" s="30">
        <v>21700</v>
      </c>
      <c r="I32" s="67">
        <f t="shared" si="16"/>
        <v>21700</v>
      </c>
      <c r="J32" s="69"/>
      <c r="K32" s="25" t="s">
        <v>106</v>
      </c>
      <c r="L32" s="25" t="s">
        <v>107</v>
      </c>
      <c r="M32" s="52" t="s">
        <v>467</v>
      </c>
      <c r="N32" s="27">
        <v>25200</v>
      </c>
      <c r="O32" s="28">
        <f t="shared" si="17"/>
        <v>25000</v>
      </c>
      <c r="P32" s="29" t="str">
        <f t="shared" si="18"/>
        <v>-200</v>
      </c>
      <c r="Q32" s="30">
        <v>25200</v>
      </c>
      <c r="R32" s="90">
        <f t="shared" si="19"/>
        <v>25000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22500</v>
      </c>
      <c r="O35" s="28">
        <f t="shared" si="17"/>
        <v>22500</v>
      </c>
      <c r="P35" s="29" t="str">
        <f t="shared" si="18"/>
        <v/>
      </c>
      <c r="Q35" s="30">
        <v>22500</v>
      </c>
      <c r="R35" s="90">
        <f t="shared" si="19"/>
        <v>22500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22500</v>
      </c>
      <c r="O36" s="28">
        <f t="shared" si="17"/>
        <v>22500</v>
      </c>
      <c r="P36" s="29" t="str">
        <f t="shared" si="18"/>
        <v/>
      </c>
      <c r="Q36" s="30">
        <v>22500</v>
      </c>
      <c r="R36" s="90">
        <f t="shared" si="19"/>
        <v>22500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20000</v>
      </c>
      <c r="O40" s="28">
        <f t="shared" si="17"/>
        <v>20000</v>
      </c>
      <c r="P40" s="77" t="str">
        <f t="shared" si="18"/>
        <v/>
      </c>
      <c r="Q40" s="30">
        <v>20000</v>
      </c>
      <c r="R40" s="90">
        <f t="shared" si="19"/>
        <v>20000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26200</v>
      </c>
      <c r="O45" s="28">
        <f t="shared" si="17"/>
        <v>26200</v>
      </c>
      <c r="P45" s="29" t="str">
        <f t="shared" si="18"/>
        <v/>
      </c>
      <c r="Q45" s="30">
        <v>26200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473140</v>
      </c>
      <c r="O46" s="39">
        <f>N46/18</f>
        <v>26285.5555555556</v>
      </c>
      <c r="P46" s="73"/>
      <c r="Q46" s="38">
        <f>SUM(R28:R45)</f>
        <v>473140</v>
      </c>
      <c r="R46" s="108">
        <f>Q46/18</f>
        <v>26285.5555555556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516340</v>
      </c>
      <c r="O50" s="39">
        <f>N50/21</f>
        <v>24587.619047619</v>
      </c>
      <c r="P50" s="73"/>
      <c r="Q50" s="38">
        <f>Q46+R47+R48</f>
        <v>516340</v>
      </c>
      <c r="R50" s="108">
        <f>Q50/21</f>
        <v>24587.619047619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0">E54+D54</f>
        <v>9400</v>
      </c>
      <c r="G54" s="29" t="str">
        <f t="shared" si="1"/>
        <v/>
      </c>
      <c r="H54" s="30">
        <v>9400</v>
      </c>
      <c r="I54" s="67">
        <f t="shared" ref="I54:I66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0"/>
        <v>10400</v>
      </c>
      <c r="G56" s="29" t="str">
        <f t="shared" si="1"/>
        <v/>
      </c>
      <c r="H56" s="30">
        <v>10400</v>
      </c>
      <c r="I56" s="67">
        <f t="shared" si="31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0"/>
        <v>10600</v>
      </c>
      <c r="G57" s="29" t="str">
        <f t="shared" si="1"/>
        <v/>
      </c>
      <c r="H57" s="30">
        <v>10600</v>
      </c>
      <c r="I57" s="67">
        <f t="shared" si="31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0"/>
        <v>11200</v>
      </c>
      <c r="G58" s="29" t="str">
        <f t="shared" si="1"/>
        <v/>
      </c>
      <c r="H58" s="30">
        <v>11200</v>
      </c>
      <c r="I58" s="67">
        <f t="shared" si="31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0"/>
        <v>10700</v>
      </c>
      <c r="G60" s="29" t="str">
        <f t="shared" si="1"/>
        <v/>
      </c>
      <c r="H60" s="30">
        <v>10700</v>
      </c>
      <c r="I60" s="67">
        <f t="shared" si="31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0"/>
        <v>10900</v>
      </c>
      <c r="G61" s="29" t="str">
        <f t="shared" si="1"/>
        <v/>
      </c>
      <c r="H61" s="30">
        <v>10900</v>
      </c>
      <c r="I61" s="67">
        <f t="shared" si="31"/>
        <v>10900</v>
      </c>
      <c r="J61" s="69"/>
      <c r="K61" s="25" t="s">
        <v>163</v>
      </c>
      <c r="L61" s="25" t="s">
        <v>22</v>
      </c>
      <c r="M61" s="52"/>
      <c r="N61" s="27">
        <v>1800</v>
      </c>
      <c r="O61" s="28">
        <f t="shared" ref="O61:O63" si="35">N61+M61</f>
        <v>1800</v>
      </c>
      <c r="P61" s="29" t="str">
        <f t="shared" ref="P61:P63" si="36">IF(LEFT(M61,1)="+",LEFT(M61,1)&amp;TEXT(M61,"#"),TEXT(M61,"#"))</f>
        <v/>
      </c>
      <c r="Q61" s="30">
        <v>1800</v>
      </c>
      <c r="R61" s="90">
        <f t="shared" ref="R61:R63" si="37">IF(P61="",0+Q61,P61+Q61)</f>
        <v>1800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0"/>
        <v>13900</v>
      </c>
      <c r="G62" s="29" t="str">
        <f t="shared" si="1"/>
        <v/>
      </c>
      <c r="H62" s="30">
        <v>13900</v>
      </c>
      <c r="I62" s="67">
        <f t="shared" si="31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5"/>
        <v>1250</v>
      </c>
      <c r="P62" s="29" t="str">
        <f t="shared" si="36"/>
        <v/>
      </c>
      <c r="Q62" s="30">
        <v>1250</v>
      </c>
      <c r="R62" s="90">
        <f t="shared" si="37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9600</v>
      </c>
      <c r="F63" s="28">
        <f t="shared" si="30"/>
        <v>9600</v>
      </c>
      <c r="G63" s="29" t="str">
        <f t="shared" si="1"/>
        <v/>
      </c>
      <c r="H63" s="30">
        <v>9600</v>
      </c>
      <c r="I63" s="67">
        <f t="shared" si="31"/>
        <v>9600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5"/>
        <v>1900</v>
      </c>
      <c r="P63" s="29" t="str">
        <f t="shared" si="36"/>
        <v/>
      </c>
      <c r="Q63" s="30">
        <v>1900</v>
      </c>
      <c r="R63" s="90">
        <f t="shared" si="37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0"/>
        <v>11500</v>
      </c>
      <c r="G64" s="29" t="str">
        <f t="shared" si="1"/>
        <v/>
      </c>
      <c r="H64" s="30">
        <v>11500</v>
      </c>
      <c r="I64" s="67">
        <f t="shared" si="31"/>
        <v>11500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0"/>
        <v>12100</v>
      </c>
      <c r="G65" s="29" t="str">
        <f t="shared" si="1"/>
        <v/>
      </c>
      <c r="H65" s="30">
        <v>12100</v>
      </c>
      <c r="I65" s="67">
        <f t="shared" si="31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8">N65+M65</f>
        <v>10500</v>
      </c>
      <c r="P65" s="29" t="str">
        <f t="shared" ref="P65:P68" si="39">IF(LEFT(M65,1)="+",LEFT(M65,1)&amp;TEXT(M65,"#"),TEXT(M65,"#"))</f>
        <v/>
      </c>
      <c r="Q65" s="30">
        <v>10500</v>
      </c>
      <c r="R65" s="90">
        <f t="shared" ref="R65:R68" si="40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0"/>
        <v>11800</v>
      </c>
      <c r="G66" s="29" t="str">
        <f t="shared" si="1"/>
        <v/>
      </c>
      <c r="H66" s="30">
        <v>11800</v>
      </c>
      <c r="I66" s="67">
        <f t="shared" si="31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142700</v>
      </c>
      <c r="F67" s="39">
        <f>E67/13</f>
        <v>10976.9230769231</v>
      </c>
      <c r="G67" s="29" t="str">
        <f t="shared" si="1"/>
        <v/>
      </c>
      <c r="H67" s="51">
        <f>SUM(I54:I66)</f>
        <v>142700</v>
      </c>
      <c r="I67" s="39">
        <f>H67/13</f>
        <v>10976.9230769231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8"/>
        <v>8800</v>
      </c>
      <c r="P67" s="29" t="str">
        <f t="shared" si="39"/>
        <v/>
      </c>
      <c r="Q67" s="30">
        <v>8800</v>
      </c>
      <c r="R67" s="90">
        <f t="shared" si="40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1">E68+D68</f>
        <v>6700</v>
      </c>
      <c r="G68" s="29" t="str">
        <f t="shared" ref="G68:G70" si="42">IF(LEFT(D68,1)="+",LEFT(D68,1)&amp;TEXT(D68,"#"),TEXT(D68,"#"))</f>
        <v/>
      </c>
      <c r="H68" s="30">
        <v>6700</v>
      </c>
      <c r="I68" s="67">
        <f t="shared" ref="I68:I70" si="43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8"/>
        <v>10700</v>
      </c>
      <c r="P68" s="29" t="str">
        <f t="shared" si="39"/>
        <v/>
      </c>
      <c r="Q68" s="30">
        <v>10700</v>
      </c>
      <c r="R68" s="90">
        <f t="shared" si="40"/>
        <v>10700</v>
      </c>
      <c r="S68" s="105"/>
      <c r="V68" s="106"/>
      <c r="X68" s="107"/>
      <c r="Y68" s="106"/>
      <c r="AA68" s="107"/>
      <c r="AC68" s="114">
        <f t="shared" ref="AC68:AC131" si="44">F68-I68</f>
        <v>0</v>
      </c>
      <c r="AD68" s="114">
        <f t="shared" ref="AD68:AD131" si="45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1"/>
        <v>7000</v>
      </c>
      <c r="G69" s="29" t="str">
        <f t="shared" si="42"/>
        <v/>
      </c>
      <c r="H69" s="30">
        <v>7000</v>
      </c>
      <c r="I69" s="67">
        <f t="shared" si="43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4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1"/>
        <v>6800</v>
      </c>
      <c r="G70" s="29" t="str">
        <f t="shared" si="42"/>
        <v/>
      </c>
      <c r="H70" s="30">
        <v>6800</v>
      </c>
      <c r="I70" s="67">
        <f t="shared" si="43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4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4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163200</v>
      </c>
      <c r="F72" s="39">
        <f>E72/15</f>
        <v>10880</v>
      </c>
      <c r="G72" s="73"/>
      <c r="H72" s="51">
        <f>H67+H71</f>
        <v>163200</v>
      </c>
      <c r="I72" s="39">
        <f>H72/15</f>
        <v>10880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4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49">E73+D73</f>
        <v>4600</v>
      </c>
      <c r="G73" s="29" t="str">
        <f t="shared" ref="G73:G76" si="50">IF(LEFT(D73,1)="+",LEFT(D73,1)&amp;TEXT(D73,"#"),TEXT(D73,"#"))</f>
        <v/>
      </c>
      <c r="H73" s="30">
        <v>4600</v>
      </c>
      <c r="I73" s="67">
        <f t="shared" ref="I73:I76" si="51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4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49"/>
        <v>4600</v>
      </c>
      <c r="G74" s="29" t="str">
        <f t="shared" si="50"/>
        <v/>
      </c>
      <c r="H74" s="30">
        <v>4600</v>
      </c>
      <c r="I74" s="67">
        <f t="shared" si="51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si="44"/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44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49"/>
        <v>3600</v>
      </c>
      <c r="G76" s="29" t="str">
        <f t="shared" si="50"/>
        <v/>
      </c>
      <c r="H76" s="30">
        <v>3600</v>
      </c>
      <c r="I76" s="67">
        <f t="shared" si="51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44"/>
        <v>0</v>
      </c>
      <c r="AD76" s="114">
        <f t="shared" si="45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44"/>
        <v>0</v>
      </c>
      <c r="AD77" s="114">
        <f t="shared" si="45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2">E78+D78</f>
        <v>9400</v>
      </c>
      <c r="G78" s="29" t="str">
        <f t="shared" ref="G78:G89" si="53">IF(LEFT(D78,1)="+",LEFT(D78,1)&amp;TEXT(D78,"#"),TEXT(D78,"#"))</f>
        <v/>
      </c>
      <c r="H78" s="30">
        <v>9400</v>
      </c>
      <c r="I78" s="67">
        <f t="shared" ref="I78:I95" si="54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44"/>
        <v>0</v>
      </c>
      <c r="AD78" s="114">
        <f t="shared" si="45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2"/>
        <v>9800</v>
      </c>
      <c r="G79" s="29" t="str">
        <f t="shared" si="53"/>
        <v/>
      </c>
      <c r="H79" s="30">
        <v>9800</v>
      </c>
      <c r="I79" s="67">
        <f t="shared" si="54"/>
        <v>9800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44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2"/>
        <v>9200</v>
      </c>
      <c r="G80" s="29" t="str">
        <f t="shared" si="53"/>
        <v/>
      </c>
      <c r="H80" s="30">
        <v>9200</v>
      </c>
      <c r="I80" s="67">
        <f t="shared" si="54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44"/>
        <v>0</v>
      </c>
      <c r="AD80" s="114">
        <f t="shared" si="45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2"/>
        <v>9400</v>
      </c>
      <c r="G81" s="29" t="str">
        <f t="shared" si="53"/>
        <v/>
      </c>
      <c r="H81" s="30">
        <v>9400</v>
      </c>
      <c r="I81" s="67">
        <f t="shared" si="54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5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44"/>
        <v>0</v>
      </c>
      <c r="AD81" s="114">
        <f t="shared" si="45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2"/>
        <v>9700</v>
      </c>
      <c r="G82" s="29" t="str">
        <f t="shared" si="53"/>
        <v/>
      </c>
      <c r="H82" s="30">
        <v>9700</v>
      </c>
      <c r="I82" s="67">
        <f t="shared" si="54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44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2"/>
        <v>8100</v>
      </c>
      <c r="G83" s="29" t="str">
        <f t="shared" si="53"/>
        <v/>
      </c>
      <c r="H83" s="30">
        <v>8100</v>
      </c>
      <c r="I83" s="67">
        <f t="shared" si="54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44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9600</v>
      </c>
      <c r="F84" s="28">
        <f t="shared" si="52"/>
        <v>9600</v>
      </c>
      <c r="G84" s="29" t="str">
        <f t="shared" si="53"/>
        <v/>
      </c>
      <c r="H84" s="30">
        <v>9600</v>
      </c>
      <c r="I84" s="67">
        <f t="shared" si="54"/>
        <v>9600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5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44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2"/>
        <v>8300</v>
      </c>
      <c r="G85" s="29" t="str">
        <f t="shared" si="53"/>
        <v/>
      </c>
      <c r="H85" s="30">
        <v>8300</v>
      </c>
      <c r="I85" s="67">
        <f t="shared" si="54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5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44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2"/>
        <v>6800</v>
      </c>
      <c r="G86" s="29" t="str">
        <f t="shared" si="53"/>
        <v/>
      </c>
      <c r="H86" s="30">
        <v>6800</v>
      </c>
      <c r="I86" s="67">
        <f t="shared" si="54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5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44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2"/>
        <v>6900</v>
      </c>
      <c r="G87" s="29" t="str">
        <f t="shared" si="53"/>
        <v/>
      </c>
      <c r="H87" s="30">
        <v>6900</v>
      </c>
      <c r="I87" s="67">
        <f t="shared" si="54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5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44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2"/>
        <v>7000</v>
      </c>
      <c r="G88" s="29" t="str">
        <f t="shared" si="53"/>
        <v/>
      </c>
      <c r="H88" s="27">
        <v>7000</v>
      </c>
      <c r="I88" s="67">
        <f t="shared" si="54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5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44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2"/>
        <v>7300</v>
      </c>
      <c r="G89" s="29" t="str">
        <f t="shared" si="53"/>
        <v/>
      </c>
      <c r="H89" s="30">
        <v>7300</v>
      </c>
      <c r="I89" s="67">
        <f t="shared" si="54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6"/>
        <v>1800</v>
      </c>
      <c r="P89" s="29" t="str">
        <f t="shared" si="55"/>
        <v/>
      </c>
      <c r="Q89" s="30">
        <v>1800</v>
      </c>
      <c r="R89" s="90">
        <f t="shared" si="48"/>
        <v>1800</v>
      </c>
      <c r="S89" s="105"/>
      <c r="V89" s="106"/>
      <c r="W89" s="130"/>
      <c r="X89" s="131"/>
      <c r="Y89" s="106"/>
      <c r="Z89" s="130"/>
      <c r="AA89" s="131"/>
      <c r="AC89" s="114">
        <f t="shared" si="44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2"/>
        <v>8700</v>
      </c>
      <c r="G90" s="29"/>
      <c r="H90" s="30">
        <v>8700</v>
      </c>
      <c r="I90" s="67">
        <f t="shared" si="54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6"/>
        <v>2200</v>
      </c>
      <c r="P90" s="29" t="str">
        <f t="shared" si="55"/>
        <v/>
      </c>
      <c r="Q90" s="30">
        <v>2200</v>
      </c>
      <c r="R90" s="90">
        <f t="shared" si="48"/>
        <v>2200</v>
      </c>
      <c r="S90" s="105"/>
      <c r="V90" s="106"/>
      <c r="W90" s="130"/>
      <c r="X90" s="131"/>
      <c r="Y90" s="106"/>
      <c r="Z90" s="130"/>
      <c r="AA90" s="131"/>
      <c r="AC90" s="114">
        <f t="shared" si="44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2"/>
        <v>11200</v>
      </c>
      <c r="G91" s="29" t="str">
        <f t="shared" ref="G91:G115" si="56">IF(LEFT(D91,1)="+",LEFT(D91,1)&amp;TEXT(D91,"#"),TEXT(D91,"#"))</f>
        <v/>
      </c>
      <c r="H91" s="30">
        <v>11200</v>
      </c>
      <c r="I91" s="67">
        <f t="shared" si="54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5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44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2"/>
        <v>8200</v>
      </c>
      <c r="G92" s="29" t="str">
        <f t="shared" si="56"/>
        <v/>
      </c>
      <c r="H92" s="30">
        <v>8200</v>
      </c>
      <c r="I92" s="67">
        <f t="shared" si="54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5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44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2"/>
        <v>7600</v>
      </c>
      <c r="G93" s="29" t="str">
        <f t="shared" si="56"/>
        <v/>
      </c>
      <c r="H93" s="30">
        <v>7600</v>
      </c>
      <c r="I93" s="67">
        <f t="shared" si="54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6"/>
        <v>2100</v>
      </c>
      <c r="P93" s="29" t="str">
        <f t="shared" si="55"/>
        <v/>
      </c>
      <c r="Q93" s="30">
        <v>2100</v>
      </c>
      <c r="R93" s="90">
        <f t="shared" si="48"/>
        <v>2100</v>
      </c>
      <c r="S93" s="105"/>
      <c r="V93" s="106"/>
      <c r="W93" s="130"/>
      <c r="X93" s="131"/>
      <c r="Y93" s="106"/>
      <c r="Z93" s="130"/>
      <c r="AA93" s="131"/>
      <c r="AC93" s="114">
        <f t="shared" si="44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2"/>
        <v>8500</v>
      </c>
      <c r="G94" s="29" t="str">
        <f t="shared" si="56"/>
        <v/>
      </c>
      <c r="H94" s="30">
        <v>8500</v>
      </c>
      <c r="I94" s="67">
        <f t="shared" si="54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6"/>
        <v>2100</v>
      </c>
      <c r="P94" s="29" t="str">
        <f t="shared" si="55"/>
        <v/>
      </c>
      <c r="Q94" s="30">
        <v>2100</v>
      </c>
      <c r="R94" s="90">
        <f t="shared" si="48"/>
        <v>2100</v>
      </c>
      <c r="S94" s="105"/>
      <c r="V94" s="106"/>
      <c r="W94" s="130"/>
      <c r="X94" s="131"/>
      <c r="Y94" s="106"/>
      <c r="Z94" s="130"/>
      <c r="AA94" s="131"/>
      <c r="AC94" s="114">
        <f t="shared" si="44"/>
        <v>0</v>
      </c>
      <c r="AD94" s="114">
        <f t="shared" si="45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2"/>
        <v>8900</v>
      </c>
      <c r="G95" s="29" t="str">
        <f t="shared" si="56"/>
        <v/>
      </c>
      <c r="H95" s="30">
        <v>8900</v>
      </c>
      <c r="I95" s="67">
        <f t="shared" si="54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6"/>
        <v>4500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44"/>
        <v>0</v>
      </c>
      <c r="AD95" s="114">
        <f t="shared" si="45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154600</v>
      </c>
      <c r="F96" s="39">
        <f>E96/18</f>
        <v>8588.88888888889</v>
      </c>
      <c r="G96" s="29" t="str">
        <f t="shared" si="56"/>
        <v/>
      </c>
      <c r="H96" s="38">
        <f>SUM(I78:I95)</f>
        <v>154600</v>
      </c>
      <c r="I96" s="39">
        <f>AVERAGE(I78:I95)</f>
        <v>8588.88888888889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6"/>
        <v>5000</v>
      </c>
      <c r="P96" s="29" t="str">
        <f t="shared" ref="P96:P122" si="57">IF(LEFT(M96,1)="+",LEFT(M96,1)&amp;TEXT(M96,"#"),TEXT(M96,"#"))</f>
        <v/>
      </c>
      <c r="Q96" s="30">
        <v>5000</v>
      </c>
      <c r="R96" s="90">
        <f t="shared" si="48"/>
        <v>5000</v>
      </c>
      <c r="S96" s="105"/>
      <c r="V96" s="106"/>
      <c r="W96" s="130"/>
      <c r="X96" s="131"/>
      <c r="Y96" s="106"/>
      <c r="Z96" s="130"/>
      <c r="AA96" s="131"/>
      <c r="AC96" s="114">
        <f t="shared" si="44"/>
        <v>0</v>
      </c>
      <c r="AD96" s="114">
        <f t="shared" si="45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8">E97+D97</f>
        <v>10800</v>
      </c>
      <c r="G97" s="29" t="str">
        <f t="shared" si="56"/>
        <v/>
      </c>
      <c r="H97" s="30">
        <v>10800</v>
      </c>
      <c r="I97" s="67">
        <f t="shared" ref="I97:I115" si="59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57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44"/>
        <v>0</v>
      </c>
      <c r="AD97" s="114">
        <f t="shared" si="45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8"/>
        <v>11900</v>
      </c>
      <c r="G98" s="29" t="str">
        <f t="shared" si="56"/>
        <v/>
      </c>
      <c r="H98" s="30">
        <v>11900</v>
      </c>
      <c r="I98" s="67">
        <f t="shared" si="59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57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44"/>
        <v>0</v>
      </c>
      <c r="AD98" s="114">
        <f t="shared" si="45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8"/>
        <v>11600</v>
      </c>
      <c r="G99" s="29" t="str">
        <f t="shared" si="56"/>
        <v/>
      </c>
      <c r="H99" s="30">
        <v>11600</v>
      </c>
      <c r="I99" s="67">
        <f t="shared" si="59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57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44"/>
        <v>0</v>
      </c>
      <c r="AD99" s="114">
        <f t="shared" si="45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8"/>
        <v>11800</v>
      </c>
      <c r="G100" s="29" t="str">
        <f t="shared" si="56"/>
        <v/>
      </c>
      <c r="H100" s="30">
        <v>11800</v>
      </c>
      <c r="I100" s="67">
        <f t="shared" si="59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57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4"/>
        <v>0</v>
      </c>
      <c r="AD100" s="114">
        <f t="shared" si="45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10900</v>
      </c>
      <c r="F101" s="28">
        <f t="shared" si="58"/>
        <v>10900</v>
      </c>
      <c r="G101" s="29" t="str">
        <f t="shared" si="56"/>
        <v/>
      </c>
      <c r="H101" s="30">
        <v>10900</v>
      </c>
      <c r="I101" s="67">
        <f t="shared" si="59"/>
        <v>10900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57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4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8"/>
        <v>10700</v>
      </c>
      <c r="G102" s="29" t="str">
        <f t="shared" si="56"/>
        <v/>
      </c>
      <c r="H102" s="30">
        <v>10700</v>
      </c>
      <c r="I102" s="67">
        <f t="shared" si="59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57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4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8"/>
        <v>10000</v>
      </c>
      <c r="G103" s="29" t="str">
        <f t="shared" si="56"/>
        <v/>
      </c>
      <c r="H103" s="30">
        <v>10000</v>
      </c>
      <c r="I103" s="67">
        <f t="shared" si="59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57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4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8"/>
        <v>10000</v>
      </c>
      <c r="G104" s="29" t="str">
        <f t="shared" si="56"/>
        <v/>
      </c>
      <c r="H104" s="30">
        <v>10000</v>
      </c>
      <c r="I104" s="67">
        <f t="shared" si="59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6"/>
        <v>1900</v>
      </c>
      <c r="P104" s="29" t="str">
        <f t="shared" si="57"/>
        <v/>
      </c>
      <c r="Q104" s="30">
        <v>1900</v>
      </c>
      <c r="R104" s="90">
        <f t="shared" si="48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4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8"/>
        <v>10500</v>
      </c>
      <c r="G105" s="29" t="str">
        <f t="shared" si="56"/>
        <v/>
      </c>
      <c r="H105" s="30">
        <v>10500</v>
      </c>
      <c r="I105" s="67">
        <f t="shared" si="59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57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4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58"/>
        <v>9400</v>
      </c>
      <c r="G106" s="29" t="str">
        <f t="shared" si="56"/>
        <v/>
      </c>
      <c r="H106" s="30">
        <v>9400</v>
      </c>
      <c r="I106" s="67">
        <f t="shared" si="59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57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4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8"/>
        <v>10000</v>
      </c>
      <c r="G107" s="29" t="str">
        <f t="shared" si="56"/>
        <v/>
      </c>
      <c r="H107" s="30">
        <v>10000</v>
      </c>
      <c r="I107" s="67">
        <f t="shared" si="59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57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4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8"/>
        <v>10600</v>
      </c>
      <c r="G108" s="29" t="str">
        <f t="shared" si="56"/>
        <v/>
      </c>
      <c r="H108" s="30">
        <v>10600</v>
      </c>
      <c r="I108" s="67">
        <f t="shared" si="59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57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4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8"/>
        <v>11900</v>
      </c>
      <c r="G109" s="29" t="str">
        <f t="shared" si="56"/>
        <v/>
      </c>
      <c r="H109" s="30">
        <v>11900</v>
      </c>
      <c r="I109" s="67">
        <f t="shared" si="59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57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4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8"/>
        <v>11800</v>
      </c>
      <c r="G110" s="29" t="str">
        <f t="shared" si="56"/>
        <v/>
      </c>
      <c r="H110" s="30">
        <v>11800</v>
      </c>
      <c r="I110" s="67">
        <f t="shared" si="59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57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4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8"/>
        <v>11800</v>
      </c>
      <c r="G111" s="29" t="str">
        <f t="shared" si="56"/>
        <v/>
      </c>
      <c r="H111" s="30">
        <v>11800</v>
      </c>
      <c r="I111" s="67">
        <f t="shared" si="59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57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4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6"/>
        <v/>
      </c>
      <c r="H112" s="30">
        <v>11000</v>
      </c>
      <c r="I112" s="67">
        <f t="shared" si="59"/>
        <v>11000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57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4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8"/>
        <v>10700</v>
      </c>
      <c r="G113" s="29" t="str">
        <f t="shared" si="56"/>
        <v/>
      </c>
      <c r="H113" s="30">
        <v>10700</v>
      </c>
      <c r="I113" s="67">
        <f t="shared" si="59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57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4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8"/>
        <v>10000</v>
      </c>
      <c r="G114" s="29" t="str">
        <f t="shared" si="56"/>
        <v/>
      </c>
      <c r="H114" s="30">
        <v>10000</v>
      </c>
      <c r="I114" s="67">
        <f t="shared" si="59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6"/>
        <v>1500</v>
      </c>
      <c r="P114" s="29" t="str">
        <f t="shared" si="57"/>
        <v/>
      </c>
      <c r="Q114" s="30">
        <v>1500</v>
      </c>
      <c r="R114" s="90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4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8"/>
        <v>9800</v>
      </c>
      <c r="G115" s="29" t="str">
        <f t="shared" si="56"/>
        <v/>
      </c>
      <c r="H115" s="30">
        <v>9800</v>
      </c>
      <c r="I115" s="67">
        <f t="shared" si="59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57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4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205200</v>
      </c>
      <c r="F116" s="39">
        <f>E116/19</f>
        <v>10800</v>
      </c>
      <c r="G116" s="73"/>
      <c r="H116" s="38">
        <f>SUM(I97:I115)</f>
        <v>205200</v>
      </c>
      <c r="I116" s="39">
        <f>H116/19</f>
        <v>10800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57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4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0">E117+D117</f>
        <v>8700</v>
      </c>
      <c r="G117" s="29" t="str">
        <f t="shared" ref="G117:G139" si="61">IF(LEFT(D117,1)="+",LEFT(D117,1)&amp;TEXT(D117,"#"),TEXT(D117,"#"))</f>
        <v/>
      </c>
      <c r="H117" s="30">
        <v>8700</v>
      </c>
      <c r="I117" s="67">
        <f t="shared" ref="I117:I166" si="62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57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4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0"/>
        <v>9000</v>
      </c>
      <c r="G118" s="29" t="str">
        <f t="shared" si="61"/>
        <v/>
      </c>
      <c r="H118" s="30">
        <v>9000</v>
      </c>
      <c r="I118" s="67">
        <f t="shared" si="62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57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4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1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57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4"/>
        <v>0</v>
      </c>
      <c r="AD119" s="114">
        <f t="shared" si="45"/>
        <v>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222900</v>
      </c>
      <c r="F120" s="39">
        <f>E120/21</f>
        <v>10614.2857142857</v>
      </c>
      <c r="G120" s="29" t="str">
        <f t="shared" si="61"/>
        <v/>
      </c>
      <c r="H120" s="38">
        <f>H116+H119</f>
        <v>222900</v>
      </c>
      <c r="I120" s="39">
        <f>H120/21</f>
        <v>10614.2857142857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57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4"/>
        <v>0</v>
      </c>
      <c r="AD120" s="114">
        <f t="shared" si="45"/>
        <v>-400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0"/>
        <v>10800</v>
      </c>
      <c r="G121" s="29" t="str">
        <f t="shared" si="61"/>
        <v/>
      </c>
      <c r="H121" s="30">
        <v>10800</v>
      </c>
      <c r="I121" s="67">
        <f t="shared" si="62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57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4"/>
        <v>0</v>
      </c>
      <c r="AD121" s="114">
        <f t="shared" si="45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11700</v>
      </c>
      <c r="F122" s="28">
        <f t="shared" si="60"/>
        <v>11700</v>
      </c>
      <c r="G122" s="29" t="str">
        <f t="shared" si="61"/>
        <v/>
      </c>
      <c r="H122" s="30">
        <v>11700</v>
      </c>
      <c r="I122" s="67">
        <f t="shared" si="62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57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4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0"/>
        <v>14300</v>
      </c>
      <c r="G123" s="29" t="str">
        <f t="shared" si="61"/>
        <v/>
      </c>
      <c r="H123" s="30">
        <v>14300</v>
      </c>
      <c r="I123" s="99">
        <f t="shared" si="62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4"/>
        <v>0</v>
      </c>
      <c r="AD123" s="114">
        <f t="shared" si="45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0"/>
        <v>17100</v>
      </c>
      <c r="G124" s="29" t="str">
        <f t="shared" si="61"/>
        <v/>
      </c>
      <c r="H124" s="30">
        <v>17100</v>
      </c>
      <c r="I124" s="99">
        <f t="shared" si="62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4"/>
        <v>0</v>
      </c>
      <c r="AD124" s="114">
        <f t="shared" si="45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0"/>
        <v>10600</v>
      </c>
      <c r="G125" s="29" t="str">
        <f t="shared" si="61"/>
        <v/>
      </c>
      <c r="H125" s="30">
        <v>10600</v>
      </c>
      <c r="I125" s="99">
        <f t="shared" si="62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3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4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0"/>
        <v>9300</v>
      </c>
      <c r="G126" s="29" t="str">
        <f t="shared" si="61"/>
        <v/>
      </c>
      <c r="H126" s="30">
        <v>9300</v>
      </c>
      <c r="I126" s="99">
        <f t="shared" si="62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3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4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0"/>
        <v>12600</v>
      </c>
      <c r="G127" s="29" t="str">
        <f t="shared" si="61"/>
        <v/>
      </c>
      <c r="H127" s="34">
        <v>12600</v>
      </c>
      <c r="I127" s="99">
        <f t="shared" si="62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6"/>
        <v>4700</v>
      </c>
      <c r="P127" s="29" t="str">
        <f t="shared" si="63"/>
        <v/>
      </c>
      <c r="Q127" s="30">
        <v>4700</v>
      </c>
      <c r="R127" s="90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4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0"/>
        <v>10900</v>
      </c>
      <c r="G128" s="29" t="str">
        <f t="shared" si="61"/>
        <v/>
      </c>
      <c r="H128" s="34">
        <v>10900</v>
      </c>
      <c r="I128" s="99">
        <f t="shared" si="62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3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4"/>
        <v>0</v>
      </c>
      <c r="AD128" s="114">
        <f t="shared" si="45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27">
        <v>12100</v>
      </c>
      <c r="F129" s="28">
        <f t="shared" si="60"/>
        <v>12100</v>
      </c>
      <c r="G129" s="29" t="str">
        <f t="shared" si="61"/>
        <v/>
      </c>
      <c r="H129" s="30">
        <v>12100</v>
      </c>
      <c r="I129" s="99">
        <f t="shared" si="62"/>
        <v>12100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3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4"/>
        <v>0</v>
      </c>
      <c r="AD129" s="114">
        <f t="shared" si="45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0"/>
        <v>12500</v>
      </c>
      <c r="G130" s="29" t="str">
        <f t="shared" si="61"/>
        <v/>
      </c>
      <c r="H130" s="34">
        <v>12500</v>
      </c>
      <c r="I130" s="99">
        <f t="shared" si="62"/>
        <v>12500</v>
      </c>
      <c r="J130" s="105"/>
      <c r="K130" s="24" t="s">
        <v>315</v>
      </c>
      <c r="L130" s="25" t="s">
        <v>105</v>
      </c>
      <c r="M130" s="52"/>
      <c r="N130" s="27">
        <v>14200</v>
      </c>
      <c r="O130" s="28">
        <f t="shared" si="46"/>
        <v>14200</v>
      </c>
      <c r="P130" s="29" t="str">
        <f t="shared" si="63"/>
        <v/>
      </c>
      <c r="Q130" s="30">
        <v>14200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4"/>
        <v>0</v>
      </c>
      <c r="AD130" s="114">
        <f t="shared" si="45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0"/>
        <v>12300</v>
      </c>
      <c r="G131" s="29" t="str">
        <f t="shared" si="61"/>
        <v/>
      </c>
      <c r="H131" s="34">
        <v>12300</v>
      </c>
      <c r="I131" s="99">
        <f t="shared" si="62"/>
        <v>12300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3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4"/>
        <v>0</v>
      </c>
      <c r="AD131" s="114">
        <f t="shared" si="45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3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4">F132-I132</f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0"/>
        <v>13100</v>
      </c>
      <c r="G133" s="29" t="str">
        <f t="shared" si="61"/>
        <v/>
      </c>
      <c r="H133" s="34">
        <v>13100</v>
      </c>
      <c r="I133" s="99">
        <f t="shared" si="62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6"/>
        <v>16600</v>
      </c>
      <c r="P133" s="29" t="str">
        <f t="shared" si="63"/>
        <v/>
      </c>
      <c r="Q133" s="30">
        <v>16600</v>
      </c>
      <c r="R133" s="90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0"/>
        <v>12800</v>
      </c>
      <c r="G134" s="29" t="str">
        <f t="shared" si="61"/>
        <v/>
      </c>
      <c r="H134" s="34">
        <v>12800</v>
      </c>
      <c r="I134" s="99">
        <f t="shared" si="62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3"/>
        <v/>
      </c>
      <c r="Q134" s="30">
        <v>4000</v>
      </c>
      <c r="R134" s="90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3"/>
        <v/>
      </c>
      <c r="Q135" s="30">
        <v>9100</v>
      </c>
      <c r="R135" s="90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3"/>
        <v/>
      </c>
      <c r="Q136" s="34">
        <f t="shared" ref="Q136:Q147" si="67">O136</f>
        <v>11310</v>
      </c>
      <c r="R136" s="90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0"/>
        <v>13500</v>
      </c>
      <c r="G137" s="29" t="str">
        <f t="shared" si="61"/>
        <v/>
      </c>
      <c r="H137" s="34">
        <v>13500</v>
      </c>
      <c r="I137" s="99">
        <f t="shared" si="62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3"/>
        <v/>
      </c>
      <c r="Q137" s="34">
        <f t="shared" si="67"/>
        <v>37150</v>
      </c>
      <c r="R137" s="90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0"/>
        <v>10500</v>
      </c>
      <c r="G138" s="29" t="str">
        <f t="shared" si="61"/>
        <v/>
      </c>
      <c r="H138" s="30">
        <v>10500</v>
      </c>
      <c r="I138" s="99">
        <f t="shared" si="62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3"/>
        <v/>
      </c>
      <c r="Q138" s="34">
        <f t="shared" si="67"/>
        <v>36950</v>
      </c>
      <c r="R138" s="90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0"/>
        <v>10300</v>
      </c>
      <c r="G139" s="29" t="str">
        <f t="shared" si="61"/>
        <v/>
      </c>
      <c r="H139" s="30">
        <v>10300</v>
      </c>
      <c r="I139" s="99">
        <f t="shared" si="62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3"/>
        <v/>
      </c>
      <c r="Q139" s="34">
        <f t="shared" si="67"/>
        <v>11850</v>
      </c>
      <c r="R139" s="90">
        <f t="shared" si="66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26950</v>
      </c>
      <c r="O140" s="28">
        <f>O32+1250+300+400</f>
        <v>26950</v>
      </c>
      <c r="P140" s="29" t="str">
        <f t="shared" si="63"/>
        <v/>
      </c>
      <c r="Q140" s="34">
        <f t="shared" si="67"/>
        <v>26950</v>
      </c>
      <c r="R140" s="90">
        <f t="shared" si="66"/>
        <v>26950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0"/>
        <v>10300</v>
      </c>
      <c r="G141" s="29"/>
      <c r="H141" s="30">
        <v>10300</v>
      </c>
      <c r="I141" s="99">
        <f t="shared" si="62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3"/>
        <v/>
      </c>
      <c r="Q141" s="34">
        <f t="shared" si="67"/>
        <v>11790</v>
      </c>
      <c r="R141" s="90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0"/>
        <v>20600</v>
      </c>
      <c r="G142" s="29" t="str">
        <f t="shared" ref="G142:G147" si="68">IF(LEFT(D142,1)="+",LEFT(D142,1)&amp;TEXT(D142,"#"),TEXT(D142,"#"))</f>
        <v/>
      </c>
      <c r="H142" s="34">
        <v>20600</v>
      </c>
      <c r="I142" s="99">
        <f t="shared" si="62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3"/>
        <v/>
      </c>
      <c r="Q142" s="34">
        <f t="shared" si="67"/>
        <v>6420</v>
      </c>
      <c r="R142" s="90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3"/>
        <v/>
      </c>
      <c r="Q143" s="34">
        <f t="shared" si="67"/>
        <v>26860</v>
      </c>
      <c r="R143" s="90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0"/>
        <v>19500</v>
      </c>
      <c r="G144" s="29" t="str">
        <f t="shared" si="68"/>
        <v/>
      </c>
      <c r="H144" s="34">
        <v>19500</v>
      </c>
      <c r="I144" s="99">
        <f t="shared" si="62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3"/>
        <v/>
      </c>
      <c r="Q144" s="34">
        <f t="shared" si="67"/>
        <v>10540</v>
      </c>
      <c r="R144" s="90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0"/>
        <v>11400</v>
      </c>
      <c r="G145" s="29" t="str">
        <f t="shared" si="68"/>
        <v/>
      </c>
      <c r="H145" s="30">
        <v>11400</v>
      </c>
      <c r="I145" s="99">
        <f t="shared" si="62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3"/>
        <v/>
      </c>
      <c r="Q145" s="34">
        <f t="shared" si="67"/>
        <v>4590</v>
      </c>
      <c r="R145" s="90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0"/>
        <v>11000</v>
      </c>
      <c r="G146" s="29" t="str">
        <f t="shared" si="68"/>
        <v/>
      </c>
      <c r="H146" s="30">
        <v>11000</v>
      </c>
      <c r="I146" s="99">
        <f t="shared" si="62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3"/>
        <v/>
      </c>
      <c r="Q146" s="34">
        <f t="shared" si="67"/>
        <v>16890</v>
      </c>
      <c r="R146" s="90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0"/>
        <v>10500</v>
      </c>
      <c r="G147" s="29" t="str">
        <f t="shared" si="68"/>
        <v/>
      </c>
      <c r="H147" s="30">
        <v>10500</v>
      </c>
      <c r="I147" s="99">
        <f t="shared" si="62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3"/>
        <v/>
      </c>
      <c r="Q147" s="34">
        <f t="shared" si="67"/>
        <v>9570</v>
      </c>
      <c r="R147" s="90">
        <f t="shared" si="66"/>
        <v>9570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10400</v>
      </c>
      <c r="F148" s="28">
        <f t="shared" si="60"/>
        <v>10400</v>
      </c>
      <c r="G148" s="29"/>
      <c r="H148" s="30">
        <v>10400</v>
      </c>
      <c r="I148" s="99">
        <f t="shared" si="62"/>
        <v>10400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69">N148+M148</f>
        <v>7000</v>
      </c>
      <c r="P148" s="29" t="str">
        <f t="shared" si="63"/>
        <v/>
      </c>
      <c r="Q148" s="30">
        <v>7000</v>
      </c>
      <c r="R148" s="90">
        <f t="shared" si="66"/>
        <v>7000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0"/>
        <v>10400</v>
      </c>
      <c r="G149" s="29"/>
      <c r="H149" s="30">
        <v>10400</v>
      </c>
      <c r="I149" s="99">
        <f t="shared" si="62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69"/>
        <v>6200</v>
      </c>
      <c r="P149" s="29" t="str">
        <f t="shared" si="63"/>
        <v/>
      </c>
      <c r="Q149" s="30">
        <v>6200</v>
      </c>
      <c r="R149" s="90">
        <f t="shared" si="66"/>
        <v>6200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0"/>
        <v>10400</v>
      </c>
      <c r="G150" s="29"/>
      <c r="H150" s="30">
        <v>10400</v>
      </c>
      <c r="I150" s="99">
        <f t="shared" si="62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69"/>
        <v>10000</v>
      </c>
      <c r="P150" s="77" t="str">
        <f t="shared" si="63"/>
        <v/>
      </c>
      <c r="Q150" s="30">
        <v>10000</v>
      </c>
      <c r="R150" s="90">
        <f t="shared" si="66"/>
        <v>10000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10400</v>
      </c>
      <c r="F151" s="28">
        <f t="shared" si="60"/>
        <v>10400</v>
      </c>
      <c r="G151" s="29"/>
      <c r="H151" s="30">
        <v>10400</v>
      </c>
      <c r="I151" s="99">
        <f t="shared" si="62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69"/>
        <v>8400</v>
      </c>
      <c r="P151" s="77" t="str">
        <f t="shared" si="63"/>
        <v/>
      </c>
      <c r="Q151" s="30">
        <v>8400</v>
      </c>
      <c r="R151" s="90">
        <f t="shared" si="66"/>
        <v>8400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0"/>
        <v>10600</v>
      </c>
      <c r="G152" s="29"/>
      <c r="H152" s="30">
        <v>10600</v>
      </c>
      <c r="I152" s="99">
        <f t="shared" si="62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69"/>
        <v>7200</v>
      </c>
      <c r="P152" s="77" t="str">
        <f t="shared" si="63"/>
        <v/>
      </c>
      <c r="Q152" s="34">
        <v>7200</v>
      </c>
      <c r="R152" s="90">
        <f t="shared" si="66"/>
        <v>7200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13500</v>
      </c>
      <c r="F153" s="28">
        <f t="shared" si="60"/>
        <v>13500</v>
      </c>
      <c r="G153" s="29" t="str">
        <f t="shared" ref="G153:G155" si="70">IF(LEFT(D153,1)="+",LEFT(D153,1)&amp;TEXT(D153,"#"),TEXT(D153,"#"))</f>
        <v/>
      </c>
      <c r="H153" s="30">
        <v>13500</v>
      </c>
      <c r="I153" s="99">
        <f t="shared" si="62"/>
        <v>13500</v>
      </c>
      <c r="J153" s="105"/>
      <c r="K153" s="147" t="s">
        <v>368</v>
      </c>
      <c r="L153" s="75" t="s">
        <v>22</v>
      </c>
      <c r="M153" s="57"/>
      <c r="N153" s="27">
        <v>4000</v>
      </c>
      <c r="O153" s="28">
        <f t="shared" si="69"/>
        <v>4000</v>
      </c>
      <c r="P153" s="77" t="str">
        <f t="shared" si="63"/>
        <v/>
      </c>
      <c r="Q153" s="30">
        <v>4000</v>
      </c>
      <c r="R153" s="90">
        <f t="shared" si="66"/>
        <v>4000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13100</v>
      </c>
      <c r="F154" s="28">
        <f t="shared" si="60"/>
        <v>13100</v>
      </c>
      <c r="G154" s="29" t="str">
        <f t="shared" si="70"/>
        <v/>
      </c>
      <c r="H154" s="30">
        <v>13100</v>
      </c>
      <c r="I154" s="99">
        <f t="shared" si="62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69"/>
        <v>5000</v>
      </c>
      <c r="P154" s="77" t="str">
        <f t="shared" si="63"/>
        <v/>
      </c>
      <c r="Q154" s="34">
        <v>5000</v>
      </c>
      <c r="R154" s="90">
        <f t="shared" si="66"/>
        <v>5000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0"/>
        <v>12500</v>
      </c>
      <c r="G155" s="29" t="str">
        <f t="shared" si="70"/>
        <v/>
      </c>
      <c r="H155" s="30">
        <v>12500</v>
      </c>
      <c r="I155" s="99">
        <f t="shared" si="62"/>
        <v>12500</v>
      </c>
      <c r="J155" s="105"/>
      <c r="K155" s="147" t="s">
        <v>373</v>
      </c>
      <c r="L155" s="75" t="s">
        <v>22</v>
      </c>
      <c r="M155" s="57"/>
      <c r="N155" s="27">
        <v>5000</v>
      </c>
      <c r="O155" s="28">
        <f t="shared" si="69"/>
        <v>5000</v>
      </c>
      <c r="P155" s="77" t="str">
        <f t="shared" si="63"/>
        <v/>
      </c>
      <c r="Q155" s="30">
        <v>5000</v>
      </c>
      <c r="R155" s="90">
        <f t="shared" si="66"/>
        <v>5000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0"/>
        <v>10300</v>
      </c>
      <c r="G156" s="29"/>
      <c r="H156" s="30">
        <v>10300</v>
      </c>
      <c r="I156" s="99">
        <f t="shared" si="62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69"/>
        <v>5000</v>
      </c>
      <c r="P156" s="77" t="str">
        <f t="shared" si="63"/>
        <v/>
      </c>
      <c r="Q156" s="30">
        <v>5000</v>
      </c>
      <c r="R156" s="90">
        <f t="shared" si="66"/>
        <v>5000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0"/>
        <v>13000</v>
      </c>
      <c r="G157" s="29" t="str">
        <f t="shared" ref="G157:G166" si="71">IF(LEFT(D157,1)="+",LEFT(D157,1)&amp;TEXT(D157,"#"),TEXT(D157,"#"))</f>
        <v/>
      </c>
      <c r="H157" s="30">
        <v>13000</v>
      </c>
      <c r="I157" s="99">
        <f t="shared" si="62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69"/>
        <v>6500</v>
      </c>
      <c r="P157" s="77" t="str">
        <f t="shared" si="63"/>
        <v/>
      </c>
      <c r="Q157" s="30">
        <v>6500</v>
      </c>
      <c r="R157" s="90">
        <f t="shared" si="66"/>
        <v>6500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0"/>
        <v>13500</v>
      </c>
      <c r="G158" s="29"/>
      <c r="H158" s="34">
        <v>13500</v>
      </c>
      <c r="I158" s="99">
        <f t="shared" si="62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69"/>
        <v>3800</v>
      </c>
      <c r="P158" s="77" t="str">
        <f t="shared" si="63"/>
        <v/>
      </c>
      <c r="Q158" s="30">
        <v>3800</v>
      </c>
      <c r="R158" s="90">
        <f t="shared" si="66"/>
        <v>3800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69"/>
        <v>4700</v>
      </c>
      <c r="P159" s="77" t="str">
        <f t="shared" si="63"/>
        <v/>
      </c>
      <c r="Q159" s="30">
        <v>4700</v>
      </c>
      <c r="R159" s="90">
        <f t="shared" si="66"/>
        <v>4700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0"/>
        <v>13200</v>
      </c>
      <c r="G160" s="29" t="str">
        <f t="shared" si="71"/>
        <v/>
      </c>
      <c r="H160" s="34">
        <v>13200</v>
      </c>
      <c r="I160" s="99">
        <f t="shared" si="62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69"/>
        <v>6000</v>
      </c>
      <c r="P160" s="77" t="str">
        <f t="shared" si="63"/>
        <v/>
      </c>
      <c r="Q160" s="30">
        <v>6000</v>
      </c>
      <c r="R160" s="90">
        <f t="shared" si="66"/>
        <v>6000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99">
        <f t="shared" si="62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69"/>
        <v>2700</v>
      </c>
      <c r="P161" s="77" t="str">
        <f t="shared" si="63"/>
        <v/>
      </c>
      <c r="Q161" s="30">
        <v>2700</v>
      </c>
      <c r="R161" s="90">
        <f t="shared" si="66"/>
        <v>2700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0"/>
        <v>10600</v>
      </c>
      <c r="G163" s="29" t="str">
        <f t="shared" si="71"/>
        <v/>
      </c>
      <c r="H163" s="30">
        <v>10600</v>
      </c>
      <c r="I163" s="67">
        <f t="shared" si="62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69"/>
        <v>2300</v>
      </c>
      <c r="P163" s="77" t="str">
        <f t="shared" si="63"/>
        <v/>
      </c>
      <c r="Q163" s="30">
        <v>2300</v>
      </c>
      <c r="R163" s="90">
        <f t="shared" si="66"/>
        <v>2300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0"/>
        <v>10700</v>
      </c>
      <c r="G164" s="29" t="str">
        <f t="shared" si="71"/>
        <v/>
      </c>
      <c r="H164" s="30">
        <v>10700</v>
      </c>
      <c r="I164" s="99">
        <f t="shared" si="62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69"/>
        <v>9800</v>
      </c>
      <c r="P164" s="77" t="str">
        <f t="shared" si="63"/>
        <v/>
      </c>
      <c r="Q164" s="30">
        <v>9800</v>
      </c>
      <c r="R164" s="90">
        <f t="shared" si="66"/>
        <v>9800</v>
      </c>
      <c r="S164" s="3"/>
      <c r="V164" s="9"/>
      <c r="W164" s="6"/>
      <c r="X164" s="8"/>
      <c r="Y164" s="9"/>
      <c r="Z164" s="6"/>
      <c r="AA164" s="8"/>
      <c r="AC164" s="114">
        <f t="shared" si="64"/>
        <v>0</v>
      </c>
      <c r="AD164" s="114">
        <f t="shared" si="65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0"/>
        <v>11200</v>
      </c>
      <c r="G165" s="29" t="str">
        <f t="shared" si="71"/>
        <v/>
      </c>
      <c r="H165" s="30">
        <v>11200</v>
      </c>
      <c r="I165" s="99">
        <f t="shared" si="62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69"/>
        <v>10700</v>
      </c>
      <c r="P165" s="77" t="str">
        <f t="shared" si="63"/>
        <v/>
      </c>
      <c r="Q165" s="30">
        <v>10700</v>
      </c>
      <c r="R165" s="90">
        <f t="shared" si="66"/>
        <v>10700</v>
      </c>
      <c r="S165" s="3"/>
      <c r="V165" s="9"/>
      <c r="W165" s="6"/>
      <c r="X165" s="8"/>
      <c r="Y165" s="9"/>
      <c r="Z165" s="6"/>
      <c r="AA165" s="8"/>
      <c r="AC165" s="114">
        <f t="shared" si="64"/>
        <v>0</v>
      </c>
      <c r="AD165" s="114">
        <f t="shared" si="65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0"/>
        <v>10600</v>
      </c>
      <c r="G166" s="29" t="str">
        <f t="shared" si="71"/>
        <v/>
      </c>
      <c r="H166" s="30">
        <v>10600</v>
      </c>
      <c r="I166" s="99">
        <f t="shared" si="62"/>
        <v>10600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69"/>
        <v>11800</v>
      </c>
      <c r="P166" s="77" t="str">
        <f t="shared" si="63"/>
        <v/>
      </c>
      <c r="Q166" s="30">
        <v>11800</v>
      </c>
      <c r="R166" s="90">
        <f t="shared" si="66"/>
        <v>11800</v>
      </c>
      <c r="S166" s="3"/>
      <c r="V166" s="9"/>
      <c r="W166" s="6"/>
      <c r="X166" s="8"/>
      <c r="Y166" s="9"/>
      <c r="Z166" s="6"/>
      <c r="AA166" s="8"/>
      <c r="AC166" s="114">
        <f t="shared" si="64"/>
        <v>0</v>
      </c>
      <c r="AD166" s="114">
        <f t="shared" si="65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566400</v>
      </c>
      <c r="F167" s="39">
        <f>E167/46</f>
        <v>12313.0434782609</v>
      </c>
      <c r="G167" s="73"/>
      <c r="H167" s="38">
        <f>SUM(I121:I166)</f>
        <v>566400</v>
      </c>
      <c r="I167" s="149">
        <f>H167/46</f>
        <v>12313.0434782609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69"/>
        <v>11700</v>
      </c>
      <c r="P167" s="29" t="str">
        <f t="shared" si="63"/>
        <v/>
      </c>
      <c r="Q167" s="30">
        <v>11700</v>
      </c>
      <c r="R167" s="90">
        <f t="shared" si="66"/>
        <v>11700</v>
      </c>
      <c r="S167" s="3"/>
      <c r="V167" s="9"/>
      <c r="W167" s="6"/>
      <c r="X167" s="8"/>
      <c r="Y167" s="9"/>
      <c r="Z167" s="6"/>
      <c r="AA167" s="8"/>
      <c r="AC167" s="114">
        <f t="shared" si="64"/>
        <v>0</v>
      </c>
      <c r="AD167" s="114">
        <f t="shared" si="65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2">E168+D168</f>
        <v>4100</v>
      </c>
      <c r="G168" s="29" t="str">
        <f t="shared" ref="G168:G186" si="73">IF(LEFT(D168,1)="+",LEFT(D168,1)&amp;TEXT(D168,"#"),TEXT(D168,"#"))</f>
        <v/>
      </c>
      <c r="H168" s="34">
        <v>4100</v>
      </c>
      <c r="I168" s="99">
        <f t="shared" ref="I168:I182" si="74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69"/>
        <v>4050</v>
      </c>
      <c r="P168" s="77" t="str">
        <f t="shared" si="63"/>
        <v/>
      </c>
      <c r="Q168" s="30">
        <v>4050</v>
      </c>
      <c r="R168" s="90">
        <f t="shared" si="66"/>
        <v>4050</v>
      </c>
      <c r="S168" s="3"/>
      <c r="V168" s="9"/>
      <c r="W168" s="6"/>
      <c r="X168" s="8"/>
      <c r="Y168" s="9"/>
      <c r="Z168" s="6"/>
      <c r="AA168" s="8"/>
      <c r="AC168" s="114">
        <f t="shared" si="64"/>
        <v>0</v>
      </c>
      <c r="AD168" s="114">
        <f t="shared" si="65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2400</v>
      </c>
      <c r="F169" s="28">
        <f t="shared" si="72"/>
        <v>2400</v>
      </c>
      <c r="G169" s="29" t="str">
        <f t="shared" si="73"/>
        <v/>
      </c>
      <c r="H169" s="30">
        <v>2400</v>
      </c>
      <c r="I169" s="99">
        <f t="shared" si="74"/>
        <v>2400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69"/>
        <v>10360</v>
      </c>
      <c r="P169" s="77" t="str">
        <f t="shared" si="63"/>
        <v/>
      </c>
      <c r="Q169" s="30">
        <v>10360</v>
      </c>
      <c r="R169" s="90">
        <f t="shared" si="66"/>
        <v>10360</v>
      </c>
      <c r="S169" s="3"/>
      <c r="V169" s="9"/>
      <c r="W169" s="6"/>
      <c r="X169" s="8"/>
      <c r="Y169" s="9"/>
      <c r="Z169" s="6"/>
      <c r="AA169" s="8"/>
      <c r="AC169" s="114">
        <f t="shared" si="64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2"/>
        <v>3400</v>
      </c>
      <c r="G170" s="29" t="str">
        <f t="shared" si="73"/>
        <v/>
      </c>
      <c r="H170" s="34">
        <v>3400</v>
      </c>
      <c r="I170" s="99">
        <f t="shared" si="74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69"/>
        <v>3600</v>
      </c>
      <c r="P170" s="153" t="str">
        <f t="shared" si="63"/>
        <v/>
      </c>
      <c r="Q170" s="156">
        <v>3600</v>
      </c>
      <c r="R170" s="90">
        <f t="shared" si="66"/>
        <v>3600</v>
      </c>
      <c r="S170" s="3"/>
      <c r="V170" s="9"/>
      <c r="W170" s="6"/>
      <c r="X170" s="8"/>
      <c r="Y170" s="9"/>
      <c r="Z170" s="6"/>
      <c r="AA170" s="8"/>
      <c r="AC170" s="114">
        <f t="shared" si="64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2"/>
        <v>2400</v>
      </c>
      <c r="G171" s="29" t="str">
        <f t="shared" si="73"/>
        <v/>
      </c>
      <c r="H171" s="30">
        <v>2400</v>
      </c>
      <c r="I171" s="99">
        <f t="shared" si="74"/>
        <v>2400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69"/>
        <v>2500</v>
      </c>
      <c r="P171" s="153" t="str">
        <f t="shared" si="63"/>
        <v/>
      </c>
      <c r="Q171" s="156">
        <v>2500</v>
      </c>
      <c r="R171" s="90">
        <f t="shared" si="66"/>
        <v>2500</v>
      </c>
      <c r="S171" s="3"/>
      <c r="V171" s="9"/>
      <c r="W171" s="6"/>
      <c r="X171" s="8"/>
      <c r="Y171" s="9"/>
      <c r="Z171" s="6"/>
      <c r="AA171" s="8"/>
      <c r="AC171" s="114">
        <f t="shared" si="64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2"/>
        <v>2700</v>
      </c>
      <c r="G172" s="29" t="str">
        <f t="shared" si="73"/>
        <v/>
      </c>
      <c r="H172" s="30">
        <v>2700</v>
      </c>
      <c r="I172" s="99">
        <f t="shared" si="74"/>
        <v>2700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69"/>
        <v>1500</v>
      </c>
      <c r="P172" s="153" t="str">
        <f t="shared" si="63"/>
        <v/>
      </c>
      <c r="Q172" s="156">
        <v>1500</v>
      </c>
      <c r="R172" s="90">
        <f t="shared" si="66"/>
        <v>1500</v>
      </c>
      <c r="S172" s="3"/>
      <c r="V172" s="9"/>
      <c r="W172" s="6"/>
      <c r="X172" s="8"/>
      <c r="Y172" s="9"/>
      <c r="Z172" s="6"/>
      <c r="AA172" s="8"/>
      <c r="AC172" s="114">
        <f t="shared" si="64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2"/>
        <v>3100</v>
      </c>
      <c r="G173" s="29" t="str">
        <f t="shared" si="73"/>
        <v/>
      </c>
      <c r="H173" s="30">
        <v>3100</v>
      </c>
      <c r="I173" s="99">
        <f t="shared" si="74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69"/>
        <v>47200</v>
      </c>
      <c r="P173" s="153" t="str">
        <f t="shared" si="63"/>
        <v/>
      </c>
      <c r="Q173" s="27">
        <v>47200</v>
      </c>
      <c r="R173" s="90">
        <f t="shared" si="66"/>
        <v>47200</v>
      </c>
      <c r="S173" s="3"/>
      <c r="V173" s="9"/>
      <c r="W173" s="6"/>
      <c r="X173" s="8"/>
      <c r="Y173" s="9"/>
      <c r="Z173" s="6"/>
      <c r="AA173" s="8"/>
      <c r="AC173" s="114">
        <f t="shared" si="64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5500</v>
      </c>
      <c r="F174" s="28">
        <f t="shared" si="72"/>
        <v>5500</v>
      </c>
      <c r="G174" s="29" t="str">
        <f t="shared" si="73"/>
        <v/>
      </c>
      <c r="H174" s="30">
        <v>5500</v>
      </c>
      <c r="I174" s="99">
        <f t="shared" si="74"/>
        <v>5500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69"/>
        <v>16200</v>
      </c>
      <c r="P174" s="77" t="str">
        <f t="shared" si="63"/>
        <v/>
      </c>
      <c r="Q174" s="27">
        <v>16200</v>
      </c>
      <c r="R174" s="90">
        <f t="shared" si="66"/>
        <v>16200</v>
      </c>
      <c r="S174" s="3"/>
      <c r="V174" s="9"/>
      <c r="W174" s="6"/>
      <c r="X174" s="8"/>
      <c r="Y174" s="9"/>
      <c r="Z174" s="6"/>
      <c r="AA174" s="8"/>
      <c r="AC174" s="114">
        <f t="shared" si="64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2"/>
        <v>2900</v>
      </c>
      <c r="G175" s="29" t="str">
        <f t="shared" si="73"/>
        <v/>
      </c>
      <c r="H175" s="30">
        <v>2900</v>
      </c>
      <c r="I175" s="99">
        <f t="shared" si="74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69"/>
        <v>14400</v>
      </c>
      <c r="P175" s="77" t="str">
        <f t="shared" si="63"/>
        <v/>
      </c>
      <c r="Q175" s="27">
        <v>14400</v>
      </c>
      <c r="R175" s="90">
        <f t="shared" si="66"/>
        <v>14400</v>
      </c>
      <c r="S175" s="3"/>
      <c r="V175" s="9"/>
      <c r="W175" s="6"/>
      <c r="X175" s="8"/>
      <c r="Y175" s="9"/>
      <c r="Z175" s="6"/>
      <c r="AA175" s="8"/>
      <c r="AC175" s="114">
        <f t="shared" si="64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2"/>
        <v>4430</v>
      </c>
      <c r="G176" s="29" t="str">
        <f t="shared" si="73"/>
        <v/>
      </c>
      <c r="H176" s="30">
        <v>4430</v>
      </c>
      <c r="I176" s="99">
        <f t="shared" si="74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69"/>
        <v>15300</v>
      </c>
      <c r="P176" s="77" t="str">
        <f t="shared" si="63"/>
        <v/>
      </c>
      <c r="Q176" s="27">
        <v>15300</v>
      </c>
      <c r="R176" s="90">
        <f t="shared" si="66"/>
        <v>15300</v>
      </c>
      <c r="S176" s="3"/>
      <c r="V176" s="9"/>
      <c r="W176" s="6"/>
      <c r="X176" s="8"/>
      <c r="Y176" s="9"/>
      <c r="Z176" s="6"/>
      <c r="AA176" s="8"/>
      <c r="AC176" s="114">
        <f t="shared" si="64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2"/>
        <v>3100</v>
      </c>
      <c r="G177" s="29" t="str">
        <f t="shared" si="73"/>
        <v/>
      </c>
      <c r="H177" s="30">
        <v>3100</v>
      </c>
      <c r="I177" s="99">
        <f t="shared" si="74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69"/>
        <v>17200</v>
      </c>
      <c r="P177" s="77" t="str">
        <f t="shared" si="63"/>
        <v/>
      </c>
      <c r="Q177" s="27">
        <v>17200</v>
      </c>
      <c r="R177" s="90">
        <f t="shared" si="66"/>
        <v>17200</v>
      </c>
      <c r="S177" s="3"/>
      <c r="V177" s="9"/>
      <c r="W177" s="6"/>
      <c r="X177" s="8"/>
      <c r="Y177" s="9"/>
      <c r="Z177" s="6"/>
      <c r="AA177" s="8"/>
      <c r="AC177" s="114">
        <f t="shared" si="64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2"/>
        <v>3500</v>
      </c>
      <c r="G178" s="29" t="str">
        <f t="shared" si="73"/>
        <v/>
      </c>
      <c r="H178" s="30">
        <v>3500</v>
      </c>
      <c r="I178" s="99">
        <f t="shared" si="74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69"/>
        <v>43800</v>
      </c>
      <c r="P178" s="77" t="str">
        <f t="shared" si="63"/>
        <v/>
      </c>
      <c r="Q178" s="27">
        <v>43800</v>
      </c>
      <c r="R178" s="90">
        <f t="shared" si="66"/>
        <v>43800</v>
      </c>
      <c r="S178" s="3"/>
      <c r="V178" s="9"/>
      <c r="W178" s="6"/>
      <c r="X178" s="8"/>
      <c r="Y178" s="9"/>
      <c r="Z178" s="6"/>
      <c r="AA178" s="8"/>
      <c r="AC178" s="114">
        <f t="shared" si="64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2"/>
        <v>2800</v>
      </c>
      <c r="G179" s="29" t="str">
        <f t="shared" si="73"/>
        <v/>
      </c>
      <c r="H179" s="30">
        <v>2800</v>
      </c>
      <c r="I179" s="99">
        <f t="shared" si="74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69"/>
        <v>13100</v>
      </c>
      <c r="P179" s="77" t="str">
        <f t="shared" si="63"/>
        <v/>
      </c>
      <c r="Q179" s="27">
        <v>13100</v>
      </c>
      <c r="R179" s="90">
        <f t="shared" si="66"/>
        <v>13100</v>
      </c>
      <c r="S179" s="3"/>
      <c r="V179" s="9"/>
      <c r="W179" s="6"/>
      <c r="X179" s="8"/>
      <c r="Y179" s="9"/>
      <c r="Z179" s="6"/>
      <c r="AA179" s="8"/>
      <c r="AC179" s="114">
        <f t="shared" si="64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2"/>
        <v>4280</v>
      </c>
      <c r="G180" s="29" t="str">
        <f t="shared" si="73"/>
        <v/>
      </c>
      <c r="H180" s="30">
        <v>4280</v>
      </c>
      <c r="I180" s="99">
        <f t="shared" si="74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69"/>
        <v>35500</v>
      </c>
      <c r="P180" s="77" t="str">
        <f t="shared" si="63"/>
        <v/>
      </c>
      <c r="Q180" s="27">
        <v>35500</v>
      </c>
      <c r="R180" s="90">
        <f t="shared" si="66"/>
        <v>35500</v>
      </c>
      <c r="S180" s="3"/>
      <c r="V180" s="9"/>
      <c r="W180" s="6"/>
      <c r="X180" s="8"/>
      <c r="Y180" s="9"/>
      <c r="Z180" s="6"/>
      <c r="AA180" s="8"/>
      <c r="AC180" s="114">
        <f t="shared" si="64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2"/>
        <v>3200</v>
      </c>
      <c r="G181" s="29" t="str">
        <f t="shared" si="73"/>
        <v/>
      </c>
      <c r="H181" s="30">
        <v>3200</v>
      </c>
      <c r="I181" s="99">
        <f t="shared" si="74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69"/>
        <v>36500</v>
      </c>
      <c r="P181" s="77" t="str">
        <f t="shared" si="63"/>
        <v/>
      </c>
      <c r="Q181" s="27">
        <v>36500</v>
      </c>
      <c r="R181" s="90">
        <f t="shared" si="66"/>
        <v>36500</v>
      </c>
      <c r="S181" s="3"/>
      <c r="V181" s="9"/>
      <c r="W181" s="6"/>
      <c r="X181" s="8"/>
      <c r="Y181" s="9"/>
      <c r="Z181" s="6"/>
      <c r="AA181" s="8"/>
      <c r="AC181" s="114">
        <f t="shared" si="64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2"/>
        <v>3200</v>
      </c>
      <c r="G182" s="29" t="str">
        <f t="shared" si="73"/>
        <v/>
      </c>
      <c r="H182" s="30">
        <v>3200</v>
      </c>
      <c r="I182" s="99">
        <f t="shared" si="74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69"/>
        <v>8900</v>
      </c>
      <c r="P182" s="77" t="str">
        <f t="shared" si="63"/>
        <v/>
      </c>
      <c r="Q182" s="27">
        <v>8900</v>
      </c>
      <c r="R182" s="90">
        <f t="shared" si="66"/>
        <v>8900</v>
      </c>
      <c r="S182" s="3"/>
      <c r="V182" s="9"/>
      <c r="W182" s="6"/>
      <c r="X182" s="8"/>
      <c r="Y182" s="9"/>
      <c r="Z182" s="6"/>
      <c r="AA182" s="8"/>
      <c r="AC182" s="114">
        <f t="shared" si="64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51010</v>
      </c>
      <c r="F183" s="39">
        <f>E183/15</f>
        <v>3400.66666666667</v>
      </c>
      <c r="G183" s="29" t="str">
        <f t="shared" si="73"/>
        <v/>
      </c>
      <c r="H183" s="38">
        <f>SUM(I168:I182)</f>
        <v>51010</v>
      </c>
      <c r="I183" s="39">
        <f>H183/15</f>
        <v>3400.66666666667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69"/>
        <v>15500</v>
      </c>
      <c r="P183" s="77" t="str">
        <f t="shared" si="63"/>
        <v/>
      </c>
      <c r="Q183" s="27">
        <v>15500</v>
      </c>
      <c r="R183" s="90">
        <f t="shared" si="66"/>
        <v>15500</v>
      </c>
      <c r="S183" s="3"/>
      <c r="V183" s="9"/>
      <c r="W183" s="6"/>
      <c r="X183" s="8"/>
      <c r="Y183" s="9"/>
      <c r="Z183" s="6"/>
      <c r="AA183" s="8"/>
      <c r="AC183" s="114">
        <f t="shared" si="64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5">E184+D184</f>
        <v>2480</v>
      </c>
      <c r="G184" s="29" t="str">
        <f t="shared" si="73"/>
        <v/>
      </c>
      <c r="H184" s="30">
        <v>2480</v>
      </c>
      <c r="I184" s="67">
        <f t="shared" ref="I184:I186" si="76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69"/>
        <v>17300</v>
      </c>
      <c r="P184" s="77" t="str">
        <f t="shared" si="63"/>
        <v/>
      </c>
      <c r="Q184" s="27">
        <v>17300</v>
      </c>
      <c r="R184" s="90">
        <f t="shared" si="66"/>
        <v>17300</v>
      </c>
      <c r="S184" s="3"/>
      <c r="V184" s="9"/>
      <c r="W184" s="6"/>
      <c r="X184" s="8"/>
      <c r="Y184" s="9"/>
      <c r="Z184" s="6"/>
      <c r="AA184" s="8"/>
      <c r="AC184" s="114">
        <f t="shared" si="64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5"/>
        <v>2700</v>
      </c>
      <c r="G185" s="29" t="str">
        <f t="shared" si="73"/>
        <v/>
      </c>
      <c r="H185" s="30">
        <v>2700</v>
      </c>
      <c r="I185" s="67">
        <f t="shared" si="76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69"/>
        <v>45500</v>
      </c>
      <c r="P185" s="77" t="str">
        <f t="shared" si="63"/>
        <v/>
      </c>
      <c r="Q185" s="27">
        <v>45500</v>
      </c>
      <c r="R185" s="90">
        <f t="shared" si="66"/>
        <v>45500</v>
      </c>
      <c r="S185" s="3"/>
      <c r="V185" s="9"/>
      <c r="W185" s="6"/>
      <c r="X185" s="8"/>
      <c r="Y185" s="9"/>
      <c r="Z185" s="6"/>
      <c r="AA185" s="8"/>
      <c r="AC185" s="114">
        <f t="shared" si="64"/>
        <v>0</v>
      </c>
      <c r="AD185" s="114">
        <f t="shared" si="65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5"/>
        <v>3200</v>
      </c>
      <c r="G186" s="29" t="str">
        <f t="shared" si="73"/>
        <v/>
      </c>
      <c r="H186" s="30">
        <v>3200</v>
      </c>
      <c r="I186" s="67">
        <f t="shared" si="76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69"/>
        <v>14500</v>
      </c>
      <c r="P186" s="77" t="str">
        <f t="shared" si="63"/>
        <v/>
      </c>
      <c r="Q186" s="27">
        <v>14500</v>
      </c>
      <c r="R186" s="90">
        <f t="shared" si="66"/>
        <v>14500</v>
      </c>
      <c r="S186" s="3"/>
      <c r="V186" s="9"/>
      <c r="W186" s="6"/>
      <c r="X186" s="8"/>
      <c r="Y186" s="9"/>
      <c r="Z186" s="6"/>
      <c r="AA186" s="8"/>
      <c r="AC186" s="114">
        <f t="shared" si="64"/>
        <v>0</v>
      </c>
      <c r="AD186" s="114">
        <f t="shared" si="65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59390</v>
      </c>
      <c r="F187" s="39">
        <f>E187/18</f>
        <v>3299.44444444444</v>
      </c>
      <c r="G187" s="73"/>
      <c r="H187" s="38">
        <f>H183+I184+I185+I186</f>
        <v>59390</v>
      </c>
      <c r="I187" s="39">
        <f>H187/18</f>
        <v>3299.44444444444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69"/>
        <v>12700</v>
      </c>
      <c r="P187" s="77" t="str">
        <f t="shared" si="63"/>
        <v/>
      </c>
      <c r="Q187" s="27">
        <v>12700</v>
      </c>
      <c r="R187" s="90">
        <f t="shared" si="66"/>
        <v>12700</v>
      </c>
      <c r="S187" s="3"/>
      <c r="V187" s="9"/>
      <c r="W187" s="6"/>
      <c r="X187" s="8"/>
      <c r="Y187" s="9"/>
      <c r="Z187" s="6"/>
      <c r="AA187" s="8"/>
      <c r="AC187" s="114">
        <f t="shared" si="64"/>
        <v>0</v>
      </c>
      <c r="AD187" s="114">
        <f t="shared" si="65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69"/>
        <v>11400</v>
      </c>
      <c r="P188" s="77" t="str">
        <f t="shared" si="63"/>
        <v/>
      </c>
      <c r="Q188" s="27">
        <v>11400</v>
      </c>
      <c r="R188" s="90">
        <f t="shared" si="66"/>
        <v>11400</v>
      </c>
      <c r="S188" s="3"/>
      <c r="V188" s="9"/>
      <c r="W188" s="6"/>
      <c r="X188" s="8"/>
      <c r="Y188" s="9"/>
      <c r="Z188" s="6"/>
      <c r="AA188" s="8"/>
      <c r="AC188" s="114">
        <f t="shared" si="64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69"/>
        <v>13600</v>
      </c>
      <c r="P189" s="77" t="str">
        <f t="shared" ref="P189:P198" si="77">IF(LEFT(M189,1)="+",LEFT(M189,1)&amp;TEXT(M189,"#"),TEXT(M189,"#"))</f>
        <v/>
      </c>
      <c r="Q189" s="27">
        <v>13600</v>
      </c>
      <c r="R189" s="90">
        <f t="shared" si="66"/>
        <v>13600</v>
      </c>
      <c r="S189" s="3"/>
      <c r="V189" s="9"/>
      <c r="W189" s="6"/>
      <c r="X189" s="8"/>
      <c r="Y189" s="9"/>
      <c r="Z189" s="6"/>
      <c r="AA189" s="8"/>
      <c r="AC189" s="114">
        <f t="shared" si="64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69"/>
        <v>15500</v>
      </c>
      <c r="P190" s="77" t="str">
        <f t="shared" si="77"/>
        <v/>
      </c>
      <c r="Q190" s="27">
        <v>15500</v>
      </c>
      <c r="R190" s="90">
        <f t="shared" si="66"/>
        <v>15500</v>
      </c>
      <c r="S190" s="3"/>
      <c r="V190" s="9"/>
      <c r="W190" s="6"/>
      <c r="X190" s="8"/>
      <c r="Y190" s="9"/>
      <c r="Z190" s="6"/>
      <c r="AA190" s="8"/>
      <c r="AC190" s="114">
        <f t="shared" si="64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69"/>
        <v>15600</v>
      </c>
      <c r="P191" s="77" t="str">
        <f t="shared" si="77"/>
        <v/>
      </c>
      <c r="Q191" s="30">
        <v>15600</v>
      </c>
      <c r="R191" s="90">
        <f t="shared" si="66"/>
        <v>15600</v>
      </c>
      <c r="S191" s="3"/>
      <c r="V191" s="9"/>
      <c r="W191" s="6"/>
      <c r="X191" s="8"/>
      <c r="Y191" s="9"/>
      <c r="Z191" s="6"/>
      <c r="AA191" s="8"/>
      <c r="AC191" s="114">
        <f t="shared" si="64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69"/>
        <v>14500</v>
      </c>
      <c r="P192" s="29" t="str">
        <f t="shared" si="77"/>
        <v/>
      </c>
      <c r="Q192" s="30">
        <v>14500</v>
      </c>
      <c r="R192" s="90">
        <f t="shared" si="66"/>
        <v>14500</v>
      </c>
      <c r="S192" s="3"/>
      <c r="V192" s="9"/>
      <c r="W192" s="6"/>
      <c r="X192" s="8"/>
      <c r="Y192" s="9"/>
      <c r="Z192" s="6"/>
      <c r="AA192" s="8"/>
      <c r="AC192" s="114">
        <f t="shared" si="64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69"/>
        <v>12700</v>
      </c>
      <c r="P193" s="29" t="str">
        <f t="shared" si="77"/>
        <v/>
      </c>
      <c r="Q193" s="30">
        <v>12700</v>
      </c>
      <c r="R193" s="90">
        <f t="shared" si="66"/>
        <v>12700</v>
      </c>
      <c r="S193" s="3"/>
      <c r="V193" s="9"/>
      <c r="W193" s="6"/>
      <c r="X193" s="8"/>
      <c r="Y193" s="9"/>
      <c r="Z193" s="6"/>
      <c r="AA193" s="8"/>
      <c r="AC193" s="114">
        <f t="shared" si="64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69"/>
        <v>11000</v>
      </c>
      <c r="P194" s="29" t="str">
        <f t="shared" si="77"/>
        <v/>
      </c>
      <c r="Q194" s="30">
        <v>11000</v>
      </c>
      <c r="R194" s="90">
        <f t="shared" si="66"/>
        <v>11000</v>
      </c>
      <c r="S194" s="3"/>
      <c r="V194" s="9"/>
      <c r="W194" s="6"/>
      <c r="X194" s="8"/>
      <c r="Y194" s="9"/>
      <c r="Z194" s="6"/>
      <c r="AA194" s="8"/>
      <c r="AC194" s="114">
        <f t="shared" si="64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69"/>
        <v>44000</v>
      </c>
      <c r="P195" s="29" t="str">
        <f t="shared" si="77"/>
        <v/>
      </c>
      <c r="Q195" s="30">
        <v>44000</v>
      </c>
      <c r="R195" s="90">
        <f t="shared" si="66"/>
        <v>44000</v>
      </c>
      <c r="S195" s="3"/>
      <c r="V195" s="9"/>
      <c r="W195" s="6"/>
      <c r="X195" s="8"/>
      <c r="Y195" s="9"/>
      <c r="Z195" s="6"/>
      <c r="AA195" s="8"/>
      <c r="AC195" s="114">
        <f t="shared" si="64"/>
        <v>0</v>
      </c>
      <c r="AD195" s="114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69"/>
        <v>14700</v>
      </c>
      <c r="P196" s="29" t="str">
        <f t="shared" si="77"/>
        <v/>
      </c>
      <c r="Q196" s="34">
        <v>14700</v>
      </c>
      <c r="R196" s="90">
        <f t="shared" si="66"/>
        <v>14700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69"/>
        <v>20700</v>
      </c>
      <c r="P197" s="29" t="str">
        <f t="shared" si="77"/>
        <v/>
      </c>
      <c r="Q197" s="30">
        <v>20700</v>
      </c>
      <c r="R197" s="90">
        <f t="shared" si="66"/>
        <v>20700</v>
      </c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 t="shared" si="78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69"/>
        <v>34200</v>
      </c>
      <c r="P198" s="115" t="str">
        <f t="shared" si="77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78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4">
        <f t="shared" si="78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78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4">
        <f t="shared" si="78"/>
        <v>0</v>
      </c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521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/>
      <c r="N28" s="27">
        <v>25900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/>
      </c>
      <c r="Q28" s="30">
        <v>25900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/>
      <c r="N29" s="27">
        <v>25700</v>
      </c>
      <c r="O29" s="28">
        <f t="shared" si="17"/>
        <v>25700</v>
      </c>
      <c r="P29" s="29" t="str">
        <f t="shared" si="18"/>
        <v/>
      </c>
      <c r="Q29" s="30">
        <v>25700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5"/>
        <v>21700</v>
      </c>
      <c r="G32" s="29" t="str">
        <f t="shared" si="1"/>
        <v/>
      </c>
      <c r="H32" s="30">
        <v>21700</v>
      </c>
      <c r="I32" s="67">
        <f t="shared" si="16"/>
        <v>21700</v>
      </c>
      <c r="J32" s="69"/>
      <c r="K32" s="25" t="s">
        <v>106</v>
      </c>
      <c r="L32" s="25" t="s">
        <v>107</v>
      </c>
      <c r="M32" s="52"/>
      <c r="N32" s="27">
        <v>25200</v>
      </c>
      <c r="O32" s="28">
        <f t="shared" si="17"/>
        <v>25200</v>
      </c>
      <c r="P32" s="29" t="str">
        <f t="shared" si="18"/>
        <v/>
      </c>
      <c r="Q32" s="30">
        <v>25200</v>
      </c>
      <c r="R32" s="90">
        <f t="shared" si="19"/>
        <v>25200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22500</v>
      </c>
      <c r="O35" s="28">
        <f t="shared" si="17"/>
        <v>22500</v>
      </c>
      <c r="P35" s="29" t="str">
        <f t="shared" si="18"/>
        <v/>
      </c>
      <c r="Q35" s="30">
        <v>22500</v>
      </c>
      <c r="R35" s="90">
        <f t="shared" si="19"/>
        <v>22500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22500</v>
      </c>
      <c r="O36" s="28">
        <f t="shared" si="17"/>
        <v>22500</v>
      </c>
      <c r="P36" s="29" t="str">
        <f t="shared" si="18"/>
        <v/>
      </c>
      <c r="Q36" s="30">
        <v>22500</v>
      </c>
      <c r="R36" s="90">
        <f t="shared" si="19"/>
        <v>22500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 t="s">
        <v>485</v>
      </c>
      <c r="N40" s="27">
        <v>20500</v>
      </c>
      <c r="O40" s="28">
        <f t="shared" si="17"/>
        <v>20000</v>
      </c>
      <c r="P40" s="77" t="str">
        <f t="shared" si="18"/>
        <v>-500</v>
      </c>
      <c r="Q40" s="30">
        <v>20500</v>
      </c>
      <c r="R40" s="90">
        <f t="shared" si="19"/>
        <v>20000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/>
      <c r="N45" s="27">
        <v>26200</v>
      </c>
      <c r="O45" s="28">
        <f t="shared" si="17"/>
        <v>26200</v>
      </c>
      <c r="P45" s="29" t="str">
        <f t="shared" si="18"/>
        <v/>
      </c>
      <c r="Q45" s="30">
        <v>26200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473340</v>
      </c>
      <c r="O46" s="39">
        <f>N46/18</f>
        <v>26296.6666666667</v>
      </c>
      <c r="P46" s="73"/>
      <c r="Q46" s="38">
        <f>SUM(R28:R45)</f>
        <v>473340</v>
      </c>
      <c r="R46" s="108">
        <f>Q46/18</f>
        <v>26296.6666666667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516540</v>
      </c>
      <c r="O50" s="39">
        <f>N50/21</f>
        <v>24597.1428571429</v>
      </c>
      <c r="P50" s="73"/>
      <c r="Q50" s="38">
        <f>Q46+R47+R48</f>
        <v>516540</v>
      </c>
      <c r="R50" s="108">
        <f>Q50/21</f>
        <v>24597.1428571429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0">E54+D54</f>
        <v>9400</v>
      </c>
      <c r="G54" s="29" t="str">
        <f t="shared" si="1"/>
        <v/>
      </c>
      <c r="H54" s="30">
        <v>9400</v>
      </c>
      <c r="I54" s="67">
        <f t="shared" ref="I54:I66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0"/>
        <v>10400</v>
      </c>
      <c r="G56" s="29" t="str">
        <f t="shared" si="1"/>
        <v/>
      </c>
      <c r="H56" s="30">
        <v>10400</v>
      </c>
      <c r="I56" s="67">
        <f t="shared" si="31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0"/>
        <v>10600</v>
      </c>
      <c r="G57" s="29" t="str">
        <f t="shared" si="1"/>
        <v/>
      </c>
      <c r="H57" s="30">
        <v>10600</v>
      </c>
      <c r="I57" s="67">
        <f t="shared" si="31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0"/>
        <v>11200</v>
      </c>
      <c r="G58" s="29" t="str">
        <f t="shared" si="1"/>
        <v/>
      </c>
      <c r="H58" s="30">
        <v>11200</v>
      </c>
      <c r="I58" s="67">
        <f t="shared" si="31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0"/>
        <v>10700</v>
      </c>
      <c r="G60" s="29" t="str">
        <f t="shared" si="1"/>
        <v/>
      </c>
      <c r="H60" s="30">
        <v>10700</v>
      </c>
      <c r="I60" s="67">
        <f t="shared" si="31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0"/>
        <v>10900</v>
      </c>
      <c r="G61" s="29" t="str">
        <f t="shared" si="1"/>
        <v/>
      </c>
      <c r="H61" s="30">
        <v>10900</v>
      </c>
      <c r="I61" s="67">
        <f t="shared" si="31"/>
        <v>10900</v>
      </c>
      <c r="J61" s="69"/>
      <c r="K61" s="25" t="s">
        <v>163</v>
      </c>
      <c r="L61" s="25" t="s">
        <v>22</v>
      </c>
      <c r="M61" s="52" t="s">
        <v>467</v>
      </c>
      <c r="N61" s="27">
        <v>2000</v>
      </c>
      <c r="O61" s="28">
        <f t="shared" ref="O61:O63" si="35">N61+M61</f>
        <v>1800</v>
      </c>
      <c r="P61" s="29" t="str">
        <f t="shared" ref="P61:P63" si="36">IF(LEFT(M61,1)="+",LEFT(M61,1)&amp;TEXT(M61,"#"),TEXT(M61,"#"))</f>
        <v>-200</v>
      </c>
      <c r="Q61" s="30">
        <v>2000</v>
      </c>
      <c r="R61" s="90">
        <f t="shared" ref="R61:R63" si="37">IF(P61="",0+Q61,P61+Q61)</f>
        <v>1800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0"/>
        <v>13900</v>
      </c>
      <c r="G62" s="29" t="str">
        <f t="shared" si="1"/>
        <v/>
      </c>
      <c r="H62" s="30">
        <v>13900</v>
      </c>
      <c r="I62" s="67">
        <f t="shared" si="31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5"/>
        <v>1250</v>
      </c>
      <c r="P62" s="29" t="str">
        <f t="shared" si="36"/>
        <v/>
      </c>
      <c r="Q62" s="30">
        <v>1250</v>
      </c>
      <c r="R62" s="90">
        <f t="shared" si="37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9600</v>
      </c>
      <c r="F63" s="28">
        <f t="shared" si="30"/>
        <v>9600</v>
      </c>
      <c r="G63" s="29" t="str">
        <f t="shared" si="1"/>
        <v/>
      </c>
      <c r="H63" s="30">
        <v>9600</v>
      </c>
      <c r="I63" s="67">
        <f t="shared" si="31"/>
        <v>9600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5"/>
        <v>1900</v>
      </c>
      <c r="P63" s="29" t="str">
        <f t="shared" si="36"/>
        <v/>
      </c>
      <c r="Q63" s="30">
        <v>1900</v>
      </c>
      <c r="R63" s="90">
        <f t="shared" si="37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0"/>
        <v>11500</v>
      </c>
      <c r="G64" s="29" t="str">
        <f t="shared" si="1"/>
        <v/>
      </c>
      <c r="H64" s="30">
        <v>11500</v>
      </c>
      <c r="I64" s="67">
        <f t="shared" si="31"/>
        <v>11500</v>
      </c>
      <c r="J64" s="69"/>
      <c r="K64" s="36" t="s">
        <v>168</v>
      </c>
      <c r="L64" s="36"/>
      <c r="M64" s="72"/>
      <c r="N64" s="38">
        <f>N60+O61+O63</f>
        <v>14000</v>
      </c>
      <c r="O64" s="39">
        <f>N64/7</f>
        <v>2000</v>
      </c>
      <c r="P64" s="73"/>
      <c r="Q64" s="38">
        <f>Q60+R61+R63</f>
        <v>14000</v>
      </c>
      <c r="R64" s="108">
        <f>Q64/7</f>
        <v>2000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0"/>
        <v>12100</v>
      </c>
      <c r="G65" s="29" t="str">
        <f t="shared" si="1"/>
        <v/>
      </c>
      <c r="H65" s="30">
        <v>12100</v>
      </c>
      <c r="I65" s="67">
        <f t="shared" si="31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8">N65+M65</f>
        <v>10500</v>
      </c>
      <c r="P65" s="29" t="str">
        <f t="shared" ref="P65:P68" si="39">IF(LEFT(M65,1)="+",LEFT(M65,1)&amp;TEXT(M65,"#"),TEXT(M65,"#"))</f>
        <v/>
      </c>
      <c r="Q65" s="30">
        <v>10500</v>
      </c>
      <c r="R65" s="90">
        <f t="shared" ref="R65:R68" si="40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0"/>
        <v>11800</v>
      </c>
      <c r="G66" s="29" t="str">
        <f t="shared" si="1"/>
        <v/>
      </c>
      <c r="H66" s="30">
        <v>11800</v>
      </c>
      <c r="I66" s="67">
        <f t="shared" si="31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142700</v>
      </c>
      <c r="F67" s="39">
        <f>E67/13</f>
        <v>10976.9230769231</v>
      </c>
      <c r="G67" s="29" t="str">
        <f t="shared" si="1"/>
        <v/>
      </c>
      <c r="H67" s="51">
        <f>SUM(I54:I66)</f>
        <v>142700</v>
      </c>
      <c r="I67" s="39">
        <f>H67/13</f>
        <v>10976.9230769231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8"/>
        <v>8800</v>
      </c>
      <c r="P67" s="29" t="str">
        <f t="shared" si="39"/>
        <v/>
      </c>
      <c r="Q67" s="30">
        <v>8800</v>
      </c>
      <c r="R67" s="90">
        <f t="shared" si="40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1">E68+D68</f>
        <v>6700</v>
      </c>
      <c r="G68" s="29" t="str">
        <f t="shared" ref="G68:G70" si="42">IF(LEFT(D68,1)="+",LEFT(D68,1)&amp;TEXT(D68,"#"),TEXT(D68,"#"))</f>
        <v/>
      </c>
      <c r="H68" s="30">
        <v>6700</v>
      </c>
      <c r="I68" s="67">
        <f t="shared" ref="I68:I70" si="43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8"/>
        <v>10700</v>
      </c>
      <c r="P68" s="29" t="str">
        <f t="shared" si="39"/>
        <v/>
      </c>
      <c r="Q68" s="30">
        <v>10700</v>
      </c>
      <c r="R68" s="90">
        <f t="shared" si="40"/>
        <v>10700</v>
      </c>
      <c r="S68" s="105"/>
      <c r="V68" s="106"/>
      <c r="X68" s="107"/>
      <c r="Y68" s="106"/>
      <c r="AA68" s="107"/>
      <c r="AC68" s="114">
        <f t="shared" ref="AC68:AC131" si="44">F68-I68</f>
        <v>0</v>
      </c>
      <c r="AD68" s="114">
        <f t="shared" ref="AD68:AD131" si="45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1"/>
        <v>7000</v>
      </c>
      <c r="G69" s="29" t="str">
        <f t="shared" si="42"/>
        <v/>
      </c>
      <c r="H69" s="30">
        <v>7000</v>
      </c>
      <c r="I69" s="67">
        <f t="shared" si="43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4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1"/>
        <v>6800</v>
      </c>
      <c r="G70" s="29" t="str">
        <f t="shared" si="42"/>
        <v/>
      </c>
      <c r="H70" s="30">
        <v>6800</v>
      </c>
      <c r="I70" s="67">
        <f t="shared" si="43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4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4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163200</v>
      </c>
      <c r="F72" s="39">
        <f>E72/15</f>
        <v>10880</v>
      </c>
      <c r="G72" s="73"/>
      <c r="H72" s="51">
        <f>H67+H71</f>
        <v>163200</v>
      </c>
      <c r="I72" s="39">
        <f>H72/15</f>
        <v>10880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4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49">E73+D73</f>
        <v>4600</v>
      </c>
      <c r="G73" s="29" t="str">
        <f t="shared" ref="G73:G76" si="50">IF(LEFT(D73,1)="+",LEFT(D73,1)&amp;TEXT(D73,"#"),TEXT(D73,"#"))</f>
        <v/>
      </c>
      <c r="H73" s="30">
        <v>4600</v>
      </c>
      <c r="I73" s="67">
        <f t="shared" ref="I73:I76" si="51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4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49"/>
        <v>4600</v>
      </c>
      <c r="G74" s="29" t="str">
        <f t="shared" si="50"/>
        <v/>
      </c>
      <c r="H74" s="30">
        <v>4600</v>
      </c>
      <c r="I74" s="67">
        <f t="shared" si="51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si="44"/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44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49"/>
        <v>3600</v>
      </c>
      <c r="G76" s="29" t="str">
        <f t="shared" si="50"/>
        <v/>
      </c>
      <c r="H76" s="30">
        <v>3600</v>
      </c>
      <c r="I76" s="67">
        <f t="shared" si="51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44"/>
        <v>0</v>
      </c>
      <c r="AD76" s="114">
        <f t="shared" si="45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44"/>
        <v>0</v>
      </c>
      <c r="AD77" s="114">
        <f t="shared" si="45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2">E78+D78</f>
        <v>9400</v>
      </c>
      <c r="G78" s="29" t="str">
        <f t="shared" ref="G78:G89" si="53">IF(LEFT(D78,1)="+",LEFT(D78,1)&amp;TEXT(D78,"#"),TEXT(D78,"#"))</f>
        <v/>
      </c>
      <c r="H78" s="30">
        <v>9400</v>
      </c>
      <c r="I78" s="67">
        <f t="shared" ref="I78:I95" si="54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44"/>
        <v>0</v>
      </c>
      <c r="AD78" s="114">
        <f t="shared" si="45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2"/>
        <v>9800</v>
      </c>
      <c r="G79" s="29" t="str">
        <f t="shared" si="53"/>
        <v/>
      </c>
      <c r="H79" s="30">
        <v>9800</v>
      </c>
      <c r="I79" s="67">
        <f t="shared" si="54"/>
        <v>9800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44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2"/>
        <v>9200</v>
      </c>
      <c r="G80" s="29" t="str">
        <f t="shared" si="53"/>
        <v/>
      </c>
      <c r="H80" s="30">
        <v>9200</v>
      </c>
      <c r="I80" s="67">
        <f t="shared" si="54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44"/>
        <v>0</v>
      </c>
      <c r="AD80" s="114">
        <f t="shared" si="45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2"/>
        <v>9400</v>
      </c>
      <c r="G81" s="29" t="str">
        <f t="shared" si="53"/>
        <v/>
      </c>
      <c r="H81" s="30">
        <v>9400</v>
      </c>
      <c r="I81" s="67">
        <f t="shared" si="54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5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44"/>
        <v>0</v>
      </c>
      <c r="AD81" s="114">
        <f t="shared" si="45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2"/>
        <v>9700</v>
      </c>
      <c r="G82" s="29" t="str">
        <f t="shared" si="53"/>
        <v/>
      </c>
      <c r="H82" s="30">
        <v>9700</v>
      </c>
      <c r="I82" s="67">
        <f t="shared" si="54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44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2"/>
        <v>8100</v>
      </c>
      <c r="G83" s="29" t="str">
        <f t="shared" si="53"/>
        <v/>
      </c>
      <c r="H83" s="30">
        <v>8100</v>
      </c>
      <c r="I83" s="67">
        <f t="shared" si="54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44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 t="s">
        <v>468</v>
      </c>
      <c r="E84" s="27">
        <v>9900</v>
      </c>
      <c r="F84" s="28">
        <f t="shared" si="52"/>
        <v>9600</v>
      </c>
      <c r="G84" s="29" t="str">
        <f t="shared" si="53"/>
        <v>-300</v>
      </c>
      <c r="H84" s="30">
        <v>9900</v>
      </c>
      <c r="I84" s="67">
        <f t="shared" si="54"/>
        <v>9600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5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44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2"/>
        <v>8300</v>
      </c>
      <c r="G85" s="29" t="str">
        <f t="shared" si="53"/>
        <v/>
      </c>
      <c r="H85" s="30">
        <v>8300</v>
      </c>
      <c r="I85" s="67">
        <f t="shared" si="54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5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44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2"/>
        <v>6800</v>
      </c>
      <c r="G86" s="29" t="str">
        <f t="shared" si="53"/>
        <v/>
      </c>
      <c r="H86" s="30">
        <v>6800</v>
      </c>
      <c r="I86" s="67">
        <f t="shared" si="54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5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44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2"/>
        <v>6900</v>
      </c>
      <c r="G87" s="29" t="str">
        <f t="shared" si="53"/>
        <v/>
      </c>
      <c r="H87" s="30">
        <v>6900</v>
      </c>
      <c r="I87" s="67">
        <f t="shared" si="54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5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44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2"/>
        <v>7000</v>
      </c>
      <c r="G88" s="29" t="str">
        <f t="shared" si="53"/>
        <v/>
      </c>
      <c r="H88" s="27">
        <v>7000</v>
      </c>
      <c r="I88" s="67">
        <f t="shared" si="54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5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44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2"/>
        <v>7300</v>
      </c>
      <c r="G89" s="29" t="str">
        <f t="shared" si="53"/>
        <v/>
      </c>
      <c r="H89" s="30">
        <v>7300</v>
      </c>
      <c r="I89" s="67">
        <f t="shared" si="54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6"/>
        <v>1800</v>
      </c>
      <c r="P89" s="29" t="str">
        <f t="shared" si="55"/>
        <v/>
      </c>
      <c r="Q89" s="30">
        <v>1800</v>
      </c>
      <c r="R89" s="90">
        <f t="shared" si="48"/>
        <v>1800</v>
      </c>
      <c r="S89" s="105"/>
      <c r="V89" s="106"/>
      <c r="W89" s="130"/>
      <c r="X89" s="131"/>
      <c r="Y89" s="106"/>
      <c r="Z89" s="130"/>
      <c r="AA89" s="131"/>
      <c r="AC89" s="114">
        <f t="shared" si="44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2"/>
        <v>8700</v>
      </c>
      <c r="G90" s="29"/>
      <c r="H90" s="30">
        <v>8700</v>
      </c>
      <c r="I90" s="67">
        <f t="shared" si="54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6"/>
        <v>2200</v>
      </c>
      <c r="P90" s="29" t="str">
        <f t="shared" si="55"/>
        <v/>
      </c>
      <c r="Q90" s="30">
        <v>2200</v>
      </c>
      <c r="R90" s="90">
        <f t="shared" si="48"/>
        <v>2200</v>
      </c>
      <c r="S90" s="105"/>
      <c r="V90" s="106"/>
      <c r="W90" s="130"/>
      <c r="X90" s="131"/>
      <c r="Y90" s="106"/>
      <c r="Z90" s="130"/>
      <c r="AA90" s="131"/>
      <c r="AC90" s="114">
        <f t="shared" si="44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2"/>
        <v>11200</v>
      </c>
      <c r="G91" s="29" t="str">
        <f t="shared" ref="G91:G115" si="56">IF(LEFT(D91,1)="+",LEFT(D91,1)&amp;TEXT(D91,"#"),TEXT(D91,"#"))</f>
        <v/>
      </c>
      <c r="H91" s="30">
        <v>11200</v>
      </c>
      <c r="I91" s="67">
        <f t="shared" si="54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5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44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2"/>
        <v>8200</v>
      </c>
      <c r="G92" s="29" t="str">
        <f t="shared" si="56"/>
        <v/>
      </c>
      <c r="H92" s="30">
        <v>8200</v>
      </c>
      <c r="I92" s="67">
        <f t="shared" si="54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5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44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2"/>
        <v>7600</v>
      </c>
      <c r="G93" s="29" t="str">
        <f t="shared" si="56"/>
        <v/>
      </c>
      <c r="H93" s="30">
        <v>7600</v>
      </c>
      <c r="I93" s="67">
        <f t="shared" si="54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6"/>
        <v>2100</v>
      </c>
      <c r="P93" s="29" t="str">
        <f t="shared" si="55"/>
        <v/>
      </c>
      <c r="Q93" s="30">
        <v>2100</v>
      </c>
      <c r="R93" s="90">
        <f t="shared" si="48"/>
        <v>2100</v>
      </c>
      <c r="S93" s="105"/>
      <c r="V93" s="106"/>
      <c r="W93" s="130"/>
      <c r="X93" s="131"/>
      <c r="Y93" s="106"/>
      <c r="Z93" s="130"/>
      <c r="AA93" s="131"/>
      <c r="AC93" s="114">
        <f t="shared" si="44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2"/>
        <v>8500</v>
      </c>
      <c r="G94" s="29" t="str">
        <f t="shared" si="56"/>
        <v/>
      </c>
      <c r="H94" s="30">
        <v>8500</v>
      </c>
      <c r="I94" s="67">
        <f t="shared" si="54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6"/>
        <v>2100</v>
      </c>
      <c r="P94" s="29" t="str">
        <f t="shared" si="55"/>
        <v/>
      </c>
      <c r="Q94" s="30">
        <v>2100</v>
      </c>
      <c r="R94" s="90">
        <f t="shared" si="48"/>
        <v>2100</v>
      </c>
      <c r="S94" s="105"/>
      <c r="V94" s="106"/>
      <c r="W94" s="130"/>
      <c r="X94" s="131"/>
      <c r="Y94" s="106"/>
      <c r="Z94" s="130"/>
      <c r="AA94" s="131"/>
      <c r="AC94" s="114">
        <f t="shared" si="44"/>
        <v>0</v>
      </c>
      <c r="AD94" s="114">
        <f t="shared" si="45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2"/>
        <v>8900</v>
      </c>
      <c r="G95" s="29" t="str">
        <f t="shared" si="56"/>
        <v/>
      </c>
      <c r="H95" s="30">
        <v>8900</v>
      </c>
      <c r="I95" s="67">
        <f t="shared" si="54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6"/>
        <v>4500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44"/>
        <v>0</v>
      </c>
      <c r="AD95" s="114">
        <f t="shared" si="45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154600</v>
      </c>
      <c r="F96" s="39">
        <f>E96/18</f>
        <v>8588.88888888889</v>
      </c>
      <c r="G96" s="29" t="str">
        <f t="shared" si="56"/>
        <v/>
      </c>
      <c r="H96" s="38">
        <f>SUM(I78:I95)</f>
        <v>154600</v>
      </c>
      <c r="I96" s="39">
        <f>AVERAGE(I78:I95)</f>
        <v>8588.88888888889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6"/>
        <v>5000</v>
      </c>
      <c r="P96" s="29" t="str">
        <f t="shared" ref="P96:P122" si="57">IF(LEFT(M96,1)="+",LEFT(M96,1)&amp;TEXT(M96,"#"),TEXT(M96,"#"))</f>
        <v/>
      </c>
      <c r="Q96" s="30">
        <v>5000</v>
      </c>
      <c r="R96" s="90">
        <f t="shared" si="48"/>
        <v>5000</v>
      </c>
      <c r="S96" s="105"/>
      <c r="V96" s="106"/>
      <c r="W96" s="130"/>
      <c r="X96" s="131"/>
      <c r="Y96" s="106"/>
      <c r="Z96" s="130"/>
      <c r="AA96" s="131"/>
      <c r="AC96" s="114">
        <f t="shared" si="44"/>
        <v>0</v>
      </c>
      <c r="AD96" s="114">
        <f t="shared" si="45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8">E97+D97</f>
        <v>10800</v>
      </c>
      <c r="G97" s="29" t="str">
        <f t="shared" si="56"/>
        <v/>
      </c>
      <c r="H97" s="30">
        <v>10800</v>
      </c>
      <c r="I97" s="67">
        <f t="shared" ref="I97:I115" si="59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57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44"/>
        <v>0</v>
      </c>
      <c r="AD97" s="114">
        <f t="shared" si="45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8"/>
        <v>11900</v>
      </c>
      <c r="G98" s="29" t="str">
        <f t="shared" si="56"/>
        <v/>
      </c>
      <c r="H98" s="30">
        <v>11900</v>
      </c>
      <c r="I98" s="67">
        <f t="shared" si="59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57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44"/>
        <v>0</v>
      </c>
      <c r="AD98" s="114">
        <f t="shared" si="45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8"/>
        <v>11600</v>
      </c>
      <c r="G99" s="29" t="str">
        <f t="shared" si="56"/>
        <v/>
      </c>
      <c r="H99" s="30">
        <v>11600</v>
      </c>
      <c r="I99" s="67">
        <f t="shared" si="59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57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44"/>
        <v>0</v>
      </c>
      <c r="AD99" s="114">
        <f t="shared" si="45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8"/>
        <v>11800</v>
      </c>
      <c r="G100" s="29" t="str">
        <f t="shared" si="56"/>
        <v/>
      </c>
      <c r="H100" s="30">
        <v>11800</v>
      </c>
      <c r="I100" s="67">
        <f t="shared" si="59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57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4"/>
        <v>0</v>
      </c>
      <c r="AD100" s="114">
        <f t="shared" si="45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10900</v>
      </c>
      <c r="F101" s="28">
        <f t="shared" si="58"/>
        <v>10900</v>
      </c>
      <c r="G101" s="29" t="str">
        <f t="shared" si="56"/>
        <v/>
      </c>
      <c r="H101" s="30">
        <v>10900</v>
      </c>
      <c r="I101" s="67">
        <f t="shared" si="59"/>
        <v>10900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57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4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8"/>
        <v>10700</v>
      </c>
      <c r="G102" s="29" t="str">
        <f t="shared" si="56"/>
        <v/>
      </c>
      <c r="H102" s="30">
        <v>10700</v>
      </c>
      <c r="I102" s="67">
        <f t="shared" si="59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57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4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8"/>
        <v>10000</v>
      </c>
      <c r="G103" s="29" t="str">
        <f t="shared" si="56"/>
        <v/>
      </c>
      <c r="H103" s="30">
        <v>10000</v>
      </c>
      <c r="I103" s="67">
        <f t="shared" si="59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57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4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8"/>
        <v>10000</v>
      </c>
      <c r="G104" s="29" t="str">
        <f t="shared" si="56"/>
        <v/>
      </c>
      <c r="H104" s="30">
        <v>10000</v>
      </c>
      <c r="I104" s="67">
        <f t="shared" si="59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6"/>
        <v>1900</v>
      </c>
      <c r="P104" s="29" t="str">
        <f t="shared" si="57"/>
        <v/>
      </c>
      <c r="Q104" s="30">
        <v>1900</v>
      </c>
      <c r="R104" s="90">
        <f t="shared" si="48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4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8"/>
        <v>10500</v>
      </c>
      <c r="G105" s="29" t="str">
        <f t="shared" si="56"/>
        <v/>
      </c>
      <c r="H105" s="30">
        <v>10500</v>
      </c>
      <c r="I105" s="67">
        <f t="shared" si="59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57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4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58"/>
        <v>9400</v>
      </c>
      <c r="G106" s="29" t="str">
        <f t="shared" si="56"/>
        <v/>
      </c>
      <c r="H106" s="30">
        <v>9400</v>
      </c>
      <c r="I106" s="67">
        <f t="shared" si="59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57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4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8"/>
        <v>10000</v>
      </c>
      <c r="G107" s="29" t="str">
        <f t="shared" si="56"/>
        <v/>
      </c>
      <c r="H107" s="30">
        <v>10000</v>
      </c>
      <c r="I107" s="67">
        <f t="shared" si="59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57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4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8"/>
        <v>10600</v>
      </c>
      <c r="G108" s="29" t="str">
        <f t="shared" si="56"/>
        <v/>
      </c>
      <c r="H108" s="30">
        <v>10600</v>
      </c>
      <c r="I108" s="67">
        <f t="shared" si="59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57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4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8"/>
        <v>11900</v>
      </c>
      <c r="G109" s="29" t="str">
        <f t="shared" si="56"/>
        <v/>
      </c>
      <c r="H109" s="30">
        <v>11900</v>
      </c>
      <c r="I109" s="67">
        <f t="shared" si="59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57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4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8"/>
        <v>11800</v>
      </c>
      <c r="G110" s="29" t="str">
        <f t="shared" si="56"/>
        <v/>
      </c>
      <c r="H110" s="30">
        <v>11800</v>
      </c>
      <c r="I110" s="67">
        <f t="shared" si="59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57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4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8"/>
        <v>11800</v>
      </c>
      <c r="G111" s="29" t="str">
        <f t="shared" si="56"/>
        <v/>
      </c>
      <c r="H111" s="30">
        <v>11800</v>
      </c>
      <c r="I111" s="67">
        <f t="shared" si="59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57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4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6"/>
        <v/>
      </c>
      <c r="H112" s="30">
        <v>11000</v>
      </c>
      <c r="I112" s="67">
        <f t="shared" si="59"/>
        <v>11000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57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4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8"/>
        <v>10700</v>
      </c>
      <c r="G113" s="29" t="str">
        <f t="shared" si="56"/>
        <v/>
      </c>
      <c r="H113" s="30">
        <v>10700</v>
      </c>
      <c r="I113" s="67">
        <f t="shared" si="59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57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4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8"/>
        <v>10000</v>
      </c>
      <c r="G114" s="29" t="str">
        <f t="shared" si="56"/>
        <v/>
      </c>
      <c r="H114" s="30">
        <v>10000</v>
      </c>
      <c r="I114" s="67">
        <f t="shared" si="59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6"/>
        <v>1500</v>
      </c>
      <c r="P114" s="29" t="str">
        <f t="shared" si="57"/>
        <v/>
      </c>
      <c r="Q114" s="30">
        <v>1500</v>
      </c>
      <c r="R114" s="90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4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8"/>
        <v>9800</v>
      </c>
      <c r="G115" s="29" t="str">
        <f t="shared" si="56"/>
        <v/>
      </c>
      <c r="H115" s="30">
        <v>9800</v>
      </c>
      <c r="I115" s="67">
        <f t="shared" si="59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57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4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205200</v>
      </c>
      <c r="F116" s="39">
        <f>E116/19</f>
        <v>10800</v>
      </c>
      <c r="G116" s="73"/>
      <c r="H116" s="38">
        <f>SUM(I97:I115)</f>
        <v>205200</v>
      </c>
      <c r="I116" s="39">
        <f>H116/19</f>
        <v>10800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57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4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0">E117+D117</f>
        <v>8700</v>
      </c>
      <c r="G117" s="29" t="str">
        <f t="shared" ref="G117:G139" si="61">IF(LEFT(D117,1)="+",LEFT(D117,1)&amp;TEXT(D117,"#"),TEXT(D117,"#"))</f>
        <v/>
      </c>
      <c r="H117" s="30">
        <v>8700</v>
      </c>
      <c r="I117" s="67">
        <f t="shared" ref="I117:I166" si="62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57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4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0"/>
        <v>9000</v>
      </c>
      <c r="G118" s="29" t="str">
        <f t="shared" si="61"/>
        <v/>
      </c>
      <c r="H118" s="30">
        <v>9000</v>
      </c>
      <c r="I118" s="67">
        <f t="shared" si="62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57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4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1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57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4"/>
        <v>0</v>
      </c>
      <c r="AD119" s="114">
        <f t="shared" si="45"/>
        <v>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222900</v>
      </c>
      <c r="F120" s="39">
        <f>E120/21</f>
        <v>10614.2857142857</v>
      </c>
      <c r="G120" s="29" t="str">
        <f t="shared" si="61"/>
        <v/>
      </c>
      <c r="H120" s="38">
        <f>H116+H119</f>
        <v>222900</v>
      </c>
      <c r="I120" s="39">
        <f>H120/21</f>
        <v>10614.2857142857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57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4"/>
        <v>0</v>
      </c>
      <c r="AD120" s="114">
        <f t="shared" si="45"/>
        <v>-400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0"/>
        <v>10800</v>
      </c>
      <c r="G121" s="29" t="str">
        <f t="shared" si="61"/>
        <v/>
      </c>
      <c r="H121" s="30">
        <v>10800</v>
      </c>
      <c r="I121" s="67">
        <f t="shared" si="62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57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4"/>
        <v>0</v>
      </c>
      <c r="AD121" s="114">
        <f t="shared" si="45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11700</v>
      </c>
      <c r="F122" s="28">
        <f t="shared" si="60"/>
        <v>11700</v>
      </c>
      <c r="G122" s="29" t="str">
        <f t="shared" si="61"/>
        <v/>
      </c>
      <c r="H122" s="30">
        <v>11700</v>
      </c>
      <c r="I122" s="67">
        <f t="shared" si="62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57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4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0"/>
        <v>14300</v>
      </c>
      <c r="G123" s="29" t="str">
        <f t="shared" si="61"/>
        <v/>
      </c>
      <c r="H123" s="30">
        <v>14300</v>
      </c>
      <c r="I123" s="99">
        <f t="shared" si="62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4"/>
        <v>0</v>
      </c>
      <c r="AD123" s="114">
        <f t="shared" si="45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0"/>
        <v>17100</v>
      </c>
      <c r="G124" s="29" t="str">
        <f t="shared" si="61"/>
        <v/>
      </c>
      <c r="H124" s="30">
        <v>17100</v>
      </c>
      <c r="I124" s="99">
        <f t="shared" si="62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4"/>
        <v>0</v>
      </c>
      <c r="AD124" s="114">
        <f t="shared" si="45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0"/>
        <v>10600</v>
      </c>
      <c r="G125" s="29" t="str">
        <f t="shared" si="61"/>
        <v/>
      </c>
      <c r="H125" s="30">
        <v>10600</v>
      </c>
      <c r="I125" s="99">
        <f t="shared" si="62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3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4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0"/>
        <v>9300</v>
      </c>
      <c r="G126" s="29" t="str">
        <f t="shared" si="61"/>
        <v/>
      </c>
      <c r="H126" s="30">
        <v>9300</v>
      </c>
      <c r="I126" s="99">
        <f t="shared" si="62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3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4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0"/>
        <v>12600</v>
      </c>
      <c r="G127" s="29" t="str">
        <f t="shared" si="61"/>
        <v/>
      </c>
      <c r="H127" s="34">
        <v>12600</v>
      </c>
      <c r="I127" s="99">
        <f t="shared" si="62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6"/>
        <v>4700</v>
      </c>
      <c r="P127" s="29" t="str">
        <f t="shared" si="63"/>
        <v/>
      </c>
      <c r="Q127" s="30">
        <v>4700</v>
      </c>
      <c r="R127" s="90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4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0"/>
        <v>10900</v>
      </c>
      <c r="G128" s="29" t="str">
        <f t="shared" si="61"/>
        <v/>
      </c>
      <c r="H128" s="34">
        <v>10900</v>
      </c>
      <c r="I128" s="99">
        <f t="shared" si="62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3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4"/>
        <v>0</v>
      </c>
      <c r="AD128" s="114">
        <f t="shared" si="45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27">
        <v>12100</v>
      </c>
      <c r="F129" s="28">
        <f t="shared" si="60"/>
        <v>12100</v>
      </c>
      <c r="G129" s="29" t="str">
        <f t="shared" si="61"/>
        <v/>
      </c>
      <c r="H129" s="30">
        <v>12100</v>
      </c>
      <c r="I129" s="99">
        <f t="shared" si="62"/>
        <v>12100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3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4"/>
        <v>0</v>
      </c>
      <c r="AD129" s="114">
        <f t="shared" si="45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0"/>
        <v>12500</v>
      </c>
      <c r="G130" s="29" t="str">
        <f t="shared" si="61"/>
        <v/>
      </c>
      <c r="H130" s="34">
        <v>12500</v>
      </c>
      <c r="I130" s="99">
        <f t="shared" si="62"/>
        <v>12500</v>
      </c>
      <c r="J130" s="105"/>
      <c r="K130" s="24" t="s">
        <v>315</v>
      </c>
      <c r="L130" s="25" t="s">
        <v>105</v>
      </c>
      <c r="M130" s="52" t="s">
        <v>468</v>
      </c>
      <c r="N130" s="27">
        <v>14500</v>
      </c>
      <c r="O130" s="28">
        <f t="shared" si="46"/>
        <v>14200</v>
      </c>
      <c r="P130" s="29" t="str">
        <f t="shared" si="63"/>
        <v>-300</v>
      </c>
      <c r="Q130" s="30">
        <v>14500</v>
      </c>
      <c r="R130" s="90">
        <f t="shared" si="48"/>
        <v>14200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4"/>
        <v>0</v>
      </c>
      <c r="AD130" s="114">
        <f t="shared" si="45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0"/>
        <v>12300</v>
      </c>
      <c r="G131" s="29" t="str">
        <f t="shared" si="61"/>
        <v/>
      </c>
      <c r="H131" s="34">
        <v>12300</v>
      </c>
      <c r="I131" s="99">
        <f t="shared" si="62"/>
        <v>12300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3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4"/>
        <v>0</v>
      </c>
      <c r="AD131" s="114">
        <f t="shared" si="45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3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4">F132-I132</f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0"/>
        <v>13100</v>
      </c>
      <c r="G133" s="29" t="str">
        <f t="shared" si="61"/>
        <v/>
      </c>
      <c r="H133" s="34">
        <v>13100</v>
      </c>
      <c r="I133" s="99">
        <f t="shared" si="62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6"/>
        <v>16600</v>
      </c>
      <c r="P133" s="29" t="str">
        <f t="shared" si="63"/>
        <v/>
      </c>
      <c r="Q133" s="30">
        <v>16600</v>
      </c>
      <c r="R133" s="90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0"/>
        <v>12800</v>
      </c>
      <c r="G134" s="29" t="str">
        <f t="shared" si="61"/>
        <v/>
      </c>
      <c r="H134" s="34">
        <v>12800</v>
      </c>
      <c r="I134" s="99">
        <f t="shared" si="62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3"/>
        <v/>
      </c>
      <c r="Q134" s="30">
        <v>4000</v>
      </c>
      <c r="R134" s="90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3"/>
        <v/>
      </c>
      <c r="Q135" s="30">
        <v>9100</v>
      </c>
      <c r="R135" s="90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3"/>
        <v/>
      </c>
      <c r="Q136" s="34">
        <f t="shared" ref="Q136:Q147" si="67">O136</f>
        <v>11310</v>
      </c>
      <c r="R136" s="90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0"/>
        <v>13500</v>
      </c>
      <c r="G137" s="29" t="str">
        <f t="shared" si="61"/>
        <v/>
      </c>
      <c r="H137" s="34">
        <v>13500</v>
      </c>
      <c r="I137" s="99">
        <f t="shared" si="62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3"/>
        <v/>
      </c>
      <c r="Q137" s="34">
        <f t="shared" si="67"/>
        <v>37150</v>
      </c>
      <c r="R137" s="90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0"/>
        <v>10500</v>
      </c>
      <c r="G138" s="29" t="str">
        <f t="shared" si="61"/>
        <v/>
      </c>
      <c r="H138" s="30">
        <v>10500</v>
      </c>
      <c r="I138" s="99">
        <f t="shared" si="62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3"/>
        <v/>
      </c>
      <c r="Q138" s="34">
        <f t="shared" si="67"/>
        <v>36950</v>
      </c>
      <c r="R138" s="90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0"/>
        <v>10300</v>
      </c>
      <c r="G139" s="29" t="str">
        <f t="shared" si="61"/>
        <v/>
      </c>
      <c r="H139" s="30">
        <v>10300</v>
      </c>
      <c r="I139" s="99">
        <f t="shared" si="62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3"/>
        <v/>
      </c>
      <c r="Q139" s="34">
        <f t="shared" si="67"/>
        <v>11850</v>
      </c>
      <c r="R139" s="90">
        <f t="shared" si="66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27150</v>
      </c>
      <c r="O140" s="28">
        <f>O32+1250+300+400</f>
        <v>27150</v>
      </c>
      <c r="P140" s="29" t="str">
        <f t="shared" si="63"/>
        <v/>
      </c>
      <c r="Q140" s="34">
        <f t="shared" si="67"/>
        <v>27150</v>
      </c>
      <c r="R140" s="90">
        <f t="shared" si="66"/>
        <v>27150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0"/>
        <v>10300</v>
      </c>
      <c r="G141" s="29"/>
      <c r="H141" s="30">
        <v>10300</v>
      </c>
      <c r="I141" s="99">
        <f t="shared" si="62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3"/>
        <v/>
      </c>
      <c r="Q141" s="34">
        <f t="shared" si="67"/>
        <v>11790</v>
      </c>
      <c r="R141" s="90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0"/>
        <v>20600</v>
      </c>
      <c r="G142" s="29" t="str">
        <f t="shared" ref="G142:G147" si="68">IF(LEFT(D142,1)="+",LEFT(D142,1)&amp;TEXT(D142,"#"),TEXT(D142,"#"))</f>
        <v/>
      </c>
      <c r="H142" s="34">
        <v>20600</v>
      </c>
      <c r="I142" s="99">
        <f t="shared" si="62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3"/>
        <v/>
      </c>
      <c r="Q142" s="34">
        <f t="shared" si="67"/>
        <v>6420</v>
      </c>
      <c r="R142" s="90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3"/>
        <v/>
      </c>
      <c r="Q143" s="34">
        <f t="shared" si="67"/>
        <v>26860</v>
      </c>
      <c r="R143" s="90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0"/>
        <v>19500</v>
      </c>
      <c r="G144" s="29" t="str">
        <f t="shared" si="68"/>
        <v/>
      </c>
      <c r="H144" s="34">
        <v>19500</v>
      </c>
      <c r="I144" s="99">
        <f t="shared" si="62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3"/>
        <v/>
      </c>
      <c r="Q144" s="34">
        <f t="shared" si="67"/>
        <v>10540</v>
      </c>
      <c r="R144" s="90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0"/>
        <v>11400</v>
      </c>
      <c r="G145" s="29" t="str">
        <f t="shared" si="68"/>
        <v/>
      </c>
      <c r="H145" s="30">
        <v>11400</v>
      </c>
      <c r="I145" s="99">
        <f t="shared" si="62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3"/>
        <v/>
      </c>
      <c r="Q145" s="34">
        <f t="shared" si="67"/>
        <v>4590</v>
      </c>
      <c r="R145" s="90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0"/>
        <v>11000</v>
      </c>
      <c r="G146" s="29" t="str">
        <f t="shared" si="68"/>
        <v/>
      </c>
      <c r="H146" s="30">
        <v>11000</v>
      </c>
      <c r="I146" s="99">
        <f t="shared" si="62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3"/>
        <v/>
      </c>
      <c r="Q146" s="34">
        <f t="shared" si="67"/>
        <v>16890</v>
      </c>
      <c r="R146" s="90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0"/>
        <v>10500</v>
      </c>
      <c r="G147" s="29" t="str">
        <f t="shared" si="68"/>
        <v/>
      </c>
      <c r="H147" s="30">
        <v>10500</v>
      </c>
      <c r="I147" s="99">
        <f t="shared" si="62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3"/>
        <v/>
      </c>
      <c r="Q147" s="34">
        <f t="shared" si="67"/>
        <v>9570</v>
      </c>
      <c r="R147" s="90">
        <f t="shared" si="66"/>
        <v>9570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10400</v>
      </c>
      <c r="F148" s="28">
        <f t="shared" si="60"/>
        <v>10400</v>
      </c>
      <c r="G148" s="29"/>
      <c r="H148" s="30">
        <v>10400</v>
      </c>
      <c r="I148" s="99">
        <f t="shared" si="62"/>
        <v>10400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69">N148+M148</f>
        <v>7000</v>
      </c>
      <c r="P148" s="29" t="str">
        <f t="shared" si="63"/>
        <v/>
      </c>
      <c r="Q148" s="30">
        <v>7000</v>
      </c>
      <c r="R148" s="90">
        <f t="shared" si="66"/>
        <v>7000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0"/>
        <v>10400</v>
      </c>
      <c r="G149" s="29"/>
      <c r="H149" s="30">
        <v>10400</v>
      </c>
      <c r="I149" s="99">
        <f t="shared" si="62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69"/>
        <v>6200</v>
      </c>
      <c r="P149" s="29" t="str">
        <f t="shared" si="63"/>
        <v/>
      </c>
      <c r="Q149" s="30">
        <v>6200</v>
      </c>
      <c r="R149" s="90">
        <f t="shared" si="66"/>
        <v>6200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0"/>
        <v>10400</v>
      </c>
      <c r="G150" s="29"/>
      <c r="H150" s="30">
        <v>10400</v>
      </c>
      <c r="I150" s="99">
        <f t="shared" si="62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69"/>
        <v>10000</v>
      </c>
      <c r="P150" s="77" t="str">
        <f t="shared" si="63"/>
        <v/>
      </c>
      <c r="Q150" s="30">
        <v>10000</v>
      </c>
      <c r="R150" s="90">
        <f t="shared" si="66"/>
        <v>10000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10400</v>
      </c>
      <c r="F151" s="28">
        <f t="shared" si="60"/>
        <v>10400</v>
      </c>
      <c r="G151" s="29"/>
      <c r="H151" s="30">
        <v>10400</v>
      </c>
      <c r="I151" s="99">
        <f t="shared" si="62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69"/>
        <v>8400</v>
      </c>
      <c r="P151" s="77" t="str">
        <f t="shared" si="63"/>
        <v/>
      </c>
      <c r="Q151" s="30">
        <v>8400</v>
      </c>
      <c r="R151" s="90">
        <f t="shared" si="66"/>
        <v>8400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0"/>
        <v>10600</v>
      </c>
      <c r="G152" s="29"/>
      <c r="H152" s="30">
        <v>10600</v>
      </c>
      <c r="I152" s="99">
        <f t="shared" si="62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69"/>
        <v>7200</v>
      </c>
      <c r="P152" s="77" t="str">
        <f t="shared" si="63"/>
        <v/>
      </c>
      <c r="Q152" s="34">
        <v>7200</v>
      </c>
      <c r="R152" s="90">
        <f t="shared" si="66"/>
        <v>7200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13500</v>
      </c>
      <c r="F153" s="28">
        <f t="shared" si="60"/>
        <v>13500</v>
      </c>
      <c r="G153" s="29" t="str">
        <f t="shared" ref="G153:G155" si="70">IF(LEFT(D153,1)="+",LEFT(D153,1)&amp;TEXT(D153,"#"),TEXT(D153,"#"))</f>
        <v/>
      </c>
      <c r="H153" s="30">
        <v>13500</v>
      </c>
      <c r="I153" s="99">
        <f t="shared" si="62"/>
        <v>13500</v>
      </c>
      <c r="J153" s="105"/>
      <c r="K153" s="147" t="s">
        <v>368</v>
      </c>
      <c r="L153" s="75" t="s">
        <v>22</v>
      </c>
      <c r="M153" s="57" t="s">
        <v>467</v>
      </c>
      <c r="N153" s="27">
        <v>4200</v>
      </c>
      <c r="O153" s="28">
        <f t="shared" si="69"/>
        <v>4000</v>
      </c>
      <c r="P153" s="77" t="str">
        <f t="shared" si="63"/>
        <v>-200</v>
      </c>
      <c r="Q153" s="30">
        <v>4200</v>
      </c>
      <c r="R153" s="90">
        <f t="shared" si="66"/>
        <v>4000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13100</v>
      </c>
      <c r="F154" s="28">
        <f t="shared" si="60"/>
        <v>13100</v>
      </c>
      <c r="G154" s="29" t="str">
        <f t="shared" si="70"/>
        <v/>
      </c>
      <c r="H154" s="30">
        <v>13100</v>
      </c>
      <c r="I154" s="99">
        <f t="shared" si="62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69"/>
        <v>5000</v>
      </c>
      <c r="P154" s="77" t="str">
        <f t="shared" si="63"/>
        <v/>
      </c>
      <c r="Q154" s="34">
        <v>5000</v>
      </c>
      <c r="R154" s="90">
        <f t="shared" si="66"/>
        <v>5000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0"/>
        <v>12500</v>
      </c>
      <c r="G155" s="29" t="str">
        <f t="shared" si="70"/>
        <v/>
      </c>
      <c r="H155" s="30">
        <v>12500</v>
      </c>
      <c r="I155" s="99">
        <f t="shared" si="62"/>
        <v>12500</v>
      </c>
      <c r="J155" s="105"/>
      <c r="K155" s="147" t="s">
        <v>373</v>
      </c>
      <c r="L155" s="75" t="s">
        <v>22</v>
      </c>
      <c r="M155" s="57" t="s">
        <v>467</v>
      </c>
      <c r="N155" s="27">
        <v>5200</v>
      </c>
      <c r="O155" s="28">
        <f t="shared" si="69"/>
        <v>5000</v>
      </c>
      <c r="P155" s="77" t="str">
        <f t="shared" si="63"/>
        <v>-200</v>
      </c>
      <c r="Q155" s="30">
        <v>5200</v>
      </c>
      <c r="R155" s="90">
        <f t="shared" si="66"/>
        <v>5000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0"/>
        <v>10300</v>
      </c>
      <c r="G156" s="29"/>
      <c r="H156" s="30">
        <v>10300</v>
      </c>
      <c r="I156" s="99">
        <f t="shared" si="62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69"/>
        <v>5000</v>
      </c>
      <c r="P156" s="77" t="str">
        <f t="shared" si="63"/>
        <v/>
      </c>
      <c r="Q156" s="30">
        <v>5000</v>
      </c>
      <c r="R156" s="90">
        <f t="shared" si="66"/>
        <v>5000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0"/>
        <v>13000</v>
      </c>
      <c r="G157" s="29" t="str">
        <f t="shared" ref="G157:G166" si="71">IF(LEFT(D157,1)="+",LEFT(D157,1)&amp;TEXT(D157,"#"),TEXT(D157,"#"))</f>
        <v/>
      </c>
      <c r="H157" s="30">
        <v>13000</v>
      </c>
      <c r="I157" s="99">
        <f t="shared" si="62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69"/>
        <v>6500</v>
      </c>
      <c r="P157" s="77" t="str">
        <f t="shared" si="63"/>
        <v/>
      </c>
      <c r="Q157" s="30">
        <v>6500</v>
      </c>
      <c r="R157" s="90">
        <f t="shared" si="66"/>
        <v>6500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0"/>
        <v>13500</v>
      </c>
      <c r="G158" s="29"/>
      <c r="H158" s="34">
        <v>13500</v>
      </c>
      <c r="I158" s="99">
        <f t="shared" si="62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69"/>
        <v>3800</v>
      </c>
      <c r="P158" s="77" t="str">
        <f t="shared" si="63"/>
        <v/>
      </c>
      <c r="Q158" s="30">
        <v>3800</v>
      </c>
      <c r="R158" s="90">
        <f t="shared" si="66"/>
        <v>3800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69"/>
        <v>4700</v>
      </c>
      <c r="P159" s="77" t="str">
        <f t="shared" si="63"/>
        <v/>
      </c>
      <c r="Q159" s="30">
        <v>4700</v>
      </c>
      <c r="R159" s="90">
        <f t="shared" si="66"/>
        <v>4700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0"/>
        <v>13200</v>
      </c>
      <c r="G160" s="29" t="str">
        <f t="shared" si="71"/>
        <v/>
      </c>
      <c r="H160" s="34">
        <v>13200</v>
      </c>
      <c r="I160" s="99">
        <f t="shared" si="62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69"/>
        <v>6000</v>
      </c>
      <c r="P160" s="77" t="str">
        <f t="shared" si="63"/>
        <v/>
      </c>
      <c r="Q160" s="30">
        <v>6000</v>
      </c>
      <c r="R160" s="90">
        <f t="shared" si="66"/>
        <v>6000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99">
        <f t="shared" si="62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69"/>
        <v>2700</v>
      </c>
      <c r="P161" s="77" t="str">
        <f t="shared" si="63"/>
        <v/>
      </c>
      <c r="Q161" s="30">
        <v>2700</v>
      </c>
      <c r="R161" s="90">
        <f t="shared" si="66"/>
        <v>2700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0"/>
        <v>10600</v>
      </c>
      <c r="G163" s="29" t="str">
        <f t="shared" si="71"/>
        <v/>
      </c>
      <c r="H163" s="30">
        <v>10600</v>
      </c>
      <c r="I163" s="67">
        <f t="shared" si="62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69"/>
        <v>2300</v>
      </c>
      <c r="P163" s="77" t="str">
        <f t="shared" si="63"/>
        <v/>
      </c>
      <c r="Q163" s="30">
        <v>2300</v>
      </c>
      <c r="R163" s="90">
        <f t="shared" si="66"/>
        <v>2300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0"/>
        <v>10700</v>
      </c>
      <c r="G164" s="29" t="str">
        <f t="shared" si="71"/>
        <v/>
      </c>
      <c r="H164" s="30">
        <v>10700</v>
      </c>
      <c r="I164" s="99">
        <f t="shared" si="62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69"/>
        <v>9800</v>
      </c>
      <c r="P164" s="77" t="str">
        <f t="shared" si="63"/>
        <v/>
      </c>
      <c r="Q164" s="30">
        <v>9800</v>
      </c>
      <c r="R164" s="90">
        <f t="shared" si="66"/>
        <v>9800</v>
      </c>
      <c r="S164" s="3"/>
      <c r="V164" s="9"/>
      <c r="W164" s="6"/>
      <c r="X164" s="8"/>
      <c r="Y164" s="9"/>
      <c r="Z164" s="6"/>
      <c r="AA164" s="8"/>
      <c r="AC164" s="114">
        <f t="shared" si="64"/>
        <v>0</v>
      </c>
      <c r="AD164" s="114">
        <f t="shared" si="65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0"/>
        <v>11200</v>
      </c>
      <c r="G165" s="29" t="str">
        <f t="shared" si="71"/>
        <v/>
      </c>
      <c r="H165" s="30">
        <v>11200</v>
      </c>
      <c r="I165" s="99">
        <f t="shared" si="62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69"/>
        <v>10700</v>
      </c>
      <c r="P165" s="77" t="str">
        <f t="shared" si="63"/>
        <v/>
      </c>
      <c r="Q165" s="30">
        <v>10700</v>
      </c>
      <c r="R165" s="90">
        <f t="shared" si="66"/>
        <v>10700</v>
      </c>
      <c r="S165" s="3"/>
      <c r="V165" s="9"/>
      <c r="W165" s="6"/>
      <c r="X165" s="8"/>
      <c r="Y165" s="9"/>
      <c r="Z165" s="6"/>
      <c r="AA165" s="8"/>
      <c r="AC165" s="114">
        <f t="shared" si="64"/>
        <v>0</v>
      </c>
      <c r="AD165" s="114">
        <f t="shared" si="65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0"/>
        <v>10600</v>
      </c>
      <c r="G166" s="29" t="str">
        <f t="shared" si="71"/>
        <v/>
      </c>
      <c r="H166" s="30">
        <v>10600</v>
      </c>
      <c r="I166" s="99">
        <f t="shared" si="62"/>
        <v>10600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69"/>
        <v>11800</v>
      </c>
      <c r="P166" s="77" t="str">
        <f t="shared" si="63"/>
        <v/>
      </c>
      <c r="Q166" s="30">
        <v>11800</v>
      </c>
      <c r="R166" s="90">
        <f t="shared" si="66"/>
        <v>11800</v>
      </c>
      <c r="S166" s="3"/>
      <c r="V166" s="9"/>
      <c r="W166" s="6"/>
      <c r="X166" s="8"/>
      <c r="Y166" s="9"/>
      <c r="Z166" s="6"/>
      <c r="AA166" s="8"/>
      <c r="AC166" s="114">
        <f t="shared" si="64"/>
        <v>0</v>
      </c>
      <c r="AD166" s="114">
        <f t="shared" si="65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566400</v>
      </c>
      <c r="F167" s="39">
        <f>E167/46</f>
        <v>12313.0434782609</v>
      </c>
      <c r="G167" s="73"/>
      <c r="H167" s="38">
        <f>SUM(I121:I166)</f>
        <v>566400</v>
      </c>
      <c r="I167" s="149">
        <f>H167/46</f>
        <v>12313.0434782609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69"/>
        <v>11700</v>
      </c>
      <c r="P167" s="29" t="str">
        <f t="shared" si="63"/>
        <v/>
      </c>
      <c r="Q167" s="30">
        <v>11700</v>
      </c>
      <c r="R167" s="90">
        <f t="shared" si="66"/>
        <v>11700</v>
      </c>
      <c r="S167" s="3"/>
      <c r="V167" s="9"/>
      <c r="W167" s="6"/>
      <c r="X167" s="8"/>
      <c r="Y167" s="9"/>
      <c r="Z167" s="6"/>
      <c r="AA167" s="8"/>
      <c r="AC167" s="114">
        <f t="shared" si="64"/>
        <v>0</v>
      </c>
      <c r="AD167" s="114">
        <f t="shared" si="65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2">E168+D168</f>
        <v>4100</v>
      </c>
      <c r="G168" s="29" t="str">
        <f t="shared" ref="G168:G186" si="73">IF(LEFT(D168,1)="+",LEFT(D168,1)&amp;TEXT(D168,"#"),TEXT(D168,"#"))</f>
        <v/>
      </c>
      <c r="H168" s="34">
        <v>4100</v>
      </c>
      <c r="I168" s="99">
        <f t="shared" ref="I168:I182" si="74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69"/>
        <v>4050</v>
      </c>
      <c r="P168" s="77" t="str">
        <f t="shared" si="63"/>
        <v/>
      </c>
      <c r="Q168" s="30">
        <v>4050</v>
      </c>
      <c r="R168" s="90">
        <f t="shared" si="66"/>
        <v>4050</v>
      </c>
      <c r="S168" s="3"/>
      <c r="V168" s="9"/>
      <c r="W168" s="6"/>
      <c r="X168" s="8"/>
      <c r="Y168" s="9"/>
      <c r="Z168" s="6"/>
      <c r="AA168" s="8"/>
      <c r="AC168" s="114">
        <f t="shared" si="64"/>
        <v>0</v>
      </c>
      <c r="AD168" s="114">
        <f t="shared" si="65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2400</v>
      </c>
      <c r="F169" s="28">
        <f t="shared" si="72"/>
        <v>2400</v>
      </c>
      <c r="G169" s="29" t="str">
        <f t="shared" si="73"/>
        <v/>
      </c>
      <c r="H169" s="30">
        <v>2400</v>
      </c>
      <c r="I169" s="99">
        <f t="shared" si="74"/>
        <v>2400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69"/>
        <v>10360</v>
      </c>
      <c r="P169" s="77" t="str">
        <f t="shared" si="63"/>
        <v/>
      </c>
      <c r="Q169" s="30">
        <v>10360</v>
      </c>
      <c r="R169" s="90">
        <f t="shared" si="66"/>
        <v>10360</v>
      </c>
      <c r="S169" s="3"/>
      <c r="V169" s="9"/>
      <c r="W169" s="6"/>
      <c r="X169" s="8"/>
      <c r="Y169" s="9"/>
      <c r="Z169" s="6"/>
      <c r="AA169" s="8"/>
      <c r="AC169" s="114">
        <f t="shared" si="64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2"/>
        <v>3400</v>
      </c>
      <c r="G170" s="29" t="str">
        <f t="shared" si="73"/>
        <v/>
      </c>
      <c r="H170" s="34">
        <v>3400</v>
      </c>
      <c r="I170" s="99">
        <f t="shared" si="74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69"/>
        <v>3600</v>
      </c>
      <c r="P170" s="153" t="str">
        <f t="shared" si="63"/>
        <v/>
      </c>
      <c r="Q170" s="156">
        <v>3600</v>
      </c>
      <c r="R170" s="90">
        <f t="shared" si="66"/>
        <v>3600</v>
      </c>
      <c r="S170" s="3"/>
      <c r="V170" s="9"/>
      <c r="W170" s="6"/>
      <c r="X170" s="8"/>
      <c r="Y170" s="9"/>
      <c r="Z170" s="6"/>
      <c r="AA170" s="8"/>
      <c r="AC170" s="114">
        <f t="shared" si="64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2"/>
        <v>2400</v>
      </c>
      <c r="G171" s="29" t="str">
        <f t="shared" si="73"/>
        <v/>
      </c>
      <c r="H171" s="30">
        <v>2400</v>
      </c>
      <c r="I171" s="99">
        <f t="shared" si="74"/>
        <v>2400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69"/>
        <v>2500</v>
      </c>
      <c r="P171" s="153" t="str">
        <f t="shared" si="63"/>
        <v/>
      </c>
      <c r="Q171" s="156">
        <v>2500</v>
      </c>
      <c r="R171" s="90">
        <f t="shared" si="66"/>
        <v>2500</v>
      </c>
      <c r="S171" s="3"/>
      <c r="V171" s="9"/>
      <c r="W171" s="6"/>
      <c r="X171" s="8"/>
      <c r="Y171" s="9"/>
      <c r="Z171" s="6"/>
      <c r="AA171" s="8"/>
      <c r="AC171" s="114">
        <f t="shared" si="64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2"/>
        <v>2700</v>
      </c>
      <c r="G172" s="29" t="str">
        <f t="shared" si="73"/>
        <v/>
      </c>
      <c r="H172" s="30">
        <v>2700</v>
      </c>
      <c r="I172" s="99">
        <f t="shared" si="74"/>
        <v>2700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69"/>
        <v>1500</v>
      </c>
      <c r="P172" s="153" t="str">
        <f t="shared" si="63"/>
        <v/>
      </c>
      <c r="Q172" s="156">
        <v>1500</v>
      </c>
      <c r="R172" s="90">
        <f t="shared" si="66"/>
        <v>1500</v>
      </c>
      <c r="S172" s="3"/>
      <c r="V172" s="9"/>
      <c r="W172" s="6"/>
      <c r="X172" s="8"/>
      <c r="Y172" s="9"/>
      <c r="Z172" s="6"/>
      <c r="AA172" s="8"/>
      <c r="AC172" s="114">
        <f t="shared" si="64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2"/>
        <v>3100</v>
      </c>
      <c r="G173" s="29" t="str">
        <f t="shared" si="73"/>
        <v/>
      </c>
      <c r="H173" s="30">
        <v>3100</v>
      </c>
      <c r="I173" s="99">
        <f t="shared" si="74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69"/>
        <v>47200</v>
      </c>
      <c r="P173" s="153" t="str">
        <f t="shared" si="63"/>
        <v/>
      </c>
      <c r="Q173" s="27">
        <v>47200</v>
      </c>
      <c r="R173" s="90">
        <f t="shared" si="66"/>
        <v>47200</v>
      </c>
      <c r="S173" s="3"/>
      <c r="V173" s="9"/>
      <c r="W173" s="6"/>
      <c r="X173" s="8"/>
      <c r="Y173" s="9"/>
      <c r="Z173" s="6"/>
      <c r="AA173" s="8"/>
      <c r="AC173" s="114">
        <f t="shared" si="64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 t="s">
        <v>468</v>
      </c>
      <c r="E174" s="27">
        <v>5800</v>
      </c>
      <c r="F174" s="28">
        <f t="shared" si="72"/>
        <v>5500</v>
      </c>
      <c r="G174" s="29" t="str">
        <f t="shared" si="73"/>
        <v>-300</v>
      </c>
      <c r="H174" s="30">
        <v>5800</v>
      </c>
      <c r="I174" s="99">
        <f t="shared" si="74"/>
        <v>5500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69"/>
        <v>16200</v>
      </c>
      <c r="P174" s="77" t="str">
        <f t="shared" si="63"/>
        <v/>
      </c>
      <c r="Q174" s="27">
        <v>16200</v>
      </c>
      <c r="R174" s="90">
        <f t="shared" si="66"/>
        <v>16200</v>
      </c>
      <c r="S174" s="3"/>
      <c r="V174" s="9"/>
      <c r="W174" s="6"/>
      <c r="X174" s="8"/>
      <c r="Y174" s="9"/>
      <c r="Z174" s="6"/>
      <c r="AA174" s="8"/>
      <c r="AC174" s="114">
        <f t="shared" si="64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2"/>
        <v>2900</v>
      </c>
      <c r="G175" s="29" t="str">
        <f t="shared" si="73"/>
        <v/>
      </c>
      <c r="H175" s="30">
        <v>2900</v>
      </c>
      <c r="I175" s="99">
        <f t="shared" si="74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69"/>
        <v>14400</v>
      </c>
      <c r="P175" s="77" t="str">
        <f t="shared" si="63"/>
        <v/>
      </c>
      <c r="Q175" s="27">
        <v>14400</v>
      </c>
      <c r="R175" s="90">
        <f t="shared" si="66"/>
        <v>14400</v>
      </c>
      <c r="S175" s="3"/>
      <c r="V175" s="9"/>
      <c r="W175" s="6"/>
      <c r="X175" s="8"/>
      <c r="Y175" s="9"/>
      <c r="Z175" s="6"/>
      <c r="AA175" s="8"/>
      <c r="AC175" s="114">
        <f t="shared" si="64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2"/>
        <v>4430</v>
      </c>
      <c r="G176" s="29" t="str">
        <f t="shared" si="73"/>
        <v/>
      </c>
      <c r="H176" s="30">
        <v>4430</v>
      </c>
      <c r="I176" s="99">
        <f t="shared" si="74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69"/>
        <v>15300</v>
      </c>
      <c r="P176" s="77" t="str">
        <f t="shared" si="63"/>
        <v/>
      </c>
      <c r="Q176" s="27">
        <v>15300</v>
      </c>
      <c r="R176" s="90">
        <f t="shared" si="66"/>
        <v>15300</v>
      </c>
      <c r="S176" s="3"/>
      <c r="V176" s="9"/>
      <c r="W176" s="6"/>
      <c r="X176" s="8"/>
      <c r="Y176" s="9"/>
      <c r="Z176" s="6"/>
      <c r="AA176" s="8"/>
      <c r="AC176" s="114">
        <f t="shared" si="64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2"/>
        <v>3100</v>
      </c>
      <c r="G177" s="29" t="str">
        <f t="shared" si="73"/>
        <v/>
      </c>
      <c r="H177" s="30">
        <v>3100</v>
      </c>
      <c r="I177" s="99">
        <f t="shared" si="74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69"/>
        <v>17200</v>
      </c>
      <c r="P177" s="77" t="str">
        <f t="shared" si="63"/>
        <v/>
      </c>
      <c r="Q177" s="27">
        <v>17200</v>
      </c>
      <c r="R177" s="90">
        <f t="shared" si="66"/>
        <v>17200</v>
      </c>
      <c r="S177" s="3"/>
      <c r="V177" s="9"/>
      <c r="W177" s="6"/>
      <c r="X177" s="8"/>
      <c r="Y177" s="9"/>
      <c r="Z177" s="6"/>
      <c r="AA177" s="8"/>
      <c r="AC177" s="114">
        <f t="shared" si="64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2"/>
        <v>3500</v>
      </c>
      <c r="G178" s="29" t="str">
        <f t="shared" si="73"/>
        <v/>
      </c>
      <c r="H178" s="30">
        <v>3500</v>
      </c>
      <c r="I178" s="99">
        <f t="shared" si="74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69"/>
        <v>43800</v>
      </c>
      <c r="P178" s="77" t="str">
        <f t="shared" si="63"/>
        <v/>
      </c>
      <c r="Q178" s="27">
        <v>43800</v>
      </c>
      <c r="R178" s="90">
        <f t="shared" si="66"/>
        <v>43800</v>
      </c>
      <c r="S178" s="3"/>
      <c r="V178" s="9"/>
      <c r="W178" s="6"/>
      <c r="X178" s="8"/>
      <c r="Y178" s="9"/>
      <c r="Z178" s="6"/>
      <c r="AA178" s="8"/>
      <c r="AC178" s="114">
        <f t="shared" si="64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2"/>
        <v>2800</v>
      </c>
      <c r="G179" s="29" t="str">
        <f t="shared" si="73"/>
        <v/>
      </c>
      <c r="H179" s="30">
        <v>2800</v>
      </c>
      <c r="I179" s="99">
        <f t="shared" si="74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69"/>
        <v>13100</v>
      </c>
      <c r="P179" s="77" t="str">
        <f t="shared" si="63"/>
        <v/>
      </c>
      <c r="Q179" s="27">
        <v>13100</v>
      </c>
      <c r="R179" s="90">
        <f t="shared" si="66"/>
        <v>13100</v>
      </c>
      <c r="S179" s="3"/>
      <c r="V179" s="9"/>
      <c r="W179" s="6"/>
      <c r="X179" s="8"/>
      <c r="Y179" s="9"/>
      <c r="Z179" s="6"/>
      <c r="AA179" s="8"/>
      <c r="AC179" s="114">
        <f t="shared" si="64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2"/>
        <v>4280</v>
      </c>
      <c r="G180" s="29" t="str">
        <f t="shared" si="73"/>
        <v/>
      </c>
      <c r="H180" s="30">
        <v>4280</v>
      </c>
      <c r="I180" s="99">
        <f t="shared" si="74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69"/>
        <v>35500</v>
      </c>
      <c r="P180" s="77" t="str">
        <f t="shared" si="63"/>
        <v/>
      </c>
      <c r="Q180" s="27">
        <v>35500</v>
      </c>
      <c r="R180" s="90">
        <f t="shared" si="66"/>
        <v>35500</v>
      </c>
      <c r="S180" s="3"/>
      <c r="V180" s="9"/>
      <c r="W180" s="6"/>
      <c r="X180" s="8"/>
      <c r="Y180" s="9"/>
      <c r="Z180" s="6"/>
      <c r="AA180" s="8"/>
      <c r="AC180" s="114">
        <f t="shared" si="64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2"/>
        <v>3200</v>
      </c>
      <c r="G181" s="29" t="str">
        <f t="shared" si="73"/>
        <v/>
      </c>
      <c r="H181" s="30">
        <v>3200</v>
      </c>
      <c r="I181" s="99">
        <f t="shared" si="74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69"/>
        <v>36500</v>
      </c>
      <c r="P181" s="77" t="str">
        <f t="shared" si="63"/>
        <v/>
      </c>
      <c r="Q181" s="27">
        <v>36500</v>
      </c>
      <c r="R181" s="90">
        <f t="shared" si="66"/>
        <v>36500</v>
      </c>
      <c r="S181" s="3"/>
      <c r="V181" s="9"/>
      <c r="W181" s="6"/>
      <c r="X181" s="8"/>
      <c r="Y181" s="9"/>
      <c r="Z181" s="6"/>
      <c r="AA181" s="8"/>
      <c r="AC181" s="114">
        <f t="shared" si="64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2"/>
        <v>3200</v>
      </c>
      <c r="G182" s="29" t="str">
        <f t="shared" si="73"/>
        <v/>
      </c>
      <c r="H182" s="30">
        <v>3200</v>
      </c>
      <c r="I182" s="99">
        <f t="shared" si="74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69"/>
        <v>8900</v>
      </c>
      <c r="P182" s="77" t="str">
        <f t="shared" si="63"/>
        <v/>
      </c>
      <c r="Q182" s="27">
        <v>8900</v>
      </c>
      <c r="R182" s="90">
        <f t="shared" si="66"/>
        <v>8900</v>
      </c>
      <c r="S182" s="3"/>
      <c r="V182" s="9"/>
      <c r="W182" s="6"/>
      <c r="X182" s="8"/>
      <c r="Y182" s="9"/>
      <c r="Z182" s="6"/>
      <c r="AA182" s="8"/>
      <c r="AC182" s="114">
        <f t="shared" si="64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51010</v>
      </c>
      <c r="F183" s="39">
        <f>E183/15</f>
        <v>3400.66666666667</v>
      </c>
      <c r="G183" s="29" t="str">
        <f t="shared" si="73"/>
        <v/>
      </c>
      <c r="H183" s="38">
        <f>SUM(I168:I182)</f>
        <v>51010</v>
      </c>
      <c r="I183" s="39">
        <f>H183/15</f>
        <v>3400.66666666667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69"/>
        <v>15500</v>
      </c>
      <c r="P183" s="77" t="str">
        <f t="shared" si="63"/>
        <v/>
      </c>
      <c r="Q183" s="27">
        <v>15500</v>
      </c>
      <c r="R183" s="90">
        <f t="shared" si="66"/>
        <v>15500</v>
      </c>
      <c r="S183" s="3"/>
      <c r="V183" s="9"/>
      <c r="W183" s="6"/>
      <c r="X183" s="8"/>
      <c r="Y183" s="9"/>
      <c r="Z183" s="6"/>
      <c r="AA183" s="8"/>
      <c r="AC183" s="114">
        <f t="shared" si="64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5">E184+D184</f>
        <v>2480</v>
      </c>
      <c r="G184" s="29" t="str">
        <f t="shared" si="73"/>
        <v/>
      </c>
      <c r="H184" s="30">
        <v>2480</v>
      </c>
      <c r="I184" s="67">
        <f t="shared" ref="I184:I186" si="76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69"/>
        <v>17300</v>
      </c>
      <c r="P184" s="77" t="str">
        <f t="shared" si="63"/>
        <v/>
      </c>
      <c r="Q184" s="27">
        <v>17300</v>
      </c>
      <c r="R184" s="90">
        <f t="shared" si="66"/>
        <v>17300</v>
      </c>
      <c r="S184" s="3"/>
      <c r="V184" s="9"/>
      <c r="W184" s="6"/>
      <c r="X184" s="8"/>
      <c r="Y184" s="9"/>
      <c r="Z184" s="6"/>
      <c r="AA184" s="8"/>
      <c r="AC184" s="114">
        <f t="shared" si="64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5"/>
        <v>2700</v>
      </c>
      <c r="G185" s="29" t="str">
        <f t="shared" si="73"/>
        <v/>
      </c>
      <c r="H185" s="30">
        <v>2700</v>
      </c>
      <c r="I185" s="67">
        <f t="shared" si="76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69"/>
        <v>45500</v>
      </c>
      <c r="P185" s="77" t="str">
        <f t="shared" si="63"/>
        <v/>
      </c>
      <c r="Q185" s="27">
        <v>45500</v>
      </c>
      <c r="R185" s="90">
        <f t="shared" si="66"/>
        <v>45500</v>
      </c>
      <c r="S185" s="3"/>
      <c r="V185" s="9"/>
      <c r="W185" s="6"/>
      <c r="X185" s="8"/>
      <c r="Y185" s="9"/>
      <c r="Z185" s="6"/>
      <c r="AA185" s="8"/>
      <c r="AC185" s="114">
        <f t="shared" si="64"/>
        <v>0</v>
      </c>
      <c r="AD185" s="114">
        <f t="shared" si="65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5"/>
        <v>3200</v>
      </c>
      <c r="G186" s="29" t="str">
        <f t="shared" si="73"/>
        <v/>
      </c>
      <c r="H186" s="30">
        <v>3200</v>
      </c>
      <c r="I186" s="67">
        <f t="shared" si="76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69"/>
        <v>14500</v>
      </c>
      <c r="P186" s="77" t="str">
        <f t="shared" si="63"/>
        <v/>
      </c>
      <c r="Q186" s="27">
        <v>14500</v>
      </c>
      <c r="R186" s="90">
        <f t="shared" si="66"/>
        <v>14500</v>
      </c>
      <c r="S186" s="3"/>
      <c r="V186" s="9"/>
      <c r="W186" s="6"/>
      <c r="X186" s="8"/>
      <c r="Y186" s="9"/>
      <c r="Z186" s="6"/>
      <c r="AA186" s="8"/>
      <c r="AC186" s="114">
        <f t="shared" si="64"/>
        <v>0</v>
      </c>
      <c r="AD186" s="114">
        <f t="shared" si="65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59390</v>
      </c>
      <c r="F187" s="39">
        <f>E187/18</f>
        <v>3299.44444444444</v>
      </c>
      <c r="G187" s="73"/>
      <c r="H187" s="38">
        <f>H183+I184+I185+I186</f>
        <v>59390</v>
      </c>
      <c r="I187" s="39">
        <f>H187/18</f>
        <v>3299.44444444444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69"/>
        <v>12700</v>
      </c>
      <c r="P187" s="77" t="str">
        <f t="shared" si="63"/>
        <v/>
      </c>
      <c r="Q187" s="27">
        <v>12700</v>
      </c>
      <c r="R187" s="90">
        <f t="shared" si="66"/>
        <v>12700</v>
      </c>
      <c r="S187" s="3"/>
      <c r="V187" s="9"/>
      <c r="W187" s="6"/>
      <c r="X187" s="8"/>
      <c r="Y187" s="9"/>
      <c r="Z187" s="6"/>
      <c r="AA187" s="8"/>
      <c r="AC187" s="114">
        <f t="shared" si="64"/>
        <v>0</v>
      </c>
      <c r="AD187" s="114">
        <f t="shared" si="65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69"/>
        <v>11400</v>
      </c>
      <c r="P188" s="77" t="str">
        <f t="shared" si="63"/>
        <v/>
      </c>
      <c r="Q188" s="27">
        <v>11400</v>
      </c>
      <c r="R188" s="90">
        <f t="shared" si="66"/>
        <v>11400</v>
      </c>
      <c r="S188" s="3"/>
      <c r="V188" s="9"/>
      <c r="W188" s="6"/>
      <c r="X188" s="8"/>
      <c r="Y188" s="9"/>
      <c r="Z188" s="6"/>
      <c r="AA188" s="8"/>
      <c r="AC188" s="114">
        <f t="shared" si="64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69"/>
        <v>13600</v>
      </c>
      <c r="P189" s="77" t="str">
        <f t="shared" ref="P189:P198" si="77">IF(LEFT(M189,1)="+",LEFT(M189,1)&amp;TEXT(M189,"#"),TEXT(M189,"#"))</f>
        <v/>
      </c>
      <c r="Q189" s="27">
        <v>13600</v>
      </c>
      <c r="R189" s="90">
        <f t="shared" si="66"/>
        <v>13600</v>
      </c>
      <c r="S189" s="3"/>
      <c r="V189" s="9"/>
      <c r="W189" s="6"/>
      <c r="X189" s="8"/>
      <c r="Y189" s="9"/>
      <c r="Z189" s="6"/>
      <c r="AA189" s="8"/>
      <c r="AC189" s="114">
        <f t="shared" si="64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69"/>
        <v>15500</v>
      </c>
      <c r="P190" s="77" t="str">
        <f t="shared" si="77"/>
        <v/>
      </c>
      <c r="Q190" s="27">
        <v>15500</v>
      </c>
      <c r="R190" s="90">
        <f t="shared" si="66"/>
        <v>15500</v>
      </c>
      <c r="S190" s="3"/>
      <c r="V190" s="9"/>
      <c r="W190" s="6"/>
      <c r="X190" s="8"/>
      <c r="Y190" s="9"/>
      <c r="Z190" s="6"/>
      <c r="AA190" s="8"/>
      <c r="AC190" s="114">
        <f t="shared" si="64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69"/>
        <v>15600</v>
      </c>
      <c r="P191" s="77" t="str">
        <f t="shared" si="77"/>
        <v/>
      </c>
      <c r="Q191" s="30">
        <v>15600</v>
      </c>
      <c r="R191" s="90">
        <f t="shared" si="66"/>
        <v>15600</v>
      </c>
      <c r="S191" s="3"/>
      <c r="V191" s="9"/>
      <c r="W191" s="6"/>
      <c r="X191" s="8"/>
      <c r="Y191" s="9"/>
      <c r="Z191" s="6"/>
      <c r="AA191" s="8"/>
      <c r="AC191" s="114">
        <f t="shared" si="64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69"/>
        <v>14500</v>
      </c>
      <c r="P192" s="29" t="str">
        <f t="shared" si="77"/>
        <v/>
      </c>
      <c r="Q192" s="30">
        <v>14500</v>
      </c>
      <c r="R192" s="90">
        <f t="shared" si="66"/>
        <v>14500</v>
      </c>
      <c r="S192" s="3"/>
      <c r="V192" s="9"/>
      <c r="W192" s="6"/>
      <c r="X192" s="8"/>
      <c r="Y192" s="9"/>
      <c r="Z192" s="6"/>
      <c r="AA192" s="8"/>
      <c r="AC192" s="114">
        <f t="shared" si="64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69"/>
        <v>12700</v>
      </c>
      <c r="P193" s="29" t="str">
        <f t="shared" si="77"/>
        <v/>
      </c>
      <c r="Q193" s="30">
        <v>12700</v>
      </c>
      <c r="R193" s="90">
        <f t="shared" si="66"/>
        <v>12700</v>
      </c>
      <c r="S193" s="3"/>
      <c r="V193" s="9"/>
      <c r="W193" s="6"/>
      <c r="X193" s="8"/>
      <c r="Y193" s="9"/>
      <c r="Z193" s="6"/>
      <c r="AA193" s="8"/>
      <c r="AC193" s="114">
        <f t="shared" si="64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69"/>
        <v>11000</v>
      </c>
      <c r="P194" s="29" t="str">
        <f t="shared" si="77"/>
        <v/>
      </c>
      <c r="Q194" s="30">
        <v>11000</v>
      </c>
      <c r="R194" s="90">
        <f t="shared" si="66"/>
        <v>11000</v>
      </c>
      <c r="S194" s="3"/>
      <c r="V194" s="9"/>
      <c r="W194" s="6"/>
      <c r="X194" s="8"/>
      <c r="Y194" s="9"/>
      <c r="Z194" s="6"/>
      <c r="AA194" s="8"/>
      <c r="AC194" s="114">
        <f t="shared" si="64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69"/>
        <v>44000</v>
      </c>
      <c r="P195" s="29" t="str">
        <f t="shared" si="77"/>
        <v/>
      </c>
      <c r="Q195" s="30">
        <v>44000</v>
      </c>
      <c r="R195" s="90">
        <f t="shared" si="66"/>
        <v>44000</v>
      </c>
      <c r="S195" s="3"/>
      <c r="V195" s="9"/>
      <c r="W195" s="6"/>
      <c r="X195" s="8"/>
      <c r="Y195" s="9"/>
      <c r="Z195" s="6"/>
      <c r="AA195" s="8"/>
      <c r="AC195" s="114">
        <f t="shared" si="64"/>
        <v>0</v>
      </c>
      <c r="AD195" s="114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69"/>
        <v>14700</v>
      </c>
      <c r="P196" s="29" t="str">
        <f t="shared" si="77"/>
        <v/>
      </c>
      <c r="Q196" s="34">
        <v>14700</v>
      </c>
      <c r="R196" s="90">
        <f t="shared" si="66"/>
        <v>14700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69"/>
        <v>20700</v>
      </c>
      <c r="P197" s="29" t="str">
        <f t="shared" si="77"/>
        <v/>
      </c>
      <c r="Q197" s="30">
        <v>20700</v>
      </c>
      <c r="R197" s="90">
        <f t="shared" si="66"/>
        <v>20700</v>
      </c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 t="shared" si="78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69"/>
        <v>34200</v>
      </c>
      <c r="P198" s="115" t="str">
        <f t="shared" si="77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78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4">
        <f t="shared" si="78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78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4">
        <f t="shared" si="78"/>
        <v>0</v>
      </c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6" sqref="T26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522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522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21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 t="s">
        <v>468</v>
      </c>
      <c r="N28" s="27">
        <v>26200</v>
      </c>
      <c r="O28" s="28">
        <f t="shared" ref="O28:O45" si="17">N28+M28</f>
        <v>25900</v>
      </c>
      <c r="P28" s="29" t="str">
        <f t="shared" ref="P28:P45" si="18">IF(LEFT(M28,1)="+",LEFT(M28,1)&amp;TEXT(M28,"#"),TEXT(M28,"#"))</f>
        <v>-300</v>
      </c>
      <c r="Q28" s="30">
        <v>26200</v>
      </c>
      <c r="R28" s="90">
        <f t="shared" ref="R28:R45" si="19">IF(P28="",0+Q28,P28+Q28)</f>
        <v>25900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 t="s">
        <v>468</v>
      </c>
      <c r="N29" s="27">
        <v>26000</v>
      </c>
      <c r="O29" s="28">
        <f t="shared" si="17"/>
        <v>25700</v>
      </c>
      <c r="P29" s="29" t="str">
        <f t="shared" si="18"/>
        <v>-300</v>
      </c>
      <c r="Q29" s="30">
        <v>26000</v>
      </c>
      <c r="R29" s="90">
        <f t="shared" si="19"/>
        <v>25700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5"/>
        <v>21700</v>
      </c>
      <c r="G32" s="29" t="str">
        <f t="shared" si="1"/>
        <v/>
      </c>
      <c r="H32" s="30">
        <v>21700</v>
      </c>
      <c r="I32" s="67">
        <f t="shared" si="16"/>
        <v>21700</v>
      </c>
      <c r="J32" s="69"/>
      <c r="K32" s="25" t="s">
        <v>106</v>
      </c>
      <c r="L32" s="25" t="s">
        <v>107</v>
      </c>
      <c r="M32" s="52"/>
      <c r="N32" s="27">
        <v>25200</v>
      </c>
      <c r="O32" s="28">
        <f t="shared" si="17"/>
        <v>25200</v>
      </c>
      <c r="P32" s="29" t="str">
        <f t="shared" si="18"/>
        <v/>
      </c>
      <c r="Q32" s="30">
        <v>25200</v>
      </c>
      <c r="R32" s="90">
        <f t="shared" si="19"/>
        <v>25200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24700</v>
      </c>
      <c r="O33" s="28">
        <f t="shared" si="17"/>
        <v>24700</v>
      </c>
      <c r="P33" s="29" t="str">
        <f t="shared" si="18"/>
        <v/>
      </c>
      <c r="Q33" s="30">
        <v>24700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25000</v>
      </c>
      <c r="O34" s="28">
        <f t="shared" si="17"/>
        <v>25000</v>
      </c>
      <c r="P34" s="29" t="str">
        <f t="shared" si="18"/>
        <v/>
      </c>
      <c r="Q34" s="30">
        <v>25000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22500</v>
      </c>
      <c r="O35" s="28">
        <f t="shared" si="17"/>
        <v>22500</v>
      </c>
      <c r="P35" s="29" t="str">
        <f t="shared" si="18"/>
        <v/>
      </c>
      <c r="Q35" s="30">
        <v>22500</v>
      </c>
      <c r="R35" s="90">
        <f t="shared" si="19"/>
        <v>22500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22500</v>
      </c>
      <c r="O36" s="28">
        <f t="shared" si="17"/>
        <v>22500</v>
      </c>
      <c r="P36" s="29" t="str">
        <f t="shared" si="18"/>
        <v/>
      </c>
      <c r="Q36" s="30">
        <v>22500</v>
      </c>
      <c r="R36" s="90">
        <f t="shared" si="19"/>
        <v>22500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20500</v>
      </c>
      <c r="O40" s="28">
        <f t="shared" si="17"/>
        <v>20500</v>
      </c>
      <c r="P40" s="77" t="str">
        <f t="shared" si="18"/>
        <v/>
      </c>
      <c r="Q40" s="30">
        <v>20500</v>
      </c>
      <c r="R40" s="90">
        <f t="shared" si="19"/>
        <v>20500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/>
      <c r="N41" s="27">
        <v>25300</v>
      </c>
      <c r="O41" s="28">
        <f t="shared" si="17"/>
        <v>25300</v>
      </c>
      <c r="P41" s="77" t="str">
        <f t="shared" si="18"/>
        <v/>
      </c>
      <c r="Q41" s="30">
        <v>25300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 t="s">
        <v>468</v>
      </c>
      <c r="N45" s="27">
        <v>26500</v>
      </c>
      <c r="O45" s="28">
        <f t="shared" si="17"/>
        <v>26200</v>
      </c>
      <c r="P45" s="29" t="str">
        <f t="shared" si="18"/>
        <v>-300</v>
      </c>
      <c r="Q45" s="30">
        <v>26500</v>
      </c>
      <c r="R45" s="90">
        <f t="shared" si="19"/>
        <v>26200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473840</v>
      </c>
      <c r="O46" s="39">
        <f>N46/18</f>
        <v>26324.4444444444</v>
      </c>
      <c r="P46" s="73"/>
      <c r="Q46" s="38">
        <f>SUM(R28:R45)</f>
        <v>473840</v>
      </c>
      <c r="R46" s="108">
        <f>Q46/18</f>
        <v>26324.4444444444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21000</v>
      </c>
      <c r="F47" s="28">
        <f t="shared" ref="F47:F51" si="22">E47+D47</f>
        <v>21000</v>
      </c>
      <c r="G47" s="29" t="str">
        <f t="shared" si="1"/>
        <v/>
      </c>
      <c r="H47" s="30">
        <v>21000</v>
      </c>
      <c r="I47" s="67">
        <f t="shared" ref="I47:I51" si="23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4">N47+M47</f>
        <v>21900</v>
      </c>
      <c r="P47" s="29" t="str">
        <f t="shared" ref="P47:P49" si="25">IF(LEFT(M47,1)="+",LEFT(M47,1)&amp;TEXT(M47,"#"),TEXT(M47,"#"))</f>
        <v/>
      </c>
      <c r="Q47" s="30">
        <v>21900</v>
      </c>
      <c r="R47" s="90">
        <f t="shared" ref="R47:R49" si="26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2"/>
        <v>24600</v>
      </c>
      <c r="G48" s="29" t="str">
        <f t="shared" si="1"/>
        <v/>
      </c>
      <c r="H48" s="30">
        <v>24600</v>
      </c>
      <c r="I48" s="67">
        <f t="shared" si="23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4"/>
        <v>21300</v>
      </c>
      <c r="P48" s="29" t="str">
        <f t="shared" si="25"/>
        <v/>
      </c>
      <c r="Q48" s="34">
        <v>21300</v>
      </c>
      <c r="R48" s="90">
        <f t="shared" si="26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2"/>
        <v>24700</v>
      </c>
      <c r="G49" s="29" t="str">
        <f t="shared" si="1"/>
        <v/>
      </c>
      <c r="H49" s="30">
        <v>24700</v>
      </c>
      <c r="I49" s="67">
        <f t="shared" si="23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4"/>
        <v>24200</v>
      </c>
      <c r="P49" s="29" t="str">
        <f t="shared" si="25"/>
        <v/>
      </c>
      <c r="Q49" s="30">
        <v>24200</v>
      </c>
      <c r="R49" s="90">
        <f t="shared" si="26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2"/>
        <v>11500</v>
      </c>
      <c r="G50" s="29" t="str">
        <f t="shared" si="1"/>
        <v/>
      </c>
      <c r="H50" s="30">
        <v>11500</v>
      </c>
      <c r="I50" s="67">
        <f t="shared" si="23"/>
        <v>11500</v>
      </c>
      <c r="J50" s="78"/>
      <c r="K50" s="36" t="s">
        <v>145</v>
      </c>
      <c r="L50" s="36"/>
      <c r="M50" s="72"/>
      <c r="N50" s="38">
        <f>N46+O47+O48</f>
        <v>517040</v>
      </c>
      <c r="O50" s="39">
        <f>N50/21</f>
        <v>24620.9523809524</v>
      </c>
      <c r="P50" s="73"/>
      <c r="Q50" s="38">
        <f>Q46+R47+R48</f>
        <v>517040</v>
      </c>
      <c r="R50" s="108">
        <f>Q50/21</f>
        <v>24620.9523809524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2"/>
        <v>26100</v>
      </c>
      <c r="G51" s="29" t="str">
        <f t="shared" si="1"/>
        <v/>
      </c>
      <c r="H51" s="30">
        <v>26100</v>
      </c>
      <c r="I51" s="67">
        <f t="shared" si="23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7">N51+M51</f>
        <v>4400</v>
      </c>
      <c r="P51" s="29" t="str">
        <f t="shared" ref="P51:P54" si="28">IF(LEFT(M51,1)="+",LEFT(M51,1)&amp;TEXT(M51,"#"),TEXT(M51,"#"))</f>
        <v/>
      </c>
      <c r="Q51" s="30">
        <v>4400</v>
      </c>
      <c r="R51" s="90">
        <f t="shared" ref="R51:R54" si="29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7"/>
        <v>4200</v>
      </c>
      <c r="P52" s="29" t="str">
        <f t="shared" si="28"/>
        <v/>
      </c>
      <c r="Q52" s="30">
        <v>4200</v>
      </c>
      <c r="R52" s="90">
        <f t="shared" si="29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7"/>
        <v>4500</v>
      </c>
      <c r="P53" s="29" t="str">
        <f t="shared" si="28"/>
        <v/>
      </c>
      <c r="Q53" s="30">
        <v>4500</v>
      </c>
      <c r="R53" s="90">
        <f t="shared" si="29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0">E54+D54</f>
        <v>9400</v>
      </c>
      <c r="G54" s="29" t="str">
        <f t="shared" si="1"/>
        <v/>
      </c>
      <c r="H54" s="30">
        <v>9400</v>
      </c>
      <c r="I54" s="67">
        <f t="shared" ref="I54:I66" si="31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7"/>
        <v>4300</v>
      </c>
      <c r="P54" s="29" t="str">
        <f t="shared" si="28"/>
        <v/>
      </c>
      <c r="Q54" s="30">
        <v>4300</v>
      </c>
      <c r="R54" s="90">
        <f t="shared" si="29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0"/>
        <v>9600</v>
      </c>
      <c r="G55" s="29" t="str">
        <f t="shared" si="1"/>
        <v/>
      </c>
      <c r="H55" s="30">
        <v>9600</v>
      </c>
      <c r="I55" s="67">
        <f t="shared" si="31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0"/>
        <v>10400</v>
      </c>
      <c r="G56" s="29" t="str">
        <f t="shared" si="1"/>
        <v/>
      </c>
      <c r="H56" s="30">
        <v>10400</v>
      </c>
      <c r="I56" s="67">
        <f t="shared" si="31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2">N56+M56</f>
        <v>2400</v>
      </c>
      <c r="P56" s="29" t="str">
        <f t="shared" ref="P56:P59" si="33">IF(LEFT(M56,1)="+",LEFT(M56,1)&amp;TEXT(M56,"#"),TEXT(M56,"#"))</f>
        <v/>
      </c>
      <c r="Q56" s="30">
        <v>2400</v>
      </c>
      <c r="R56" s="90">
        <f t="shared" ref="R56:R59" si="34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0"/>
        <v>10600</v>
      </c>
      <c r="G57" s="29" t="str">
        <f t="shared" si="1"/>
        <v/>
      </c>
      <c r="H57" s="30">
        <v>10600</v>
      </c>
      <c r="I57" s="67">
        <f t="shared" si="31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2"/>
        <v>2800</v>
      </c>
      <c r="P57" s="29" t="str">
        <f t="shared" si="33"/>
        <v/>
      </c>
      <c r="Q57" s="30">
        <v>2800</v>
      </c>
      <c r="R57" s="90">
        <f t="shared" si="34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0"/>
        <v>11200</v>
      </c>
      <c r="G58" s="29" t="str">
        <f t="shared" si="1"/>
        <v/>
      </c>
      <c r="H58" s="30">
        <v>11200</v>
      </c>
      <c r="I58" s="67">
        <f t="shared" si="31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2"/>
        <v>2600</v>
      </c>
      <c r="P58" s="29" t="str">
        <f t="shared" si="33"/>
        <v/>
      </c>
      <c r="Q58" s="30">
        <v>2600</v>
      </c>
      <c r="R58" s="90">
        <f t="shared" si="34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0"/>
        <v>11000</v>
      </c>
      <c r="G59" s="29" t="str">
        <f t="shared" si="1"/>
        <v/>
      </c>
      <c r="H59" s="30">
        <v>11000</v>
      </c>
      <c r="I59" s="67">
        <f t="shared" si="31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2"/>
        <v>2500</v>
      </c>
      <c r="P59" s="29" t="str">
        <f t="shared" si="33"/>
        <v/>
      </c>
      <c r="Q59" s="30">
        <v>2500</v>
      </c>
      <c r="R59" s="90">
        <f t="shared" si="34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0"/>
        <v>10700</v>
      </c>
      <c r="G60" s="29" t="str">
        <f t="shared" si="1"/>
        <v/>
      </c>
      <c r="H60" s="30">
        <v>10700</v>
      </c>
      <c r="I60" s="67">
        <f t="shared" si="31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0"/>
        <v>10900</v>
      </c>
      <c r="G61" s="29" t="str">
        <f t="shared" si="1"/>
        <v/>
      </c>
      <c r="H61" s="30">
        <v>10900</v>
      </c>
      <c r="I61" s="67">
        <f t="shared" si="31"/>
        <v>10900</v>
      </c>
      <c r="J61" s="69"/>
      <c r="K61" s="25" t="s">
        <v>163</v>
      </c>
      <c r="L61" s="25" t="s">
        <v>22</v>
      </c>
      <c r="M61" s="52"/>
      <c r="N61" s="27">
        <v>2000</v>
      </c>
      <c r="O61" s="28">
        <f t="shared" ref="O61:O63" si="35">N61+M61</f>
        <v>2000</v>
      </c>
      <c r="P61" s="29" t="str">
        <f t="shared" ref="P61:P63" si="36">IF(LEFT(M61,1)="+",LEFT(M61,1)&amp;TEXT(M61,"#"),TEXT(M61,"#"))</f>
        <v/>
      </c>
      <c r="Q61" s="30">
        <v>2000</v>
      </c>
      <c r="R61" s="90">
        <f t="shared" ref="R61:R63" si="37">IF(P61="",0+Q61,P61+Q61)</f>
        <v>2000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0"/>
        <v>13900</v>
      </c>
      <c r="G62" s="29" t="str">
        <f t="shared" si="1"/>
        <v/>
      </c>
      <c r="H62" s="30">
        <v>13900</v>
      </c>
      <c r="I62" s="67">
        <f t="shared" si="31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5"/>
        <v>1250</v>
      </c>
      <c r="P62" s="29" t="str">
        <f t="shared" si="36"/>
        <v/>
      </c>
      <c r="Q62" s="30">
        <v>1250</v>
      </c>
      <c r="R62" s="90">
        <f t="shared" si="37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9600</v>
      </c>
      <c r="F63" s="28">
        <f t="shared" si="30"/>
        <v>9600</v>
      </c>
      <c r="G63" s="29" t="str">
        <f t="shared" si="1"/>
        <v/>
      </c>
      <c r="H63" s="30">
        <v>9600</v>
      </c>
      <c r="I63" s="67">
        <f t="shared" si="31"/>
        <v>9600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5"/>
        <v>1900</v>
      </c>
      <c r="P63" s="29" t="str">
        <f t="shared" si="36"/>
        <v/>
      </c>
      <c r="Q63" s="30">
        <v>1900</v>
      </c>
      <c r="R63" s="90">
        <f t="shared" si="37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0"/>
        <v>11500</v>
      </c>
      <c r="G64" s="29" t="str">
        <f t="shared" si="1"/>
        <v/>
      </c>
      <c r="H64" s="30">
        <v>11500</v>
      </c>
      <c r="I64" s="67">
        <f t="shared" si="31"/>
        <v>11500</v>
      </c>
      <c r="J64" s="69"/>
      <c r="K64" s="36" t="s">
        <v>168</v>
      </c>
      <c r="L64" s="36"/>
      <c r="M64" s="72"/>
      <c r="N64" s="38">
        <f>N60+O61+O63</f>
        <v>14200</v>
      </c>
      <c r="O64" s="39">
        <f>N64/7</f>
        <v>2028.57142857143</v>
      </c>
      <c r="P64" s="73"/>
      <c r="Q64" s="38">
        <f>Q60+R61+R63</f>
        <v>14200</v>
      </c>
      <c r="R64" s="108">
        <f>Q64/7</f>
        <v>2028.57142857143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0"/>
        <v>12100</v>
      </c>
      <c r="G65" s="29" t="str">
        <f t="shared" si="1"/>
        <v/>
      </c>
      <c r="H65" s="30">
        <v>12100</v>
      </c>
      <c r="I65" s="67">
        <f t="shared" si="31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38">N65+M65</f>
        <v>10500</v>
      </c>
      <c r="P65" s="29" t="str">
        <f t="shared" ref="P65:P68" si="39">IF(LEFT(M65,1)="+",LEFT(M65,1)&amp;TEXT(M65,"#"),TEXT(M65,"#"))</f>
        <v/>
      </c>
      <c r="Q65" s="30">
        <v>10500</v>
      </c>
      <c r="R65" s="90">
        <f t="shared" ref="R65:R68" si="40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0"/>
        <v>11800</v>
      </c>
      <c r="G66" s="29" t="str">
        <f t="shared" si="1"/>
        <v/>
      </c>
      <c r="H66" s="30">
        <v>11800</v>
      </c>
      <c r="I66" s="67">
        <f t="shared" si="31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38"/>
        <v>10200</v>
      </c>
      <c r="P66" s="29" t="str">
        <f t="shared" si="39"/>
        <v/>
      </c>
      <c r="Q66" s="30">
        <v>10200</v>
      </c>
      <c r="R66" s="90">
        <f t="shared" si="40"/>
        <v>10200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142700</v>
      </c>
      <c r="F67" s="39">
        <f>E67/13</f>
        <v>10976.9230769231</v>
      </c>
      <c r="G67" s="29" t="str">
        <f t="shared" si="1"/>
        <v/>
      </c>
      <c r="H67" s="51">
        <f>SUM(I54:I66)</f>
        <v>142700</v>
      </c>
      <c r="I67" s="39">
        <f>H67/13</f>
        <v>10976.9230769231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38"/>
        <v>8800</v>
      </c>
      <c r="P67" s="29" t="str">
        <f t="shared" si="39"/>
        <v/>
      </c>
      <c r="Q67" s="30">
        <v>8800</v>
      </c>
      <c r="R67" s="90">
        <f t="shared" si="40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1">E68+D68</f>
        <v>6700</v>
      </c>
      <c r="G68" s="29" t="str">
        <f t="shared" ref="G68:G70" si="42">IF(LEFT(D68,1)="+",LEFT(D68,1)&amp;TEXT(D68,"#"),TEXT(D68,"#"))</f>
        <v/>
      </c>
      <c r="H68" s="30">
        <v>6700</v>
      </c>
      <c r="I68" s="67">
        <f t="shared" ref="I68:I70" si="43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38"/>
        <v>10700</v>
      </c>
      <c r="P68" s="29" t="str">
        <f t="shared" si="39"/>
        <v/>
      </c>
      <c r="Q68" s="30">
        <v>10700</v>
      </c>
      <c r="R68" s="90">
        <f t="shared" si="40"/>
        <v>10700</v>
      </c>
      <c r="S68" s="105"/>
      <c r="V68" s="106"/>
      <c r="X68" s="107"/>
      <c r="Y68" s="106"/>
      <c r="AA68" s="107"/>
      <c r="AC68" s="114">
        <f t="shared" ref="AC68:AC131" si="44">F68-I68</f>
        <v>0</v>
      </c>
      <c r="AD68" s="114">
        <f t="shared" ref="AD68:AD131" si="45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1"/>
        <v>7000</v>
      </c>
      <c r="G69" s="29" t="str">
        <f t="shared" si="42"/>
        <v/>
      </c>
      <c r="H69" s="30">
        <v>7000</v>
      </c>
      <c r="I69" s="67">
        <f t="shared" si="43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4"/>
        <v>0</v>
      </c>
      <c r="AD69" s="114">
        <f t="shared" si="45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1"/>
        <v>6800</v>
      </c>
      <c r="G70" s="29" t="str">
        <f t="shared" si="42"/>
        <v/>
      </c>
      <c r="H70" s="30">
        <v>6800</v>
      </c>
      <c r="I70" s="67">
        <f t="shared" si="43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6">N70+M70</f>
        <v>3000</v>
      </c>
      <c r="P70" s="29" t="str">
        <f t="shared" ref="P70:P79" si="47">IF(LEFT(M70,1)="+",LEFT(M70,1)&amp;TEXT(M70,"#"),TEXT(M70,"#"))</f>
        <v/>
      </c>
      <c r="Q70" s="30">
        <v>3000</v>
      </c>
      <c r="R70" s="90">
        <f t="shared" ref="R70:R133" si="48">IF(P70="",0+Q70,P70+Q70)</f>
        <v>3000</v>
      </c>
      <c r="S70" s="105"/>
      <c r="V70" s="106"/>
      <c r="X70" s="107"/>
      <c r="Y70" s="106"/>
      <c r="AA70" s="107"/>
      <c r="AC70" s="114">
        <f t="shared" si="44"/>
        <v>0</v>
      </c>
      <c r="AD70" s="114">
        <f t="shared" si="45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6"/>
        <v>3600</v>
      </c>
      <c r="P71" s="29" t="str">
        <f t="shared" si="47"/>
        <v/>
      </c>
      <c r="Q71" s="30">
        <v>3600</v>
      </c>
      <c r="R71" s="90">
        <f t="shared" si="48"/>
        <v>3600</v>
      </c>
      <c r="S71" s="105"/>
      <c r="V71" s="106"/>
      <c r="X71" s="107"/>
      <c r="Y71" s="106"/>
      <c r="AA71" s="107"/>
      <c r="AC71" s="114">
        <f t="shared" si="44"/>
        <v>0</v>
      </c>
      <c r="AD71" s="114">
        <f t="shared" si="45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163200</v>
      </c>
      <c r="F72" s="39">
        <f>E72/15</f>
        <v>10880</v>
      </c>
      <c r="G72" s="73"/>
      <c r="H72" s="51">
        <f>H67+H71</f>
        <v>163200</v>
      </c>
      <c r="I72" s="39">
        <f>H72/15</f>
        <v>10880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6"/>
        <v>3900</v>
      </c>
      <c r="P72" s="29" t="str">
        <f t="shared" si="47"/>
        <v/>
      </c>
      <c r="Q72" s="30">
        <v>3900</v>
      </c>
      <c r="R72" s="90">
        <f t="shared" si="48"/>
        <v>3900</v>
      </c>
      <c r="S72" s="105"/>
      <c r="V72" s="106"/>
      <c r="X72" s="107"/>
      <c r="Y72" s="106"/>
      <c r="AA72" s="107"/>
      <c r="AC72" s="114">
        <f t="shared" si="44"/>
        <v>0</v>
      </c>
      <c r="AD72" s="114">
        <f t="shared" si="45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49">E73+D73</f>
        <v>4600</v>
      </c>
      <c r="G73" s="29" t="str">
        <f t="shared" ref="G73:G76" si="50">IF(LEFT(D73,1)="+",LEFT(D73,1)&amp;TEXT(D73,"#"),TEXT(D73,"#"))</f>
        <v/>
      </c>
      <c r="H73" s="30">
        <v>4600</v>
      </c>
      <c r="I73" s="67">
        <f t="shared" ref="I73:I76" si="51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6"/>
        <v>3200</v>
      </c>
      <c r="P73" s="29" t="str">
        <f t="shared" si="47"/>
        <v/>
      </c>
      <c r="Q73" s="30">
        <v>3200</v>
      </c>
      <c r="R73" s="90">
        <f t="shared" si="48"/>
        <v>3200</v>
      </c>
      <c r="S73" s="105"/>
      <c r="V73" s="106"/>
      <c r="X73" s="107"/>
      <c r="Y73" s="106"/>
      <c r="AA73" s="107"/>
      <c r="AC73" s="114">
        <f t="shared" si="44"/>
        <v>0</v>
      </c>
      <c r="AD73" s="114">
        <f t="shared" si="45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49"/>
        <v>4600</v>
      </c>
      <c r="G74" s="29" t="str">
        <f t="shared" si="50"/>
        <v/>
      </c>
      <c r="H74" s="30">
        <v>4600</v>
      </c>
      <c r="I74" s="67">
        <f t="shared" si="51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6"/>
        <v>3500</v>
      </c>
      <c r="P74" s="29" t="str">
        <f t="shared" si="47"/>
        <v/>
      </c>
      <c r="Q74" s="30">
        <v>3500</v>
      </c>
      <c r="R74" s="90">
        <f t="shared" si="48"/>
        <v>3500</v>
      </c>
      <c r="S74" s="105"/>
      <c r="V74" s="106"/>
      <c r="X74" s="107"/>
      <c r="Y74" s="106"/>
      <c r="AA74" s="107"/>
      <c r="AC74" s="114">
        <f t="shared" si="44"/>
        <v>0</v>
      </c>
      <c r="AD74" s="114">
        <f t="shared" si="45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6"/>
        <v>12800</v>
      </c>
      <c r="P75" s="29" t="str">
        <f t="shared" si="47"/>
        <v/>
      </c>
      <c r="Q75" s="30">
        <v>12800</v>
      </c>
      <c r="R75" s="90">
        <f t="shared" si="48"/>
        <v>12800</v>
      </c>
      <c r="S75" s="105"/>
      <c r="V75" s="106"/>
      <c r="X75" s="107"/>
      <c r="Y75" s="106"/>
      <c r="AA75" s="107"/>
      <c r="AC75" s="114">
        <f t="shared" si="44"/>
        <v>0</v>
      </c>
      <c r="AD75" s="114">
        <f t="shared" si="45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49"/>
        <v>3600</v>
      </c>
      <c r="G76" s="29" t="str">
        <f t="shared" si="50"/>
        <v/>
      </c>
      <c r="H76" s="30">
        <v>3600</v>
      </c>
      <c r="I76" s="67">
        <f t="shared" si="51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6"/>
        <v>8500</v>
      </c>
      <c r="P76" s="29" t="str">
        <f t="shared" si="47"/>
        <v/>
      </c>
      <c r="Q76" s="30">
        <v>8500</v>
      </c>
      <c r="R76" s="90">
        <f t="shared" si="48"/>
        <v>8500</v>
      </c>
      <c r="S76" s="105"/>
      <c r="V76" s="106"/>
      <c r="X76" s="107"/>
      <c r="Y76" s="106"/>
      <c r="AA76" s="107"/>
      <c r="AC76" s="114">
        <f t="shared" si="44"/>
        <v>0</v>
      </c>
      <c r="AD76" s="114">
        <f t="shared" si="45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6"/>
        <v>2100</v>
      </c>
      <c r="P77" s="29" t="str">
        <f t="shared" si="47"/>
        <v/>
      </c>
      <c r="Q77" s="30">
        <v>2100</v>
      </c>
      <c r="R77" s="90">
        <f t="shared" si="48"/>
        <v>2100</v>
      </c>
      <c r="S77" s="129"/>
      <c r="V77" s="106"/>
      <c r="X77" s="107"/>
      <c r="Y77" s="106"/>
      <c r="AA77" s="107"/>
      <c r="AC77" s="114">
        <f t="shared" si="44"/>
        <v>0</v>
      </c>
      <c r="AD77" s="114">
        <f t="shared" si="45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2">E78+D78</f>
        <v>9400</v>
      </c>
      <c r="G78" s="29" t="str">
        <f t="shared" ref="G78:G89" si="53">IF(LEFT(D78,1)="+",LEFT(D78,1)&amp;TEXT(D78,"#"),TEXT(D78,"#"))</f>
        <v/>
      </c>
      <c r="H78" s="30">
        <v>9400</v>
      </c>
      <c r="I78" s="67">
        <f t="shared" ref="I78:I95" si="54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6"/>
        <v>9500</v>
      </c>
      <c r="P78" s="29" t="str">
        <f t="shared" si="47"/>
        <v/>
      </c>
      <c r="Q78" s="30">
        <v>9500</v>
      </c>
      <c r="R78" s="90">
        <f t="shared" si="48"/>
        <v>9500</v>
      </c>
      <c r="S78" s="129"/>
      <c r="V78" s="106"/>
      <c r="X78" s="107"/>
      <c r="Y78" s="106"/>
      <c r="AA78" s="107"/>
      <c r="AC78" s="114">
        <f t="shared" si="44"/>
        <v>0</v>
      </c>
      <c r="AD78" s="114">
        <f t="shared" si="45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2"/>
        <v>9800</v>
      </c>
      <c r="G79" s="29" t="str">
        <f t="shared" si="53"/>
        <v/>
      </c>
      <c r="H79" s="30">
        <v>9800</v>
      </c>
      <c r="I79" s="67">
        <f t="shared" si="54"/>
        <v>9800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6"/>
        <v>12500</v>
      </c>
      <c r="P79" s="29" t="str">
        <f t="shared" si="47"/>
        <v/>
      </c>
      <c r="Q79" s="30">
        <v>12500</v>
      </c>
      <c r="R79" s="90">
        <f t="shared" si="48"/>
        <v>12500</v>
      </c>
      <c r="S79" s="129"/>
      <c r="V79" s="106"/>
      <c r="X79" s="107"/>
      <c r="Y79" s="106"/>
      <c r="AA79" s="107"/>
      <c r="AC79" s="114">
        <f t="shared" si="44"/>
        <v>0</v>
      </c>
      <c r="AD79" s="114">
        <f t="shared" si="45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2"/>
        <v>9200</v>
      </c>
      <c r="G80" s="29" t="str">
        <f t="shared" si="53"/>
        <v/>
      </c>
      <c r="H80" s="30">
        <v>9200</v>
      </c>
      <c r="I80" s="67">
        <f t="shared" si="54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6"/>
        <v>25000</v>
      </c>
      <c r="P80" s="29"/>
      <c r="Q80" s="30">
        <v>20000</v>
      </c>
      <c r="R80" s="90">
        <f t="shared" si="48"/>
        <v>20000</v>
      </c>
      <c r="S80" s="129"/>
      <c r="V80" s="106"/>
      <c r="X80" s="107"/>
      <c r="Y80" s="106"/>
      <c r="AA80" s="107"/>
      <c r="AC80" s="114">
        <f t="shared" si="44"/>
        <v>0</v>
      </c>
      <c r="AD80" s="114">
        <f t="shared" si="45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2"/>
        <v>9400</v>
      </c>
      <c r="G81" s="29" t="str">
        <f t="shared" si="53"/>
        <v/>
      </c>
      <c r="H81" s="30">
        <v>9400</v>
      </c>
      <c r="I81" s="67">
        <f t="shared" si="54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6"/>
        <v>30000</v>
      </c>
      <c r="P81" s="29" t="str">
        <f t="shared" ref="P81:P94" si="55">IF(LEFT(M81,1)="+",LEFT(M81,1)&amp;TEXT(M81,"#"),TEXT(M81,"#"))</f>
        <v/>
      </c>
      <c r="Q81" s="30">
        <v>28000</v>
      </c>
      <c r="R81" s="90">
        <f t="shared" si="48"/>
        <v>28000</v>
      </c>
      <c r="S81" s="129"/>
      <c r="V81" s="106"/>
      <c r="X81" s="107"/>
      <c r="Y81" s="106"/>
      <c r="AA81" s="107"/>
      <c r="AC81" s="114">
        <f t="shared" si="44"/>
        <v>0</v>
      </c>
      <c r="AD81" s="114">
        <f t="shared" si="45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2"/>
        <v>9700</v>
      </c>
      <c r="G82" s="29" t="str">
        <f t="shared" si="53"/>
        <v/>
      </c>
      <c r="H82" s="30">
        <v>9700</v>
      </c>
      <c r="I82" s="67">
        <f t="shared" si="54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6"/>
        <v>28800</v>
      </c>
      <c r="P82" s="29"/>
      <c r="Q82" s="30">
        <v>25500</v>
      </c>
      <c r="R82" s="90">
        <f t="shared" si="48"/>
        <v>25500</v>
      </c>
      <c r="S82" s="129"/>
      <c r="V82" s="106"/>
      <c r="X82" s="107"/>
      <c r="Y82" s="106"/>
      <c r="AA82" s="107"/>
      <c r="AC82" s="114">
        <f t="shared" si="44"/>
        <v>0</v>
      </c>
      <c r="AD82" s="114">
        <f t="shared" si="45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2"/>
        <v>8100</v>
      </c>
      <c r="G83" s="29" t="str">
        <f t="shared" si="53"/>
        <v/>
      </c>
      <c r="H83" s="30">
        <v>8100</v>
      </c>
      <c r="I83" s="67">
        <f t="shared" si="54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6"/>
        <v>30000</v>
      </c>
      <c r="P83" s="29"/>
      <c r="Q83" s="30">
        <v>30000</v>
      </c>
      <c r="R83" s="90">
        <f t="shared" si="48"/>
        <v>30000</v>
      </c>
      <c r="S83" s="129"/>
      <c r="V83" s="106"/>
      <c r="X83" s="107"/>
      <c r="Y83" s="106"/>
      <c r="AA83" s="107"/>
      <c r="AC83" s="114">
        <f t="shared" si="44"/>
        <v>0</v>
      </c>
      <c r="AD83" s="114">
        <f t="shared" si="45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2"/>
        <v>9900</v>
      </c>
      <c r="G84" s="29" t="str">
        <f t="shared" si="53"/>
        <v/>
      </c>
      <c r="H84" s="30">
        <v>9900</v>
      </c>
      <c r="I84" s="67">
        <f t="shared" si="54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6"/>
        <v>26800</v>
      </c>
      <c r="P84" s="29" t="str">
        <f t="shared" si="55"/>
        <v/>
      </c>
      <c r="Q84" s="30">
        <v>25800</v>
      </c>
      <c r="R84" s="90">
        <f t="shared" si="48"/>
        <v>25800</v>
      </c>
      <c r="S84" s="129"/>
      <c r="V84" s="106"/>
      <c r="X84" s="107"/>
      <c r="Y84" s="106"/>
      <c r="AA84" s="107"/>
      <c r="AC84" s="114">
        <f t="shared" si="44"/>
        <v>0</v>
      </c>
      <c r="AD84" s="114">
        <f t="shared" si="45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2"/>
        <v>8300</v>
      </c>
      <c r="G85" s="29" t="str">
        <f t="shared" si="53"/>
        <v/>
      </c>
      <c r="H85" s="30">
        <v>8300</v>
      </c>
      <c r="I85" s="67">
        <f t="shared" si="54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6"/>
        <v>1700</v>
      </c>
      <c r="P85" s="29" t="str">
        <f t="shared" si="55"/>
        <v/>
      </c>
      <c r="Q85" s="34">
        <v>1700</v>
      </c>
      <c r="R85" s="90">
        <f t="shared" si="48"/>
        <v>1700</v>
      </c>
      <c r="S85" s="129"/>
      <c r="V85" s="106"/>
      <c r="X85" s="107"/>
      <c r="Y85" s="106"/>
      <c r="AA85" s="107"/>
      <c r="AC85" s="114">
        <f t="shared" si="44"/>
        <v>0</v>
      </c>
      <c r="AD85" s="114">
        <f t="shared" si="45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2"/>
        <v>6800</v>
      </c>
      <c r="G86" s="29" t="str">
        <f t="shared" si="53"/>
        <v/>
      </c>
      <c r="H86" s="30">
        <v>6800</v>
      </c>
      <c r="I86" s="67">
        <f t="shared" si="54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6"/>
        <v>4300</v>
      </c>
      <c r="P86" s="29" t="str">
        <f t="shared" si="55"/>
        <v/>
      </c>
      <c r="Q86" s="30">
        <v>4300</v>
      </c>
      <c r="R86" s="90">
        <f t="shared" si="48"/>
        <v>4300</v>
      </c>
      <c r="S86" s="105"/>
      <c r="V86" s="106"/>
      <c r="X86" s="107"/>
      <c r="Y86" s="106"/>
      <c r="AA86" s="107"/>
      <c r="AC86" s="114">
        <f t="shared" si="44"/>
        <v>0</v>
      </c>
      <c r="AD86" s="114">
        <f t="shared" si="45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2"/>
        <v>6900</v>
      </c>
      <c r="G87" s="29" t="str">
        <f t="shared" si="53"/>
        <v/>
      </c>
      <c r="H87" s="30">
        <v>6900</v>
      </c>
      <c r="I87" s="67">
        <f t="shared" si="54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6"/>
        <v>1950</v>
      </c>
      <c r="P87" s="29" t="str">
        <f t="shared" si="55"/>
        <v/>
      </c>
      <c r="Q87" s="30">
        <v>1950</v>
      </c>
      <c r="R87" s="90">
        <f t="shared" si="48"/>
        <v>1950</v>
      </c>
      <c r="S87" s="105"/>
      <c r="V87" s="106"/>
      <c r="X87" s="107"/>
      <c r="Y87" s="106"/>
      <c r="AA87" s="107"/>
      <c r="AC87" s="114">
        <f t="shared" si="44"/>
        <v>0</v>
      </c>
      <c r="AD87" s="114">
        <f t="shared" si="45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2"/>
        <v>7000</v>
      </c>
      <c r="G88" s="29" t="str">
        <f t="shared" si="53"/>
        <v/>
      </c>
      <c r="H88" s="27">
        <v>7000</v>
      </c>
      <c r="I88" s="67">
        <f t="shared" si="54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6"/>
        <v>2250</v>
      </c>
      <c r="P88" s="29" t="str">
        <f t="shared" si="55"/>
        <v/>
      </c>
      <c r="Q88" s="30">
        <v>2250</v>
      </c>
      <c r="R88" s="90">
        <f t="shared" si="48"/>
        <v>2250</v>
      </c>
      <c r="S88" s="105"/>
      <c r="V88" s="106"/>
      <c r="W88" s="130"/>
      <c r="X88" s="131"/>
      <c r="Y88" s="106"/>
      <c r="Z88" s="130"/>
      <c r="AA88" s="131"/>
      <c r="AC88" s="114">
        <f t="shared" si="44"/>
        <v>0</v>
      </c>
      <c r="AD88" s="114">
        <f t="shared" si="45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2"/>
        <v>7300</v>
      </c>
      <c r="G89" s="29" t="str">
        <f t="shared" si="53"/>
        <v/>
      </c>
      <c r="H89" s="30">
        <v>7300</v>
      </c>
      <c r="I89" s="67">
        <f t="shared" si="54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6"/>
        <v>1800</v>
      </c>
      <c r="P89" s="29" t="str">
        <f t="shared" si="55"/>
        <v/>
      </c>
      <c r="Q89" s="30">
        <v>1800</v>
      </c>
      <c r="R89" s="90">
        <f t="shared" si="48"/>
        <v>1800</v>
      </c>
      <c r="S89" s="105"/>
      <c r="V89" s="106"/>
      <c r="W89" s="130"/>
      <c r="X89" s="131"/>
      <c r="Y89" s="106"/>
      <c r="Z89" s="130"/>
      <c r="AA89" s="131"/>
      <c r="AC89" s="114">
        <f t="shared" si="44"/>
        <v>0</v>
      </c>
      <c r="AD89" s="114">
        <f t="shared" si="45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2"/>
        <v>8700</v>
      </c>
      <c r="G90" s="29"/>
      <c r="H90" s="30">
        <v>8700</v>
      </c>
      <c r="I90" s="67">
        <f t="shared" si="54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6"/>
        <v>2200</v>
      </c>
      <c r="P90" s="29" t="str">
        <f t="shared" si="55"/>
        <v/>
      </c>
      <c r="Q90" s="30">
        <v>2200</v>
      </c>
      <c r="R90" s="90">
        <f t="shared" si="48"/>
        <v>2200</v>
      </c>
      <c r="S90" s="105"/>
      <c r="V90" s="106"/>
      <c r="W90" s="130"/>
      <c r="X90" s="131"/>
      <c r="Y90" s="106"/>
      <c r="Z90" s="130"/>
      <c r="AA90" s="131"/>
      <c r="AC90" s="114">
        <f t="shared" si="44"/>
        <v>0</v>
      </c>
      <c r="AD90" s="114">
        <f t="shared" si="45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2"/>
        <v>11200</v>
      </c>
      <c r="G91" s="29" t="str">
        <f t="shared" ref="G91:G115" si="56">IF(LEFT(D91,1)="+",LEFT(D91,1)&amp;TEXT(D91,"#"),TEXT(D91,"#"))</f>
        <v/>
      </c>
      <c r="H91" s="30">
        <v>11200</v>
      </c>
      <c r="I91" s="67">
        <f t="shared" si="54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6"/>
        <v>1100</v>
      </c>
      <c r="P91" s="29" t="str">
        <f t="shared" si="55"/>
        <v/>
      </c>
      <c r="Q91" s="34">
        <v>1100</v>
      </c>
      <c r="R91" s="90">
        <f t="shared" si="48"/>
        <v>1100</v>
      </c>
      <c r="S91" s="105"/>
      <c r="V91" s="106"/>
      <c r="W91" s="130"/>
      <c r="X91" s="131"/>
      <c r="Y91" s="106"/>
      <c r="Z91" s="130"/>
      <c r="AA91" s="131"/>
      <c r="AC91" s="114">
        <f t="shared" si="44"/>
        <v>0</v>
      </c>
      <c r="AD91" s="114">
        <f t="shared" si="45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2"/>
        <v>8200</v>
      </c>
      <c r="G92" s="29" t="str">
        <f t="shared" si="56"/>
        <v/>
      </c>
      <c r="H92" s="30">
        <v>8200</v>
      </c>
      <c r="I92" s="67">
        <f t="shared" si="54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6"/>
        <v>1100</v>
      </c>
      <c r="P92" s="29" t="str">
        <f t="shared" si="55"/>
        <v/>
      </c>
      <c r="Q92" s="34">
        <v>1100</v>
      </c>
      <c r="R92" s="90">
        <f t="shared" si="48"/>
        <v>1100</v>
      </c>
      <c r="S92" s="105"/>
      <c r="V92" s="106"/>
      <c r="W92" s="130"/>
      <c r="X92" s="131"/>
      <c r="Y92" s="106"/>
      <c r="Z92" s="130"/>
      <c r="AA92" s="131"/>
      <c r="AC92" s="114">
        <f t="shared" si="44"/>
        <v>0</v>
      </c>
      <c r="AD92" s="114">
        <f t="shared" si="45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2"/>
        <v>7600</v>
      </c>
      <c r="G93" s="29" t="str">
        <f t="shared" si="56"/>
        <v/>
      </c>
      <c r="H93" s="30">
        <v>7600</v>
      </c>
      <c r="I93" s="67">
        <f t="shared" si="54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6"/>
        <v>2100</v>
      </c>
      <c r="P93" s="29" t="str">
        <f t="shared" si="55"/>
        <v/>
      </c>
      <c r="Q93" s="30">
        <v>2100</v>
      </c>
      <c r="R93" s="90">
        <f t="shared" si="48"/>
        <v>2100</v>
      </c>
      <c r="S93" s="105"/>
      <c r="V93" s="106"/>
      <c r="W93" s="130"/>
      <c r="X93" s="131"/>
      <c r="Y93" s="106"/>
      <c r="Z93" s="130"/>
      <c r="AA93" s="131"/>
      <c r="AC93" s="114">
        <f t="shared" si="44"/>
        <v>0</v>
      </c>
      <c r="AD93" s="114">
        <f t="shared" si="45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2"/>
        <v>8500</v>
      </c>
      <c r="G94" s="29" t="str">
        <f t="shared" si="56"/>
        <v/>
      </c>
      <c r="H94" s="30">
        <v>8500</v>
      </c>
      <c r="I94" s="67">
        <f t="shared" si="54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6"/>
        <v>2100</v>
      </c>
      <c r="P94" s="29" t="str">
        <f t="shared" si="55"/>
        <v/>
      </c>
      <c r="Q94" s="30">
        <v>2100</v>
      </c>
      <c r="R94" s="90">
        <f t="shared" si="48"/>
        <v>2100</v>
      </c>
      <c r="S94" s="105"/>
      <c r="V94" s="106"/>
      <c r="W94" s="130"/>
      <c r="X94" s="131"/>
      <c r="Y94" s="106"/>
      <c r="Z94" s="130"/>
      <c r="AA94" s="131"/>
      <c r="AC94" s="114">
        <f t="shared" si="44"/>
        <v>0</v>
      </c>
      <c r="AD94" s="114">
        <f t="shared" si="45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2"/>
        <v>8900</v>
      </c>
      <c r="G95" s="29" t="str">
        <f t="shared" si="56"/>
        <v/>
      </c>
      <c r="H95" s="30">
        <v>8900</v>
      </c>
      <c r="I95" s="67">
        <f t="shared" si="54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6"/>
        <v>4500</v>
      </c>
      <c r="P95" s="29"/>
      <c r="Q95" s="30">
        <v>4800</v>
      </c>
      <c r="R95" s="90">
        <f t="shared" si="48"/>
        <v>4800</v>
      </c>
      <c r="S95" s="105"/>
      <c r="V95" s="106"/>
      <c r="W95" s="130"/>
      <c r="X95" s="131"/>
      <c r="Y95" s="106"/>
      <c r="Z95" s="130"/>
      <c r="AA95" s="131"/>
      <c r="AC95" s="114">
        <f t="shared" si="44"/>
        <v>0</v>
      </c>
      <c r="AD95" s="114">
        <f t="shared" si="45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6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6"/>
        <v>5000</v>
      </c>
      <c r="P96" s="29" t="str">
        <f t="shared" ref="P96:P122" si="57">IF(LEFT(M96,1)="+",LEFT(M96,1)&amp;TEXT(M96,"#"),TEXT(M96,"#"))</f>
        <v/>
      </c>
      <c r="Q96" s="30">
        <v>5000</v>
      </c>
      <c r="R96" s="90">
        <f t="shared" si="48"/>
        <v>5000</v>
      </c>
      <c r="S96" s="105"/>
      <c r="V96" s="106"/>
      <c r="W96" s="130"/>
      <c r="X96" s="131"/>
      <c r="Y96" s="106"/>
      <c r="Z96" s="130"/>
      <c r="AA96" s="131"/>
      <c r="AC96" s="114">
        <f t="shared" si="44"/>
        <v>0</v>
      </c>
      <c r="AD96" s="114">
        <f t="shared" si="45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8">E97+D97</f>
        <v>10800</v>
      </c>
      <c r="G97" s="29" t="str">
        <f t="shared" si="56"/>
        <v/>
      </c>
      <c r="H97" s="30">
        <v>10800</v>
      </c>
      <c r="I97" s="67">
        <f t="shared" ref="I97:I115" si="59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6"/>
        <v>2700</v>
      </c>
      <c r="P97" s="29" t="str">
        <f t="shared" si="57"/>
        <v/>
      </c>
      <c r="Q97" s="30">
        <v>2700</v>
      </c>
      <c r="R97" s="90">
        <f t="shared" si="48"/>
        <v>2700</v>
      </c>
      <c r="S97" s="105"/>
      <c r="V97" s="106"/>
      <c r="W97" s="130"/>
      <c r="X97" s="131"/>
      <c r="Y97" s="106"/>
      <c r="Z97" s="130"/>
      <c r="AA97" s="131"/>
      <c r="AC97" s="114">
        <f t="shared" si="44"/>
        <v>0</v>
      </c>
      <c r="AD97" s="114">
        <f t="shared" si="45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8"/>
        <v>11900</v>
      </c>
      <c r="G98" s="29" t="str">
        <f t="shared" si="56"/>
        <v/>
      </c>
      <c r="H98" s="30">
        <v>11900</v>
      </c>
      <c r="I98" s="67">
        <f t="shared" si="59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6"/>
        <v>2700</v>
      </c>
      <c r="P98" s="29" t="str">
        <f t="shared" si="57"/>
        <v/>
      </c>
      <c r="Q98" s="30">
        <v>2700</v>
      </c>
      <c r="R98" s="90">
        <f t="shared" si="48"/>
        <v>2700</v>
      </c>
      <c r="S98" s="105"/>
      <c r="V98" s="106"/>
      <c r="W98" s="130"/>
      <c r="X98" s="131"/>
      <c r="Y98" s="106"/>
      <c r="Z98" s="130"/>
      <c r="AA98" s="131"/>
      <c r="AC98" s="114">
        <f t="shared" si="44"/>
        <v>0</v>
      </c>
      <c r="AD98" s="114">
        <f t="shared" si="45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8"/>
        <v>11600</v>
      </c>
      <c r="G99" s="29" t="str">
        <f t="shared" si="56"/>
        <v/>
      </c>
      <c r="H99" s="30">
        <v>11600</v>
      </c>
      <c r="I99" s="67">
        <f t="shared" si="59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6"/>
        <v>5300</v>
      </c>
      <c r="P99" s="29" t="str">
        <f t="shared" si="57"/>
        <v/>
      </c>
      <c r="Q99" s="30">
        <v>5300</v>
      </c>
      <c r="R99" s="90">
        <f t="shared" si="48"/>
        <v>5300</v>
      </c>
      <c r="S99" s="105"/>
      <c r="V99" s="106"/>
      <c r="W99" s="130"/>
      <c r="X99" s="131"/>
      <c r="Y99" s="106"/>
      <c r="Z99" s="130"/>
      <c r="AA99" s="131"/>
      <c r="AC99" s="114">
        <f t="shared" si="44"/>
        <v>0</v>
      </c>
      <c r="AD99" s="114">
        <f t="shared" si="45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8"/>
        <v>11800</v>
      </c>
      <c r="G100" s="29" t="str">
        <f t="shared" si="56"/>
        <v/>
      </c>
      <c r="H100" s="30">
        <v>11800</v>
      </c>
      <c r="I100" s="67">
        <f t="shared" si="59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6"/>
        <v>1000</v>
      </c>
      <c r="P100" s="29" t="str">
        <f t="shared" si="57"/>
        <v/>
      </c>
      <c r="Q100" s="30">
        <v>1000</v>
      </c>
      <c r="R100" s="90">
        <f t="shared" si="48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4"/>
        <v>0</v>
      </c>
      <c r="AD100" s="114">
        <f t="shared" si="45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10900</v>
      </c>
      <c r="F101" s="28">
        <f t="shared" si="58"/>
        <v>10900</v>
      </c>
      <c r="G101" s="29" t="str">
        <f t="shared" si="56"/>
        <v/>
      </c>
      <c r="H101" s="30">
        <v>10900</v>
      </c>
      <c r="I101" s="67">
        <f t="shared" si="59"/>
        <v>10900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6"/>
        <v>2700</v>
      </c>
      <c r="P101" s="29" t="str">
        <f t="shared" si="57"/>
        <v/>
      </c>
      <c r="Q101" s="30">
        <v>2700</v>
      </c>
      <c r="R101" s="90">
        <f t="shared" si="48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4"/>
        <v>0</v>
      </c>
      <c r="AD101" s="114">
        <f t="shared" si="45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8"/>
        <v>10700</v>
      </c>
      <c r="G102" s="29" t="str">
        <f t="shared" si="56"/>
        <v/>
      </c>
      <c r="H102" s="30">
        <v>10700</v>
      </c>
      <c r="I102" s="67">
        <f t="shared" si="59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6"/>
        <v>600</v>
      </c>
      <c r="P102" s="29" t="str">
        <f t="shared" si="57"/>
        <v/>
      </c>
      <c r="Q102" s="30">
        <v>600</v>
      </c>
      <c r="R102" s="90">
        <f t="shared" si="48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4"/>
        <v>0</v>
      </c>
      <c r="AD102" s="114">
        <f t="shared" si="45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8"/>
        <v>10000</v>
      </c>
      <c r="G103" s="29" t="str">
        <f t="shared" si="56"/>
        <v/>
      </c>
      <c r="H103" s="30">
        <v>10000</v>
      </c>
      <c r="I103" s="67">
        <f t="shared" si="59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6"/>
        <v>1600</v>
      </c>
      <c r="P103" s="29" t="str">
        <f t="shared" si="57"/>
        <v/>
      </c>
      <c r="Q103" s="34">
        <v>1600</v>
      </c>
      <c r="R103" s="90">
        <f t="shared" si="48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4"/>
        <v>0</v>
      </c>
      <c r="AD103" s="114">
        <f t="shared" si="45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8"/>
        <v>10000</v>
      </c>
      <c r="G104" s="29" t="str">
        <f t="shared" si="56"/>
        <v/>
      </c>
      <c r="H104" s="30">
        <v>10000</v>
      </c>
      <c r="I104" s="67">
        <f t="shared" si="59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6"/>
        <v>1900</v>
      </c>
      <c r="P104" s="29" t="str">
        <f t="shared" si="57"/>
        <v/>
      </c>
      <c r="Q104" s="30">
        <v>1900</v>
      </c>
      <c r="R104" s="90">
        <f t="shared" si="48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4"/>
        <v>0</v>
      </c>
      <c r="AD104" s="114">
        <f t="shared" si="45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8"/>
        <v>10500</v>
      </c>
      <c r="G105" s="29" t="str">
        <f t="shared" si="56"/>
        <v/>
      </c>
      <c r="H105" s="30">
        <v>10500</v>
      </c>
      <c r="I105" s="67">
        <f t="shared" si="59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6"/>
        <v>3000</v>
      </c>
      <c r="P105" s="29" t="str">
        <f t="shared" si="57"/>
        <v/>
      </c>
      <c r="Q105" s="34">
        <v>3000</v>
      </c>
      <c r="R105" s="90">
        <f t="shared" si="48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4"/>
        <v>0</v>
      </c>
      <c r="AD105" s="114">
        <f t="shared" si="45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58"/>
        <v>9400</v>
      </c>
      <c r="G106" s="29" t="str">
        <f t="shared" si="56"/>
        <v/>
      </c>
      <c r="H106" s="30">
        <v>9400</v>
      </c>
      <c r="I106" s="67">
        <f t="shared" si="59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6"/>
        <v>2500</v>
      </c>
      <c r="P106" s="29" t="str">
        <f t="shared" si="57"/>
        <v/>
      </c>
      <c r="Q106" s="34">
        <v>2500</v>
      </c>
      <c r="R106" s="90">
        <f t="shared" si="48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4"/>
        <v>0</v>
      </c>
      <c r="AD106" s="114">
        <f t="shared" si="45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8"/>
        <v>10000</v>
      </c>
      <c r="G107" s="29" t="str">
        <f t="shared" si="56"/>
        <v/>
      </c>
      <c r="H107" s="30">
        <v>10000</v>
      </c>
      <c r="I107" s="67">
        <f t="shared" si="59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6"/>
        <v>2500</v>
      </c>
      <c r="P107" s="29" t="str">
        <f t="shared" si="57"/>
        <v/>
      </c>
      <c r="Q107" s="30">
        <v>2500</v>
      </c>
      <c r="R107" s="90">
        <f t="shared" si="48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4"/>
        <v>0</v>
      </c>
      <c r="AD107" s="114">
        <f t="shared" si="45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8"/>
        <v>10600</v>
      </c>
      <c r="G108" s="29" t="str">
        <f t="shared" si="56"/>
        <v/>
      </c>
      <c r="H108" s="30">
        <v>10600</v>
      </c>
      <c r="I108" s="67">
        <f t="shared" si="59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6"/>
        <v>2400</v>
      </c>
      <c r="P108" s="29" t="str">
        <f t="shared" si="57"/>
        <v/>
      </c>
      <c r="Q108" s="30">
        <v>2400</v>
      </c>
      <c r="R108" s="90">
        <f t="shared" si="48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4"/>
        <v>0</v>
      </c>
      <c r="AD108" s="114">
        <f t="shared" si="45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8"/>
        <v>11900</v>
      </c>
      <c r="G109" s="29" t="str">
        <f t="shared" si="56"/>
        <v/>
      </c>
      <c r="H109" s="30">
        <v>11900</v>
      </c>
      <c r="I109" s="67">
        <f t="shared" si="59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6"/>
        <v>1800</v>
      </c>
      <c r="P109" s="29" t="str">
        <f t="shared" si="57"/>
        <v/>
      </c>
      <c r="Q109" s="30">
        <v>1800</v>
      </c>
      <c r="R109" s="90">
        <f t="shared" si="48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4"/>
        <v>0</v>
      </c>
      <c r="AD109" s="114">
        <f t="shared" si="45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8"/>
        <v>11800</v>
      </c>
      <c r="G110" s="29" t="str">
        <f t="shared" si="56"/>
        <v/>
      </c>
      <c r="H110" s="30">
        <v>11800</v>
      </c>
      <c r="I110" s="67">
        <f t="shared" si="59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6"/>
        <v>1600</v>
      </c>
      <c r="P110" s="29" t="str">
        <f t="shared" si="57"/>
        <v/>
      </c>
      <c r="Q110" s="34">
        <v>1600</v>
      </c>
      <c r="R110" s="90">
        <f t="shared" si="48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4"/>
        <v>0</v>
      </c>
      <c r="AD110" s="114">
        <f t="shared" si="45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8"/>
        <v>11800</v>
      </c>
      <c r="G111" s="29" t="str">
        <f t="shared" si="56"/>
        <v/>
      </c>
      <c r="H111" s="30">
        <v>11800</v>
      </c>
      <c r="I111" s="67">
        <f t="shared" si="59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6"/>
        <v>1100</v>
      </c>
      <c r="P111" s="29" t="str">
        <f t="shared" si="57"/>
        <v/>
      </c>
      <c r="Q111" s="30">
        <v>1100</v>
      </c>
      <c r="R111" s="90">
        <f t="shared" si="48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4"/>
        <v>0</v>
      </c>
      <c r="AD111" s="114">
        <f t="shared" si="45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6"/>
        <v/>
      </c>
      <c r="H112" s="30">
        <v>11000</v>
      </c>
      <c r="I112" s="67">
        <f t="shared" si="59"/>
        <v>11000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6"/>
        <v>6200</v>
      </c>
      <c r="P112" s="29" t="str">
        <f t="shared" si="57"/>
        <v/>
      </c>
      <c r="Q112" s="34">
        <v>6200</v>
      </c>
      <c r="R112" s="90">
        <f t="shared" si="48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4"/>
        <v>0</v>
      </c>
      <c r="AD112" s="114">
        <f t="shared" si="45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8"/>
        <v>10700</v>
      </c>
      <c r="G113" s="29" t="str">
        <f t="shared" si="56"/>
        <v/>
      </c>
      <c r="H113" s="30">
        <v>10700</v>
      </c>
      <c r="I113" s="67">
        <f t="shared" si="59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6"/>
        <v>1500</v>
      </c>
      <c r="P113" s="29" t="str">
        <f t="shared" si="57"/>
        <v/>
      </c>
      <c r="Q113" s="30">
        <v>1500</v>
      </c>
      <c r="R113" s="90">
        <f t="shared" si="48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4"/>
        <v>0</v>
      </c>
      <c r="AD113" s="114">
        <f t="shared" si="45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8"/>
        <v>10000</v>
      </c>
      <c r="G114" s="29" t="str">
        <f t="shared" si="56"/>
        <v/>
      </c>
      <c r="H114" s="30">
        <v>10000</v>
      </c>
      <c r="I114" s="67">
        <f t="shared" si="59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6"/>
        <v>1500</v>
      </c>
      <c r="P114" s="29" t="str">
        <f t="shared" si="57"/>
        <v/>
      </c>
      <c r="Q114" s="30">
        <v>1500</v>
      </c>
      <c r="R114" s="90">
        <f t="shared" si="48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4"/>
        <v>0</v>
      </c>
      <c r="AD114" s="114">
        <f t="shared" si="45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8"/>
        <v>9800</v>
      </c>
      <c r="G115" s="29" t="str">
        <f t="shared" si="56"/>
        <v/>
      </c>
      <c r="H115" s="30">
        <v>9800</v>
      </c>
      <c r="I115" s="67">
        <f t="shared" si="59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6"/>
        <v>500</v>
      </c>
      <c r="P115" s="29" t="str">
        <f t="shared" si="57"/>
        <v/>
      </c>
      <c r="Q115" s="30">
        <v>500</v>
      </c>
      <c r="R115" s="90">
        <f t="shared" si="48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4"/>
        <v>0</v>
      </c>
      <c r="AD115" s="114">
        <f t="shared" si="45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205200</v>
      </c>
      <c r="F116" s="39">
        <f>E116/19</f>
        <v>10800</v>
      </c>
      <c r="G116" s="73"/>
      <c r="H116" s="38">
        <f>SUM(I97:I115)</f>
        <v>205200</v>
      </c>
      <c r="I116" s="39">
        <f>H116/19</f>
        <v>10800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6"/>
        <v>14000</v>
      </c>
      <c r="P116" s="29" t="str">
        <f t="shared" si="57"/>
        <v/>
      </c>
      <c r="Q116" s="34">
        <v>14000</v>
      </c>
      <c r="R116" s="90">
        <f t="shared" si="48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4"/>
        <v>0</v>
      </c>
      <c r="AD116" s="114">
        <f t="shared" si="45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0">E117+D117</f>
        <v>8700</v>
      </c>
      <c r="G117" s="29" t="str">
        <f t="shared" ref="G117:G139" si="61">IF(LEFT(D117,1)="+",LEFT(D117,1)&amp;TEXT(D117,"#"),TEXT(D117,"#"))</f>
        <v/>
      </c>
      <c r="H117" s="30">
        <v>8700</v>
      </c>
      <c r="I117" s="67">
        <f t="shared" ref="I117:I166" si="62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6"/>
        <v>10500</v>
      </c>
      <c r="P117" s="29" t="str">
        <f t="shared" si="57"/>
        <v/>
      </c>
      <c r="Q117" s="34">
        <v>10500</v>
      </c>
      <c r="R117" s="90">
        <f t="shared" si="48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4"/>
        <v>0</v>
      </c>
      <c r="AD117" s="114">
        <f t="shared" si="45"/>
        <v>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0"/>
        <v>9000</v>
      </c>
      <c r="G118" s="29" t="str">
        <f t="shared" si="61"/>
        <v/>
      </c>
      <c r="H118" s="30">
        <v>9000</v>
      </c>
      <c r="I118" s="67">
        <f t="shared" si="62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6"/>
        <v>1400</v>
      </c>
      <c r="P118" s="29" t="str">
        <f t="shared" si="57"/>
        <v/>
      </c>
      <c r="Q118" s="30">
        <v>1700</v>
      </c>
      <c r="R118" s="90">
        <f t="shared" si="48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4"/>
        <v>0</v>
      </c>
      <c r="AD118" s="114">
        <f t="shared" si="45"/>
        <v>-300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1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6"/>
        <v>1200</v>
      </c>
      <c r="P119" s="29" t="str">
        <f t="shared" si="57"/>
        <v/>
      </c>
      <c r="Q119" s="30">
        <v>1200</v>
      </c>
      <c r="R119" s="90">
        <f t="shared" si="48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4"/>
        <v>0</v>
      </c>
      <c r="AD119" s="114">
        <f t="shared" si="45"/>
        <v>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222900</v>
      </c>
      <c r="F120" s="39">
        <f>E120/21</f>
        <v>10614.2857142857</v>
      </c>
      <c r="G120" s="29" t="str">
        <f t="shared" si="61"/>
        <v/>
      </c>
      <c r="H120" s="38">
        <f>H116+H119</f>
        <v>222900</v>
      </c>
      <c r="I120" s="39">
        <f>H120/21</f>
        <v>10614.2857142857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6"/>
        <v>1200</v>
      </c>
      <c r="P120" s="29" t="str">
        <f t="shared" si="57"/>
        <v/>
      </c>
      <c r="Q120" s="30">
        <v>1600</v>
      </c>
      <c r="R120" s="90">
        <f t="shared" si="48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4"/>
        <v>0</v>
      </c>
      <c r="AD120" s="114">
        <f t="shared" si="45"/>
        <v>-400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0"/>
        <v>10800</v>
      </c>
      <c r="G121" s="29" t="str">
        <f t="shared" si="61"/>
        <v/>
      </c>
      <c r="H121" s="30">
        <v>10800</v>
      </c>
      <c r="I121" s="67">
        <f t="shared" si="62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6"/>
        <v>1400</v>
      </c>
      <c r="P121" s="29" t="str">
        <f t="shared" si="57"/>
        <v/>
      </c>
      <c r="Q121" s="30">
        <v>1400</v>
      </c>
      <c r="R121" s="90">
        <f t="shared" si="48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4"/>
        <v>0</v>
      </c>
      <c r="AD121" s="114">
        <f t="shared" si="45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11700</v>
      </c>
      <c r="F122" s="28">
        <f t="shared" si="60"/>
        <v>11700</v>
      </c>
      <c r="G122" s="29" t="str">
        <f t="shared" si="61"/>
        <v/>
      </c>
      <c r="H122" s="30">
        <v>11700</v>
      </c>
      <c r="I122" s="67">
        <f t="shared" si="62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6"/>
        <v>0.115</v>
      </c>
      <c r="P122" s="29" t="str">
        <f t="shared" si="57"/>
        <v/>
      </c>
      <c r="Q122" s="34">
        <v>0.115</v>
      </c>
      <c r="R122" s="90">
        <f t="shared" si="48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4"/>
        <v>0</v>
      </c>
      <c r="AD122" s="114">
        <f t="shared" si="45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0"/>
        <v>14300</v>
      </c>
      <c r="G123" s="29" t="str">
        <f t="shared" si="61"/>
        <v/>
      </c>
      <c r="H123" s="30">
        <v>14300</v>
      </c>
      <c r="I123" s="99">
        <f t="shared" si="62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6"/>
        <v>0.022</v>
      </c>
      <c r="P123" s="29"/>
      <c r="Q123" s="132">
        <v>0.022</v>
      </c>
      <c r="R123" s="133">
        <f t="shared" si="48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4"/>
        <v>0</v>
      </c>
      <c r="AD123" s="114">
        <f t="shared" si="45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0"/>
        <v>17100</v>
      </c>
      <c r="G124" s="29" t="str">
        <f t="shared" si="61"/>
        <v/>
      </c>
      <c r="H124" s="30">
        <v>17100</v>
      </c>
      <c r="I124" s="99">
        <f t="shared" si="62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6"/>
        <v>1020</v>
      </c>
      <c r="P124" s="29"/>
      <c r="Q124" s="30">
        <v>1020</v>
      </c>
      <c r="R124" s="90">
        <f t="shared" si="48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4"/>
        <v>0</v>
      </c>
      <c r="AD124" s="114">
        <f t="shared" si="45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0"/>
        <v>10600</v>
      </c>
      <c r="G125" s="29" t="str">
        <f t="shared" si="61"/>
        <v/>
      </c>
      <c r="H125" s="30">
        <v>10600</v>
      </c>
      <c r="I125" s="99">
        <f t="shared" si="62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6"/>
        <v>2500</v>
      </c>
      <c r="P125" s="29" t="str">
        <f t="shared" ref="P125:P188" si="63">IF(LEFT(M125,1)="+",LEFT(M125,1)&amp;TEXT(M125,"#"),TEXT(M125,"#"))</f>
        <v/>
      </c>
      <c r="Q125" s="30">
        <v>2500</v>
      </c>
      <c r="R125" s="90">
        <f t="shared" si="48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4"/>
        <v>0</v>
      </c>
      <c r="AD125" s="114">
        <f t="shared" si="45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0"/>
        <v>9300</v>
      </c>
      <c r="G126" s="29" t="str">
        <f t="shared" si="61"/>
        <v/>
      </c>
      <c r="H126" s="30">
        <v>9300</v>
      </c>
      <c r="I126" s="99">
        <f t="shared" si="62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6"/>
        <v>2250</v>
      </c>
      <c r="P126" s="29" t="str">
        <f t="shared" si="63"/>
        <v/>
      </c>
      <c r="Q126" s="30">
        <v>2250</v>
      </c>
      <c r="R126" s="90">
        <f t="shared" si="48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4"/>
        <v>0</v>
      </c>
      <c r="AD126" s="114">
        <f t="shared" si="45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0"/>
        <v>12600</v>
      </c>
      <c r="G127" s="29" t="str">
        <f t="shared" si="61"/>
        <v/>
      </c>
      <c r="H127" s="34">
        <v>12600</v>
      </c>
      <c r="I127" s="99">
        <f t="shared" si="62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6"/>
        <v>4700</v>
      </c>
      <c r="P127" s="29" t="str">
        <f t="shared" si="63"/>
        <v/>
      </c>
      <c r="Q127" s="30">
        <v>4700</v>
      </c>
      <c r="R127" s="90">
        <f t="shared" si="48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4"/>
        <v>0</v>
      </c>
      <c r="AD127" s="114">
        <f t="shared" si="45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0"/>
        <v>10900</v>
      </c>
      <c r="G128" s="29" t="str">
        <f t="shared" si="61"/>
        <v/>
      </c>
      <c r="H128" s="34">
        <v>10900</v>
      </c>
      <c r="I128" s="99">
        <f t="shared" si="62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6"/>
        <v>3900</v>
      </c>
      <c r="P128" s="29" t="str">
        <f t="shared" si="63"/>
        <v/>
      </c>
      <c r="Q128" s="34">
        <v>3900</v>
      </c>
      <c r="R128" s="90">
        <f t="shared" si="48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4"/>
        <v>0</v>
      </c>
      <c r="AD128" s="114">
        <f t="shared" si="45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27">
        <v>12100</v>
      </c>
      <c r="F129" s="28">
        <f t="shared" si="60"/>
        <v>12100</v>
      </c>
      <c r="G129" s="29" t="str">
        <f t="shared" si="61"/>
        <v/>
      </c>
      <c r="H129" s="30">
        <v>12100</v>
      </c>
      <c r="I129" s="99">
        <f t="shared" si="62"/>
        <v>12100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6"/>
        <v>11800</v>
      </c>
      <c r="P129" s="29" t="str">
        <f t="shared" si="63"/>
        <v/>
      </c>
      <c r="Q129" s="30">
        <v>11800</v>
      </c>
      <c r="R129" s="90">
        <f t="shared" si="48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4"/>
        <v>0</v>
      </c>
      <c r="AD129" s="114">
        <f t="shared" si="45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0"/>
        <v>12500</v>
      </c>
      <c r="G130" s="29" t="str">
        <f t="shared" si="61"/>
        <v/>
      </c>
      <c r="H130" s="34">
        <v>12500</v>
      </c>
      <c r="I130" s="99">
        <f t="shared" si="62"/>
        <v>12500</v>
      </c>
      <c r="J130" s="105"/>
      <c r="K130" s="24" t="s">
        <v>315</v>
      </c>
      <c r="L130" s="25" t="s">
        <v>105</v>
      </c>
      <c r="M130" s="52"/>
      <c r="N130" s="27">
        <v>14500</v>
      </c>
      <c r="O130" s="28">
        <f t="shared" si="46"/>
        <v>14500</v>
      </c>
      <c r="P130" s="29" t="str">
        <f t="shared" si="63"/>
        <v/>
      </c>
      <c r="Q130" s="30">
        <v>14500</v>
      </c>
      <c r="R130" s="90">
        <f t="shared" si="48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4"/>
        <v>0</v>
      </c>
      <c r="AD130" s="114">
        <f t="shared" si="45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0"/>
        <v>12300</v>
      </c>
      <c r="G131" s="29" t="str">
        <f t="shared" si="61"/>
        <v/>
      </c>
      <c r="H131" s="34">
        <v>12300</v>
      </c>
      <c r="I131" s="99">
        <f t="shared" si="62"/>
        <v>12300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6"/>
        <v>12600</v>
      </c>
      <c r="P131" s="29" t="str">
        <f t="shared" si="63"/>
        <v/>
      </c>
      <c r="Q131" s="30">
        <v>12600</v>
      </c>
      <c r="R131" s="90">
        <f t="shared" si="48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4"/>
        <v>0</v>
      </c>
      <c r="AD131" s="114">
        <f t="shared" si="45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6"/>
        <v>17200</v>
      </c>
      <c r="P132" s="29" t="str">
        <f t="shared" si="63"/>
        <v/>
      </c>
      <c r="Q132" s="30">
        <v>17200</v>
      </c>
      <c r="R132" s="90">
        <f t="shared" si="48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4">F132-I132</f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0"/>
        <v>13100</v>
      </c>
      <c r="G133" s="29" t="str">
        <f t="shared" si="61"/>
        <v/>
      </c>
      <c r="H133" s="34">
        <v>13100</v>
      </c>
      <c r="I133" s="99">
        <f t="shared" si="62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6"/>
        <v>16600</v>
      </c>
      <c r="P133" s="29" t="str">
        <f t="shared" si="63"/>
        <v/>
      </c>
      <c r="Q133" s="30">
        <v>16600</v>
      </c>
      <c r="R133" s="90">
        <f t="shared" si="48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0"/>
        <v>12800</v>
      </c>
      <c r="G134" s="29" t="str">
        <f t="shared" si="61"/>
        <v/>
      </c>
      <c r="H134" s="34">
        <v>12800</v>
      </c>
      <c r="I134" s="99">
        <f t="shared" si="62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3"/>
        <v/>
      </c>
      <c r="Q134" s="30">
        <v>4000</v>
      </c>
      <c r="R134" s="90">
        <f t="shared" ref="R134:R197" si="66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3"/>
        <v/>
      </c>
      <c r="Q135" s="30">
        <v>9100</v>
      </c>
      <c r="R135" s="90">
        <f t="shared" si="66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3"/>
        <v/>
      </c>
      <c r="Q136" s="34">
        <f t="shared" ref="Q136:Q147" si="67">O136</f>
        <v>11310</v>
      </c>
      <c r="R136" s="90">
        <f t="shared" si="66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0"/>
        <v>13500</v>
      </c>
      <c r="G137" s="29" t="str">
        <f t="shared" si="61"/>
        <v/>
      </c>
      <c r="H137" s="34">
        <v>13500</v>
      </c>
      <c r="I137" s="99">
        <f t="shared" si="62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3"/>
        <v/>
      </c>
      <c r="Q137" s="34">
        <f t="shared" si="67"/>
        <v>37150</v>
      </c>
      <c r="R137" s="90">
        <f t="shared" si="66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0"/>
        <v>10500</v>
      </c>
      <c r="G138" s="29" t="str">
        <f t="shared" si="61"/>
        <v/>
      </c>
      <c r="H138" s="30">
        <v>10500</v>
      </c>
      <c r="I138" s="99">
        <f t="shared" si="62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3"/>
        <v/>
      </c>
      <c r="Q138" s="34">
        <f t="shared" si="67"/>
        <v>36950</v>
      </c>
      <c r="R138" s="90">
        <f t="shared" si="66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0"/>
        <v>10300</v>
      </c>
      <c r="G139" s="29" t="str">
        <f t="shared" si="61"/>
        <v/>
      </c>
      <c r="H139" s="30">
        <v>10300</v>
      </c>
      <c r="I139" s="99">
        <f t="shared" si="62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3"/>
        <v/>
      </c>
      <c r="Q139" s="34">
        <f t="shared" si="67"/>
        <v>11850</v>
      </c>
      <c r="R139" s="90">
        <f t="shared" si="66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27150</v>
      </c>
      <c r="O140" s="28">
        <f>O32+1250+300+400</f>
        <v>27150</v>
      </c>
      <c r="P140" s="29" t="str">
        <f t="shared" si="63"/>
        <v/>
      </c>
      <c r="Q140" s="34">
        <f t="shared" si="67"/>
        <v>27150</v>
      </c>
      <c r="R140" s="90">
        <f t="shared" si="66"/>
        <v>27150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0"/>
        <v>10300</v>
      </c>
      <c r="G141" s="29"/>
      <c r="H141" s="30">
        <v>10300</v>
      </c>
      <c r="I141" s="99">
        <f t="shared" si="62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3"/>
        <v/>
      </c>
      <c r="Q141" s="34">
        <f t="shared" si="67"/>
        <v>11790</v>
      </c>
      <c r="R141" s="90">
        <f t="shared" si="66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0"/>
        <v>20600</v>
      </c>
      <c r="G142" s="29" t="str">
        <f t="shared" ref="G142:G147" si="68">IF(LEFT(D142,1)="+",LEFT(D142,1)&amp;TEXT(D142,"#"),TEXT(D142,"#"))</f>
        <v/>
      </c>
      <c r="H142" s="34">
        <v>20600</v>
      </c>
      <c r="I142" s="99">
        <f t="shared" si="62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3"/>
        <v/>
      </c>
      <c r="Q142" s="34">
        <f t="shared" si="67"/>
        <v>6420</v>
      </c>
      <c r="R142" s="90">
        <f t="shared" si="66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3"/>
        <v/>
      </c>
      <c r="Q143" s="34">
        <f t="shared" si="67"/>
        <v>26860</v>
      </c>
      <c r="R143" s="90">
        <f t="shared" si="66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0"/>
        <v>19500</v>
      </c>
      <c r="G144" s="29" t="str">
        <f t="shared" si="68"/>
        <v/>
      </c>
      <c r="H144" s="34">
        <v>19500</v>
      </c>
      <c r="I144" s="99">
        <f t="shared" si="62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3"/>
        <v/>
      </c>
      <c r="Q144" s="34">
        <f t="shared" si="67"/>
        <v>10540</v>
      </c>
      <c r="R144" s="90">
        <f t="shared" si="66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0"/>
        <v>11400</v>
      </c>
      <c r="G145" s="29" t="str">
        <f t="shared" si="68"/>
        <v/>
      </c>
      <c r="H145" s="30">
        <v>11400</v>
      </c>
      <c r="I145" s="99">
        <f t="shared" si="62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3"/>
        <v/>
      </c>
      <c r="Q145" s="34">
        <f t="shared" si="67"/>
        <v>4590</v>
      </c>
      <c r="R145" s="90">
        <f t="shared" si="66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0"/>
        <v>11000</v>
      </c>
      <c r="G146" s="29" t="str">
        <f t="shared" si="68"/>
        <v/>
      </c>
      <c r="H146" s="30">
        <v>11000</v>
      </c>
      <c r="I146" s="99">
        <f t="shared" si="62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3"/>
        <v/>
      </c>
      <c r="Q146" s="34">
        <f t="shared" si="67"/>
        <v>16890</v>
      </c>
      <c r="R146" s="90">
        <f t="shared" si="66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0"/>
        <v>10500</v>
      </c>
      <c r="G147" s="29" t="str">
        <f t="shared" si="68"/>
        <v/>
      </c>
      <c r="H147" s="30">
        <v>10500</v>
      </c>
      <c r="I147" s="99">
        <f t="shared" si="62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3"/>
        <v/>
      </c>
      <c r="Q147" s="34">
        <f t="shared" si="67"/>
        <v>9570</v>
      </c>
      <c r="R147" s="90">
        <f t="shared" si="66"/>
        <v>9570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10400</v>
      </c>
      <c r="F148" s="28">
        <f t="shared" si="60"/>
        <v>10400</v>
      </c>
      <c r="G148" s="29"/>
      <c r="H148" s="30">
        <v>10400</v>
      </c>
      <c r="I148" s="99">
        <f t="shared" si="62"/>
        <v>10400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69">N148+M148</f>
        <v>7000</v>
      </c>
      <c r="P148" s="29" t="str">
        <f t="shared" si="63"/>
        <v/>
      </c>
      <c r="Q148" s="30">
        <v>7000</v>
      </c>
      <c r="R148" s="90">
        <f t="shared" si="66"/>
        <v>7000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0"/>
        <v>10400</v>
      </c>
      <c r="G149" s="29"/>
      <c r="H149" s="30">
        <v>10400</v>
      </c>
      <c r="I149" s="99">
        <f t="shared" si="62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69"/>
        <v>6200</v>
      </c>
      <c r="P149" s="29" t="str">
        <f t="shared" si="63"/>
        <v/>
      </c>
      <c r="Q149" s="30">
        <v>6200</v>
      </c>
      <c r="R149" s="90">
        <f t="shared" si="66"/>
        <v>6200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0"/>
        <v>10400</v>
      </c>
      <c r="G150" s="29"/>
      <c r="H150" s="30">
        <v>10400</v>
      </c>
      <c r="I150" s="99">
        <f t="shared" si="62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69"/>
        <v>10000</v>
      </c>
      <c r="P150" s="77" t="str">
        <f t="shared" si="63"/>
        <v/>
      </c>
      <c r="Q150" s="30">
        <v>10000</v>
      </c>
      <c r="R150" s="90">
        <f t="shared" si="66"/>
        <v>10000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10400</v>
      </c>
      <c r="F151" s="28">
        <f t="shared" si="60"/>
        <v>10400</v>
      </c>
      <c r="G151" s="29"/>
      <c r="H151" s="30">
        <v>10400</v>
      </c>
      <c r="I151" s="99">
        <f t="shared" si="62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69"/>
        <v>8400</v>
      </c>
      <c r="P151" s="77" t="str">
        <f t="shared" si="63"/>
        <v/>
      </c>
      <c r="Q151" s="30">
        <v>8400</v>
      </c>
      <c r="R151" s="90">
        <f t="shared" si="66"/>
        <v>8400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0"/>
        <v>10600</v>
      </c>
      <c r="G152" s="29"/>
      <c r="H152" s="30">
        <v>10600</v>
      </c>
      <c r="I152" s="99">
        <f t="shared" si="62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69"/>
        <v>7200</v>
      </c>
      <c r="P152" s="77" t="str">
        <f t="shared" si="63"/>
        <v/>
      </c>
      <c r="Q152" s="34">
        <v>7200</v>
      </c>
      <c r="R152" s="90">
        <f t="shared" si="66"/>
        <v>7200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13500</v>
      </c>
      <c r="F153" s="28">
        <f t="shared" si="60"/>
        <v>13500</v>
      </c>
      <c r="G153" s="29" t="str">
        <f t="shared" ref="G153:G155" si="70">IF(LEFT(D153,1)="+",LEFT(D153,1)&amp;TEXT(D153,"#"),TEXT(D153,"#"))</f>
        <v/>
      </c>
      <c r="H153" s="30">
        <v>13500</v>
      </c>
      <c r="I153" s="99">
        <f t="shared" si="62"/>
        <v>13500</v>
      </c>
      <c r="J153" s="105"/>
      <c r="K153" s="147" t="s">
        <v>368</v>
      </c>
      <c r="L153" s="75" t="s">
        <v>22</v>
      </c>
      <c r="M153" s="57"/>
      <c r="N153" s="27">
        <v>4200</v>
      </c>
      <c r="O153" s="28">
        <f t="shared" si="69"/>
        <v>4200</v>
      </c>
      <c r="P153" s="77" t="str">
        <f t="shared" si="63"/>
        <v/>
      </c>
      <c r="Q153" s="30">
        <v>4200</v>
      </c>
      <c r="R153" s="90">
        <f t="shared" si="66"/>
        <v>4200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13100</v>
      </c>
      <c r="F154" s="28">
        <f t="shared" si="60"/>
        <v>13100</v>
      </c>
      <c r="G154" s="29" t="str">
        <f t="shared" si="70"/>
        <v/>
      </c>
      <c r="H154" s="30">
        <v>13100</v>
      </c>
      <c r="I154" s="99">
        <f t="shared" si="62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69"/>
        <v>5000</v>
      </c>
      <c r="P154" s="77" t="str">
        <f t="shared" si="63"/>
        <v/>
      </c>
      <c r="Q154" s="34">
        <v>5000</v>
      </c>
      <c r="R154" s="90">
        <f t="shared" si="66"/>
        <v>5000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0"/>
        <v>12500</v>
      </c>
      <c r="G155" s="29" t="str">
        <f t="shared" si="70"/>
        <v/>
      </c>
      <c r="H155" s="30">
        <v>12500</v>
      </c>
      <c r="I155" s="99">
        <f t="shared" si="62"/>
        <v>12500</v>
      </c>
      <c r="J155" s="105"/>
      <c r="K155" s="147" t="s">
        <v>373</v>
      </c>
      <c r="L155" s="75" t="s">
        <v>22</v>
      </c>
      <c r="M155" s="57"/>
      <c r="N155" s="27">
        <v>5200</v>
      </c>
      <c r="O155" s="28">
        <f t="shared" si="69"/>
        <v>5200</v>
      </c>
      <c r="P155" s="77" t="str">
        <f t="shared" si="63"/>
        <v/>
      </c>
      <c r="Q155" s="30">
        <v>5200</v>
      </c>
      <c r="R155" s="90">
        <f t="shared" si="66"/>
        <v>5200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0"/>
        <v>10300</v>
      </c>
      <c r="G156" s="29"/>
      <c r="H156" s="30">
        <v>10300</v>
      </c>
      <c r="I156" s="99">
        <f t="shared" si="62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69"/>
        <v>5000</v>
      </c>
      <c r="P156" s="77" t="str">
        <f t="shared" si="63"/>
        <v/>
      </c>
      <c r="Q156" s="30">
        <v>5000</v>
      </c>
      <c r="R156" s="90">
        <f t="shared" si="66"/>
        <v>5000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0"/>
        <v>13000</v>
      </c>
      <c r="G157" s="29" t="str">
        <f t="shared" ref="G157:G166" si="71">IF(LEFT(D157,1)="+",LEFT(D157,1)&amp;TEXT(D157,"#"),TEXT(D157,"#"))</f>
        <v/>
      </c>
      <c r="H157" s="30">
        <v>13000</v>
      </c>
      <c r="I157" s="99">
        <f t="shared" si="62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69"/>
        <v>6500</v>
      </c>
      <c r="P157" s="77" t="str">
        <f t="shared" si="63"/>
        <v/>
      </c>
      <c r="Q157" s="30">
        <v>6500</v>
      </c>
      <c r="R157" s="90">
        <f t="shared" si="66"/>
        <v>6500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0"/>
        <v>13500</v>
      </c>
      <c r="G158" s="29"/>
      <c r="H158" s="34">
        <v>13500</v>
      </c>
      <c r="I158" s="99">
        <f t="shared" si="62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69"/>
        <v>3800</v>
      </c>
      <c r="P158" s="77" t="str">
        <f t="shared" si="63"/>
        <v/>
      </c>
      <c r="Q158" s="30">
        <v>3800</v>
      </c>
      <c r="R158" s="90">
        <f t="shared" si="66"/>
        <v>3800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69"/>
        <v>4700</v>
      </c>
      <c r="P159" s="77" t="str">
        <f t="shared" si="63"/>
        <v/>
      </c>
      <c r="Q159" s="30">
        <v>4700</v>
      </c>
      <c r="R159" s="90">
        <f t="shared" si="66"/>
        <v>4700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0"/>
        <v>13200</v>
      </c>
      <c r="G160" s="29" t="str">
        <f t="shared" si="71"/>
        <v/>
      </c>
      <c r="H160" s="34">
        <v>13200</v>
      </c>
      <c r="I160" s="99">
        <f t="shared" si="62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69"/>
        <v>6000</v>
      </c>
      <c r="P160" s="77" t="str">
        <f t="shared" si="63"/>
        <v/>
      </c>
      <c r="Q160" s="30">
        <v>6000</v>
      </c>
      <c r="R160" s="90">
        <f t="shared" si="66"/>
        <v>6000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99">
        <f t="shared" si="62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69"/>
        <v>2700</v>
      </c>
      <c r="P161" s="77" t="str">
        <f t="shared" si="63"/>
        <v/>
      </c>
      <c r="Q161" s="30">
        <v>2700</v>
      </c>
      <c r="R161" s="90">
        <f t="shared" si="66"/>
        <v>2700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0"/>
        <v>10600</v>
      </c>
      <c r="G163" s="29" t="str">
        <f t="shared" si="71"/>
        <v/>
      </c>
      <c r="H163" s="30">
        <v>10600</v>
      </c>
      <c r="I163" s="67">
        <f t="shared" si="62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69"/>
        <v>2300</v>
      </c>
      <c r="P163" s="77" t="str">
        <f t="shared" si="63"/>
        <v/>
      </c>
      <c r="Q163" s="30">
        <v>2300</v>
      </c>
      <c r="R163" s="90">
        <f t="shared" si="66"/>
        <v>2300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0"/>
        <v>10700</v>
      </c>
      <c r="G164" s="29" t="str">
        <f t="shared" si="71"/>
        <v/>
      </c>
      <c r="H164" s="30">
        <v>10700</v>
      </c>
      <c r="I164" s="99">
        <f t="shared" si="62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69"/>
        <v>9800</v>
      </c>
      <c r="P164" s="77" t="str">
        <f t="shared" si="63"/>
        <v/>
      </c>
      <c r="Q164" s="30">
        <v>9800</v>
      </c>
      <c r="R164" s="90">
        <f t="shared" si="66"/>
        <v>9800</v>
      </c>
      <c r="S164" s="3"/>
      <c r="V164" s="9"/>
      <c r="W164" s="6"/>
      <c r="X164" s="8"/>
      <c r="Y164" s="9"/>
      <c r="Z164" s="6"/>
      <c r="AA164" s="8"/>
      <c r="AC164" s="114">
        <f t="shared" si="64"/>
        <v>0</v>
      </c>
      <c r="AD164" s="114">
        <f t="shared" si="65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0"/>
        <v>11200</v>
      </c>
      <c r="G165" s="29" t="str">
        <f t="shared" si="71"/>
        <v/>
      </c>
      <c r="H165" s="30">
        <v>11200</v>
      </c>
      <c r="I165" s="99">
        <f t="shared" si="62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69"/>
        <v>10700</v>
      </c>
      <c r="P165" s="77" t="str">
        <f t="shared" si="63"/>
        <v/>
      </c>
      <c r="Q165" s="30">
        <v>10700</v>
      </c>
      <c r="R165" s="90">
        <f t="shared" si="66"/>
        <v>10700</v>
      </c>
      <c r="S165" s="3"/>
      <c r="V165" s="9"/>
      <c r="W165" s="6"/>
      <c r="X165" s="8"/>
      <c r="Y165" s="9"/>
      <c r="Z165" s="6"/>
      <c r="AA165" s="8"/>
      <c r="AC165" s="114">
        <f t="shared" si="64"/>
        <v>0</v>
      </c>
      <c r="AD165" s="114">
        <f t="shared" si="65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0"/>
        <v>10600</v>
      </c>
      <c r="G166" s="29" t="str">
        <f t="shared" si="71"/>
        <v/>
      </c>
      <c r="H166" s="30">
        <v>10600</v>
      </c>
      <c r="I166" s="99">
        <f t="shared" si="62"/>
        <v>10600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69"/>
        <v>11800</v>
      </c>
      <c r="P166" s="77" t="str">
        <f t="shared" si="63"/>
        <v/>
      </c>
      <c r="Q166" s="30">
        <v>11800</v>
      </c>
      <c r="R166" s="90">
        <f t="shared" si="66"/>
        <v>11800</v>
      </c>
      <c r="S166" s="3"/>
      <c r="V166" s="9"/>
      <c r="W166" s="6"/>
      <c r="X166" s="8"/>
      <c r="Y166" s="9"/>
      <c r="Z166" s="6"/>
      <c r="AA166" s="8"/>
      <c r="AC166" s="114">
        <f t="shared" si="64"/>
        <v>0</v>
      </c>
      <c r="AD166" s="114">
        <f t="shared" si="65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566400</v>
      </c>
      <c r="F167" s="39">
        <f>E167/46</f>
        <v>12313.0434782609</v>
      </c>
      <c r="G167" s="73"/>
      <c r="H167" s="38">
        <f>SUM(I121:I166)</f>
        <v>566400</v>
      </c>
      <c r="I167" s="149">
        <f>H167/46</f>
        <v>12313.0434782609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69"/>
        <v>11700</v>
      </c>
      <c r="P167" s="29" t="str">
        <f t="shared" si="63"/>
        <v/>
      </c>
      <c r="Q167" s="30">
        <v>11700</v>
      </c>
      <c r="R167" s="90">
        <f t="shared" si="66"/>
        <v>11700</v>
      </c>
      <c r="S167" s="3"/>
      <c r="V167" s="9"/>
      <c r="W167" s="6"/>
      <c r="X167" s="8"/>
      <c r="Y167" s="9"/>
      <c r="Z167" s="6"/>
      <c r="AA167" s="8"/>
      <c r="AC167" s="114">
        <f t="shared" si="64"/>
        <v>0</v>
      </c>
      <c r="AD167" s="114">
        <f t="shared" si="65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2">E168+D168</f>
        <v>4100</v>
      </c>
      <c r="G168" s="29" t="str">
        <f t="shared" ref="G168:G186" si="73">IF(LEFT(D168,1)="+",LEFT(D168,1)&amp;TEXT(D168,"#"),TEXT(D168,"#"))</f>
        <v/>
      </c>
      <c r="H168" s="34">
        <v>4100</v>
      </c>
      <c r="I168" s="99">
        <f t="shared" ref="I168:I182" si="74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69"/>
        <v>4050</v>
      </c>
      <c r="P168" s="77" t="str">
        <f t="shared" si="63"/>
        <v/>
      </c>
      <c r="Q168" s="30">
        <v>4050</v>
      </c>
      <c r="R168" s="90">
        <f t="shared" si="66"/>
        <v>4050</v>
      </c>
      <c r="S168" s="3"/>
      <c r="V168" s="9"/>
      <c r="W168" s="6"/>
      <c r="X168" s="8"/>
      <c r="Y168" s="9"/>
      <c r="Z168" s="6"/>
      <c r="AA168" s="8"/>
      <c r="AC168" s="114">
        <f t="shared" si="64"/>
        <v>0</v>
      </c>
      <c r="AD168" s="114">
        <f t="shared" si="65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2400</v>
      </c>
      <c r="F169" s="28">
        <f t="shared" si="72"/>
        <v>2400</v>
      </c>
      <c r="G169" s="29" t="str">
        <f t="shared" si="73"/>
        <v/>
      </c>
      <c r="H169" s="30">
        <v>2400</v>
      </c>
      <c r="I169" s="99">
        <f t="shared" si="74"/>
        <v>2400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69"/>
        <v>10360</v>
      </c>
      <c r="P169" s="77" t="str">
        <f t="shared" si="63"/>
        <v/>
      </c>
      <c r="Q169" s="30">
        <v>10360</v>
      </c>
      <c r="R169" s="90">
        <f t="shared" si="66"/>
        <v>10360</v>
      </c>
      <c r="S169" s="3"/>
      <c r="V169" s="9"/>
      <c r="W169" s="6"/>
      <c r="X169" s="8"/>
      <c r="Y169" s="9"/>
      <c r="Z169" s="6"/>
      <c r="AA169" s="8"/>
      <c r="AC169" s="114">
        <f t="shared" si="64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2"/>
        <v>3400</v>
      </c>
      <c r="G170" s="29" t="str">
        <f t="shared" si="73"/>
        <v/>
      </c>
      <c r="H170" s="34">
        <v>3400</v>
      </c>
      <c r="I170" s="99">
        <f t="shared" si="74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69"/>
        <v>3600</v>
      </c>
      <c r="P170" s="153" t="str">
        <f t="shared" si="63"/>
        <v/>
      </c>
      <c r="Q170" s="156">
        <v>3600</v>
      </c>
      <c r="R170" s="90">
        <f t="shared" si="66"/>
        <v>3600</v>
      </c>
      <c r="S170" s="3"/>
      <c r="V170" s="9"/>
      <c r="W170" s="6"/>
      <c r="X170" s="8"/>
      <c r="Y170" s="9"/>
      <c r="Z170" s="6"/>
      <c r="AA170" s="8"/>
      <c r="AC170" s="114">
        <f t="shared" si="64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2"/>
        <v>2400</v>
      </c>
      <c r="G171" s="29" t="str">
        <f t="shared" si="73"/>
        <v/>
      </c>
      <c r="H171" s="30">
        <v>2400</v>
      </c>
      <c r="I171" s="99">
        <f t="shared" si="74"/>
        <v>2400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69"/>
        <v>2500</v>
      </c>
      <c r="P171" s="153" t="str">
        <f t="shared" si="63"/>
        <v/>
      </c>
      <c r="Q171" s="156">
        <v>2500</v>
      </c>
      <c r="R171" s="90">
        <f t="shared" si="66"/>
        <v>2500</v>
      </c>
      <c r="S171" s="3"/>
      <c r="V171" s="9"/>
      <c r="W171" s="6"/>
      <c r="X171" s="8"/>
      <c r="Y171" s="9"/>
      <c r="Z171" s="6"/>
      <c r="AA171" s="8"/>
      <c r="AC171" s="114">
        <f t="shared" si="64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2"/>
        <v>2700</v>
      </c>
      <c r="G172" s="29" t="str">
        <f t="shared" si="73"/>
        <v/>
      </c>
      <c r="H172" s="30">
        <v>2700</v>
      </c>
      <c r="I172" s="99">
        <f t="shared" si="74"/>
        <v>2700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69"/>
        <v>1500</v>
      </c>
      <c r="P172" s="153" t="str">
        <f t="shared" si="63"/>
        <v/>
      </c>
      <c r="Q172" s="156">
        <v>1500</v>
      </c>
      <c r="R172" s="90">
        <f t="shared" si="66"/>
        <v>1500</v>
      </c>
      <c r="S172" s="3"/>
      <c r="V172" s="9"/>
      <c r="W172" s="6"/>
      <c r="X172" s="8"/>
      <c r="Y172" s="9"/>
      <c r="Z172" s="6"/>
      <c r="AA172" s="8"/>
      <c r="AC172" s="114">
        <f t="shared" si="64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2"/>
        <v>3100</v>
      </c>
      <c r="G173" s="29" t="str">
        <f t="shared" si="73"/>
        <v/>
      </c>
      <c r="H173" s="30">
        <v>3100</v>
      </c>
      <c r="I173" s="99">
        <f t="shared" si="74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69"/>
        <v>47200</v>
      </c>
      <c r="P173" s="153" t="str">
        <f t="shared" si="63"/>
        <v/>
      </c>
      <c r="Q173" s="27">
        <v>47200</v>
      </c>
      <c r="R173" s="90">
        <f t="shared" si="66"/>
        <v>47200</v>
      </c>
      <c r="S173" s="3"/>
      <c r="V173" s="9"/>
      <c r="W173" s="6"/>
      <c r="X173" s="8"/>
      <c r="Y173" s="9"/>
      <c r="Z173" s="6"/>
      <c r="AA173" s="8"/>
      <c r="AC173" s="114">
        <f t="shared" si="64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2"/>
        <v>5800</v>
      </c>
      <c r="G174" s="29" t="str">
        <f t="shared" si="73"/>
        <v/>
      </c>
      <c r="H174" s="30">
        <v>5800</v>
      </c>
      <c r="I174" s="99">
        <f t="shared" si="74"/>
        <v>5800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69"/>
        <v>16200</v>
      </c>
      <c r="P174" s="77" t="str">
        <f t="shared" si="63"/>
        <v/>
      </c>
      <c r="Q174" s="27">
        <v>16200</v>
      </c>
      <c r="R174" s="90">
        <f t="shared" si="66"/>
        <v>16200</v>
      </c>
      <c r="S174" s="3"/>
      <c r="V174" s="9"/>
      <c r="W174" s="6"/>
      <c r="X174" s="8"/>
      <c r="Y174" s="9"/>
      <c r="Z174" s="6"/>
      <c r="AA174" s="8"/>
      <c r="AC174" s="114">
        <f t="shared" si="64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2"/>
        <v>2900</v>
      </c>
      <c r="G175" s="29" t="str">
        <f t="shared" si="73"/>
        <v/>
      </c>
      <c r="H175" s="30">
        <v>2900</v>
      </c>
      <c r="I175" s="99">
        <f t="shared" si="74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69"/>
        <v>14400</v>
      </c>
      <c r="P175" s="77" t="str">
        <f t="shared" si="63"/>
        <v/>
      </c>
      <c r="Q175" s="27">
        <v>14400</v>
      </c>
      <c r="R175" s="90">
        <f t="shared" si="66"/>
        <v>14400</v>
      </c>
      <c r="S175" s="3"/>
      <c r="V175" s="9"/>
      <c r="W175" s="6"/>
      <c r="X175" s="8"/>
      <c r="Y175" s="9"/>
      <c r="Z175" s="6"/>
      <c r="AA175" s="8"/>
      <c r="AC175" s="114">
        <f t="shared" si="64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2"/>
        <v>4430</v>
      </c>
      <c r="G176" s="29" t="str">
        <f t="shared" si="73"/>
        <v/>
      </c>
      <c r="H176" s="30">
        <v>4430</v>
      </c>
      <c r="I176" s="99">
        <f t="shared" si="74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69"/>
        <v>15300</v>
      </c>
      <c r="P176" s="77" t="str">
        <f t="shared" si="63"/>
        <v/>
      </c>
      <c r="Q176" s="27">
        <v>15300</v>
      </c>
      <c r="R176" s="90">
        <f t="shared" si="66"/>
        <v>15300</v>
      </c>
      <c r="S176" s="3"/>
      <c r="V176" s="9"/>
      <c r="W176" s="6"/>
      <c r="X176" s="8"/>
      <c r="Y176" s="9"/>
      <c r="Z176" s="6"/>
      <c r="AA176" s="8"/>
      <c r="AC176" s="114">
        <f t="shared" si="64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2"/>
        <v>3100</v>
      </c>
      <c r="G177" s="29" t="str">
        <f t="shared" si="73"/>
        <v/>
      </c>
      <c r="H177" s="30">
        <v>3100</v>
      </c>
      <c r="I177" s="99">
        <f t="shared" si="74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69"/>
        <v>17200</v>
      </c>
      <c r="P177" s="77" t="str">
        <f t="shared" si="63"/>
        <v/>
      </c>
      <c r="Q177" s="27">
        <v>17200</v>
      </c>
      <c r="R177" s="90">
        <f t="shared" si="66"/>
        <v>17200</v>
      </c>
      <c r="S177" s="3"/>
      <c r="V177" s="9"/>
      <c r="W177" s="6"/>
      <c r="X177" s="8"/>
      <c r="Y177" s="9"/>
      <c r="Z177" s="6"/>
      <c r="AA177" s="8"/>
      <c r="AC177" s="114">
        <f t="shared" si="64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2"/>
        <v>3500</v>
      </c>
      <c r="G178" s="29" t="str">
        <f t="shared" si="73"/>
        <v/>
      </c>
      <c r="H178" s="30">
        <v>3500</v>
      </c>
      <c r="I178" s="99">
        <f t="shared" si="74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69"/>
        <v>43800</v>
      </c>
      <c r="P178" s="77" t="str">
        <f t="shared" si="63"/>
        <v/>
      </c>
      <c r="Q178" s="27">
        <v>43800</v>
      </c>
      <c r="R178" s="90">
        <f t="shared" si="66"/>
        <v>43800</v>
      </c>
      <c r="S178" s="3"/>
      <c r="V178" s="9"/>
      <c r="W178" s="6"/>
      <c r="X178" s="8"/>
      <c r="Y178" s="9"/>
      <c r="Z178" s="6"/>
      <c r="AA178" s="8"/>
      <c r="AC178" s="114">
        <f t="shared" si="64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2"/>
        <v>2800</v>
      </c>
      <c r="G179" s="29" t="str">
        <f t="shared" si="73"/>
        <v/>
      </c>
      <c r="H179" s="30">
        <v>2800</v>
      </c>
      <c r="I179" s="99">
        <f t="shared" si="74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69"/>
        <v>13100</v>
      </c>
      <c r="P179" s="77" t="str">
        <f t="shared" si="63"/>
        <v/>
      </c>
      <c r="Q179" s="27">
        <v>13100</v>
      </c>
      <c r="R179" s="90">
        <f t="shared" si="66"/>
        <v>13100</v>
      </c>
      <c r="S179" s="3"/>
      <c r="V179" s="9"/>
      <c r="W179" s="6"/>
      <c r="X179" s="8"/>
      <c r="Y179" s="9"/>
      <c r="Z179" s="6"/>
      <c r="AA179" s="8"/>
      <c r="AC179" s="114">
        <f t="shared" si="64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2"/>
        <v>4280</v>
      </c>
      <c r="G180" s="29" t="str">
        <f t="shared" si="73"/>
        <v/>
      </c>
      <c r="H180" s="30">
        <v>4280</v>
      </c>
      <c r="I180" s="99">
        <f t="shared" si="74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69"/>
        <v>35500</v>
      </c>
      <c r="P180" s="77" t="str">
        <f t="shared" si="63"/>
        <v/>
      </c>
      <c r="Q180" s="27">
        <v>35500</v>
      </c>
      <c r="R180" s="90">
        <f t="shared" si="66"/>
        <v>35500</v>
      </c>
      <c r="S180" s="3"/>
      <c r="V180" s="9"/>
      <c r="W180" s="6"/>
      <c r="X180" s="8"/>
      <c r="Y180" s="9"/>
      <c r="Z180" s="6"/>
      <c r="AA180" s="8"/>
      <c r="AC180" s="114">
        <f t="shared" si="64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2"/>
        <v>3200</v>
      </c>
      <c r="G181" s="29" t="str">
        <f t="shared" si="73"/>
        <v/>
      </c>
      <c r="H181" s="30">
        <v>3200</v>
      </c>
      <c r="I181" s="99">
        <f t="shared" si="74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69"/>
        <v>36500</v>
      </c>
      <c r="P181" s="77" t="str">
        <f t="shared" si="63"/>
        <v/>
      </c>
      <c r="Q181" s="27">
        <v>36500</v>
      </c>
      <c r="R181" s="90">
        <f t="shared" si="66"/>
        <v>36500</v>
      </c>
      <c r="S181" s="3"/>
      <c r="V181" s="9"/>
      <c r="W181" s="6"/>
      <c r="X181" s="8"/>
      <c r="Y181" s="9"/>
      <c r="Z181" s="6"/>
      <c r="AA181" s="8"/>
      <c r="AC181" s="114">
        <f t="shared" si="64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2"/>
        <v>3200</v>
      </c>
      <c r="G182" s="29" t="str">
        <f t="shared" si="73"/>
        <v/>
      </c>
      <c r="H182" s="30">
        <v>3200</v>
      </c>
      <c r="I182" s="99">
        <f t="shared" si="74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69"/>
        <v>8900</v>
      </c>
      <c r="P182" s="77" t="str">
        <f t="shared" si="63"/>
        <v/>
      </c>
      <c r="Q182" s="27">
        <v>8900</v>
      </c>
      <c r="R182" s="90">
        <f t="shared" si="66"/>
        <v>8900</v>
      </c>
      <c r="S182" s="3"/>
      <c r="V182" s="9"/>
      <c r="W182" s="6"/>
      <c r="X182" s="8"/>
      <c r="Y182" s="9"/>
      <c r="Z182" s="6"/>
      <c r="AA182" s="8"/>
      <c r="AC182" s="114">
        <f t="shared" si="64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51310</v>
      </c>
      <c r="F183" s="39">
        <f>E183/15</f>
        <v>3420.66666666667</v>
      </c>
      <c r="G183" s="29" t="str">
        <f t="shared" si="73"/>
        <v/>
      </c>
      <c r="H183" s="38">
        <f>SUM(I168:I182)</f>
        <v>51310</v>
      </c>
      <c r="I183" s="39">
        <f>H183/15</f>
        <v>3420.66666666667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69"/>
        <v>15500</v>
      </c>
      <c r="P183" s="77" t="str">
        <f t="shared" si="63"/>
        <v/>
      </c>
      <c r="Q183" s="27">
        <v>15500</v>
      </c>
      <c r="R183" s="90">
        <f t="shared" si="66"/>
        <v>15500</v>
      </c>
      <c r="S183" s="3"/>
      <c r="V183" s="9"/>
      <c r="W183" s="6"/>
      <c r="X183" s="8"/>
      <c r="Y183" s="9"/>
      <c r="Z183" s="6"/>
      <c r="AA183" s="8"/>
      <c r="AC183" s="114">
        <f t="shared" si="64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5">E184+D184</f>
        <v>2480</v>
      </c>
      <c r="G184" s="29" t="str">
        <f t="shared" si="73"/>
        <v/>
      </c>
      <c r="H184" s="30">
        <v>2480</v>
      </c>
      <c r="I184" s="67">
        <f t="shared" ref="I184:I186" si="76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69"/>
        <v>17300</v>
      </c>
      <c r="P184" s="77" t="str">
        <f t="shared" si="63"/>
        <v/>
      </c>
      <c r="Q184" s="27">
        <v>17300</v>
      </c>
      <c r="R184" s="90">
        <f t="shared" si="66"/>
        <v>17300</v>
      </c>
      <c r="S184" s="3"/>
      <c r="V184" s="9"/>
      <c r="W184" s="6"/>
      <c r="X184" s="8"/>
      <c r="Y184" s="9"/>
      <c r="Z184" s="6"/>
      <c r="AA184" s="8"/>
      <c r="AC184" s="114">
        <f t="shared" si="64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5"/>
        <v>2700</v>
      </c>
      <c r="G185" s="29" t="str">
        <f t="shared" si="73"/>
        <v/>
      </c>
      <c r="H185" s="30">
        <v>2700</v>
      </c>
      <c r="I185" s="67">
        <f t="shared" si="76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69"/>
        <v>45500</v>
      </c>
      <c r="P185" s="77" t="str">
        <f t="shared" si="63"/>
        <v/>
      </c>
      <c r="Q185" s="27">
        <v>45500</v>
      </c>
      <c r="R185" s="90">
        <f t="shared" si="66"/>
        <v>45500</v>
      </c>
      <c r="S185" s="3"/>
      <c r="V185" s="9"/>
      <c r="W185" s="6"/>
      <c r="X185" s="8"/>
      <c r="Y185" s="9"/>
      <c r="Z185" s="6"/>
      <c r="AA185" s="8"/>
      <c r="AC185" s="114">
        <f t="shared" si="64"/>
        <v>0</v>
      </c>
      <c r="AD185" s="114">
        <f t="shared" si="65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5"/>
        <v>3200</v>
      </c>
      <c r="G186" s="29" t="str">
        <f t="shared" si="73"/>
        <v/>
      </c>
      <c r="H186" s="30">
        <v>3200</v>
      </c>
      <c r="I186" s="67">
        <f t="shared" si="76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69"/>
        <v>14500</v>
      </c>
      <c r="P186" s="77" t="str">
        <f t="shared" si="63"/>
        <v/>
      </c>
      <c r="Q186" s="27">
        <v>14500</v>
      </c>
      <c r="R186" s="90">
        <f t="shared" si="66"/>
        <v>14500</v>
      </c>
      <c r="S186" s="3"/>
      <c r="V186" s="9"/>
      <c r="W186" s="6"/>
      <c r="X186" s="8"/>
      <c r="Y186" s="9"/>
      <c r="Z186" s="6"/>
      <c r="AA186" s="8"/>
      <c r="AC186" s="114">
        <f t="shared" si="64"/>
        <v>0</v>
      </c>
      <c r="AD186" s="114">
        <f t="shared" si="65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59690</v>
      </c>
      <c r="F187" s="39">
        <f>E187/18</f>
        <v>3316.11111111111</v>
      </c>
      <c r="G187" s="73"/>
      <c r="H187" s="38">
        <f>H183+I184+I185+I186</f>
        <v>59690</v>
      </c>
      <c r="I187" s="39">
        <f>H187/18</f>
        <v>3316.11111111111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69"/>
        <v>12700</v>
      </c>
      <c r="P187" s="77" t="str">
        <f t="shared" si="63"/>
        <v/>
      </c>
      <c r="Q187" s="27">
        <v>12700</v>
      </c>
      <c r="R187" s="90">
        <f t="shared" si="66"/>
        <v>12700</v>
      </c>
      <c r="S187" s="3"/>
      <c r="V187" s="9"/>
      <c r="W187" s="6"/>
      <c r="X187" s="8"/>
      <c r="Y187" s="9"/>
      <c r="Z187" s="6"/>
      <c r="AA187" s="8"/>
      <c r="AC187" s="114">
        <f t="shared" si="64"/>
        <v>0</v>
      </c>
      <c r="AD187" s="114">
        <f t="shared" si="65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69"/>
        <v>11400</v>
      </c>
      <c r="P188" s="77" t="str">
        <f t="shared" si="63"/>
        <v/>
      </c>
      <c r="Q188" s="27">
        <v>11400</v>
      </c>
      <c r="R188" s="90">
        <f t="shared" si="66"/>
        <v>11400</v>
      </c>
      <c r="S188" s="3"/>
      <c r="V188" s="9"/>
      <c r="W188" s="6"/>
      <c r="X188" s="8"/>
      <c r="Y188" s="9"/>
      <c r="Z188" s="6"/>
      <c r="AA188" s="8"/>
      <c r="AC188" s="114">
        <f t="shared" si="64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69"/>
        <v>13600</v>
      </c>
      <c r="P189" s="77" t="str">
        <f t="shared" ref="P189:P198" si="77">IF(LEFT(M189,1)="+",LEFT(M189,1)&amp;TEXT(M189,"#"),TEXT(M189,"#"))</f>
        <v/>
      </c>
      <c r="Q189" s="27">
        <v>13600</v>
      </c>
      <c r="R189" s="90">
        <f t="shared" si="66"/>
        <v>13600</v>
      </c>
      <c r="S189" s="3"/>
      <c r="V189" s="9"/>
      <c r="W189" s="6"/>
      <c r="X189" s="8"/>
      <c r="Y189" s="9"/>
      <c r="Z189" s="6"/>
      <c r="AA189" s="8"/>
      <c r="AC189" s="114">
        <f t="shared" si="64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69"/>
        <v>15500</v>
      </c>
      <c r="P190" s="77" t="str">
        <f t="shared" si="77"/>
        <v/>
      </c>
      <c r="Q190" s="27">
        <v>15500</v>
      </c>
      <c r="R190" s="90">
        <f t="shared" si="66"/>
        <v>15500</v>
      </c>
      <c r="S190" s="3"/>
      <c r="V190" s="9"/>
      <c r="W190" s="6"/>
      <c r="X190" s="8"/>
      <c r="Y190" s="9"/>
      <c r="Z190" s="6"/>
      <c r="AA190" s="8"/>
      <c r="AC190" s="114">
        <f t="shared" si="64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69"/>
        <v>15600</v>
      </c>
      <c r="P191" s="77" t="str">
        <f t="shared" si="77"/>
        <v/>
      </c>
      <c r="Q191" s="30">
        <v>15600</v>
      </c>
      <c r="R191" s="90">
        <f t="shared" si="66"/>
        <v>15600</v>
      </c>
      <c r="S191" s="3"/>
      <c r="V191" s="9"/>
      <c r="W191" s="6"/>
      <c r="X191" s="8"/>
      <c r="Y191" s="9"/>
      <c r="Z191" s="6"/>
      <c r="AA191" s="8"/>
      <c r="AC191" s="114">
        <f t="shared" si="64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69"/>
        <v>14500</v>
      </c>
      <c r="P192" s="29" t="str">
        <f t="shared" si="77"/>
        <v/>
      </c>
      <c r="Q192" s="30">
        <v>14500</v>
      </c>
      <c r="R192" s="90">
        <f t="shared" si="66"/>
        <v>14500</v>
      </c>
      <c r="S192" s="3"/>
      <c r="V192" s="9"/>
      <c r="W192" s="6"/>
      <c r="X192" s="8"/>
      <c r="Y192" s="9"/>
      <c r="Z192" s="6"/>
      <c r="AA192" s="8"/>
      <c r="AC192" s="114">
        <f t="shared" si="64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69"/>
        <v>12700</v>
      </c>
      <c r="P193" s="29" t="str">
        <f t="shared" si="77"/>
        <v/>
      </c>
      <c r="Q193" s="30">
        <v>12700</v>
      </c>
      <c r="R193" s="90">
        <f t="shared" si="66"/>
        <v>12700</v>
      </c>
      <c r="S193" s="3"/>
      <c r="V193" s="9"/>
      <c r="W193" s="6"/>
      <c r="X193" s="8"/>
      <c r="Y193" s="9"/>
      <c r="Z193" s="6"/>
      <c r="AA193" s="8"/>
      <c r="AC193" s="114">
        <f t="shared" si="64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69"/>
        <v>11000</v>
      </c>
      <c r="P194" s="29" t="str">
        <f t="shared" si="77"/>
        <v/>
      </c>
      <c r="Q194" s="30">
        <v>11000</v>
      </c>
      <c r="R194" s="90">
        <f t="shared" si="66"/>
        <v>11000</v>
      </c>
      <c r="S194" s="3"/>
      <c r="V194" s="9"/>
      <c r="W194" s="6"/>
      <c r="X194" s="8"/>
      <c r="Y194" s="9"/>
      <c r="Z194" s="6"/>
      <c r="AA194" s="8"/>
      <c r="AC194" s="114">
        <f t="shared" si="64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69"/>
        <v>44000</v>
      </c>
      <c r="P195" s="29" t="str">
        <f t="shared" si="77"/>
        <v/>
      </c>
      <c r="Q195" s="30">
        <v>44000</v>
      </c>
      <c r="R195" s="90">
        <f t="shared" si="66"/>
        <v>44000</v>
      </c>
      <c r="S195" s="3"/>
      <c r="V195" s="9"/>
      <c r="W195" s="6"/>
      <c r="X195" s="8"/>
      <c r="Y195" s="9"/>
      <c r="Z195" s="6"/>
      <c r="AA195" s="8"/>
      <c r="AC195" s="114">
        <f t="shared" si="64"/>
        <v>0</v>
      </c>
      <c r="AD195" s="114">
        <f t="shared" si="6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69"/>
        <v>14700</v>
      </c>
      <c r="P196" s="29" t="str">
        <f t="shared" si="77"/>
        <v/>
      </c>
      <c r="Q196" s="34">
        <v>14700</v>
      </c>
      <c r="R196" s="90">
        <f t="shared" si="66"/>
        <v>14700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 t="shared" ref="AD196:AD201" si="78">O196-R196</f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69"/>
        <v>20700</v>
      </c>
      <c r="P197" s="29" t="str">
        <f t="shared" si="77"/>
        <v/>
      </c>
      <c r="Q197" s="30">
        <v>20700</v>
      </c>
      <c r="R197" s="90">
        <f t="shared" si="66"/>
        <v>20700</v>
      </c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 t="shared" si="78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69"/>
        <v>34200</v>
      </c>
      <c r="P198" s="115" t="str">
        <f t="shared" si="77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78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4">
        <f t="shared" si="78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78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4">
        <f t="shared" si="78"/>
        <v>0</v>
      </c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V31" sqref="V3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523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4600</v>
      </c>
      <c r="O4" s="28">
        <f t="shared" ref="O4:O26" si="3">N4+M4</f>
        <v>4600</v>
      </c>
      <c r="P4" s="29" t="str">
        <f t="shared" ref="P4:P14" si="4">IF(LEFT(M4,1)="+",LEFT(M4,1)&amp;TEXT(M4,"#"),TEXT(M4,"#"))</f>
        <v/>
      </c>
      <c r="Q4" s="30">
        <v>4600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>F4-I4</f>
        <v>0</v>
      </c>
      <c r="AD4" s="114">
        <f>O4-R4</f>
        <v>0</v>
      </c>
      <c r="AE4" s="114">
        <f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ref="AC5:AC36" si="9">F5-I5</f>
        <v>0</v>
      </c>
      <c r="AD5" s="114">
        <f t="shared" ref="AD5:AD36" si="10">O5-R5</f>
        <v>0</v>
      </c>
      <c r="AE5" s="114">
        <f t="shared" ref="AE5:AE21" si="11">X5-AA5</f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4400</v>
      </c>
      <c r="O8" s="28">
        <f t="shared" si="3"/>
        <v>4400</v>
      </c>
      <c r="P8" s="29" t="str">
        <f t="shared" si="4"/>
        <v/>
      </c>
      <c r="Q8" s="30">
        <v>4400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4500</v>
      </c>
      <c r="O9" s="28">
        <f t="shared" si="3"/>
        <v>4500</v>
      </c>
      <c r="P9" s="29" t="str">
        <f t="shared" si="4"/>
        <v/>
      </c>
      <c r="Q9" s="30">
        <v>4500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si="11"/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2">E10+D10</f>
        <v>3500</v>
      </c>
      <c r="G10" s="29" t="str">
        <f t="shared" si="1"/>
        <v/>
      </c>
      <c r="H10" s="30">
        <v>3500</v>
      </c>
      <c r="I10" s="67">
        <f t="shared" ref="I10:I20" si="13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1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2"/>
        <v>3000</v>
      </c>
      <c r="G11" s="29" t="str">
        <f t="shared" si="1"/>
        <v/>
      </c>
      <c r="H11" s="30">
        <v>3000</v>
      </c>
      <c r="I11" s="67">
        <f t="shared" si="13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1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2"/>
        <v>2700</v>
      </c>
      <c r="G12" s="29" t="str">
        <f t="shared" si="1"/>
        <v/>
      </c>
      <c r="H12" s="30">
        <v>2700</v>
      </c>
      <c r="I12" s="67">
        <f t="shared" si="13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1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2"/>
        <v>2400</v>
      </c>
      <c r="G13" s="29" t="str">
        <f t="shared" si="1"/>
        <v/>
      </c>
      <c r="H13" s="30">
        <v>2400</v>
      </c>
      <c r="I13" s="67">
        <f t="shared" si="13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1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2"/>
        <v>2000</v>
      </c>
      <c r="G14" s="29" t="str">
        <f t="shared" si="1"/>
        <v/>
      </c>
      <c r="H14" s="30">
        <v>2000</v>
      </c>
      <c r="I14" s="67">
        <f t="shared" si="13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1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2"/>
        <v>2200</v>
      </c>
      <c r="G15" s="29" t="str">
        <f t="shared" si="1"/>
        <v/>
      </c>
      <c r="H15" s="34">
        <v>2200</v>
      </c>
      <c r="I15" s="67">
        <f t="shared" si="13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1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2"/>
        <v>2080</v>
      </c>
      <c r="G16" s="29" t="str">
        <f t="shared" si="1"/>
        <v/>
      </c>
      <c r="H16" s="34">
        <v>2080</v>
      </c>
      <c r="I16" s="67">
        <f t="shared" si="13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4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10900</v>
      </c>
      <c r="X16" s="67">
        <f t="shared" si="6"/>
        <v>10900</v>
      </c>
      <c r="Y16" s="29" t="str">
        <f t="shared" si="7"/>
        <v/>
      </c>
      <c r="Z16" s="30">
        <v>10900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1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2"/>
        <v>2000</v>
      </c>
      <c r="G17" s="29" t="str">
        <f t="shared" si="1"/>
        <v/>
      </c>
      <c r="H17" s="30">
        <v>2000</v>
      </c>
      <c r="I17" s="67">
        <f t="shared" si="13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4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si="11"/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2"/>
        <v>3300</v>
      </c>
      <c r="G18" s="29" t="str">
        <f t="shared" si="1"/>
        <v/>
      </c>
      <c r="H18" s="30">
        <v>3300</v>
      </c>
      <c r="I18" s="67">
        <f t="shared" si="13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1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2"/>
        <v>3400</v>
      </c>
      <c r="G19" s="29" t="str">
        <f t="shared" si="1"/>
        <v/>
      </c>
      <c r="H19" s="30">
        <v>3400</v>
      </c>
      <c r="I19" s="67">
        <f t="shared" si="13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4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1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2"/>
        <v>2900</v>
      </c>
      <c r="G20" s="29" t="str">
        <f t="shared" si="1"/>
        <v/>
      </c>
      <c r="H20" s="30">
        <v>2900</v>
      </c>
      <c r="I20" s="67">
        <f t="shared" si="13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4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1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4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1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5">E22+D22</f>
        <v>1800</v>
      </c>
      <c r="G22" s="29" t="str">
        <f t="shared" si="1"/>
        <v/>
      </c>
      <c r="H22" s="34">
        <v>1800</v>
      </c>
      <c r="I22" s="67">
        <f t="shared" ref="I22:I32" si="16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4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5"/>
        <v>1920</v>
      </c>
      <c r="G23" s="29" t="str">
        <f t="shared" si="1"/>
        <v/>
      </c>
      <c r="H23" s="34">
        <v>1920</v>
      </c>
      <c r="I23" s="67">
        <f t="shared" si="16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4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4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4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4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5"/>
        <v>21000</v>
      </c>
      <c r="G26" s="29" t="str">
        <f t="shared" si="1"/>
        <v/>
      </c>
      <c r="H26" s="34">
        <v>21000</v>
      </c>
      <c r="I26" s="67">
        <f t="shared" si="16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4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5"/>
        <v>20600</v>
      </c>
      <c r="G27" s="29" t="str">
        <f t="shared" si="1"/>
        <v/>
      </c>
      <c r="H27" s="34">
        <v>20600</v>
      </c>
      <c r="I27" s="67">
        <f t="shared" si="16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5"/>
        <v>19500</v>
      </c>
      <c r="G28" s="29" t="str">
        <f t="shared" si="1"/>
        <v/>
      </c>
      <c r="H28" s="41">
        <v>19500</v>
      </c>
      <c r="I28" s="67">
        <f t="shared" si="16"/>
        <v>19500</v>
      </c>
      <c r="J28" s="68" t="s">
        <v>96</v>
      </c>
      <c r="K28" s="25" t="s">
        <v>97</v>
      </c>
      <c r="L28" s="25" t="s">
        <v>15</v>
      </c>
      <c r="M28" s="52" t="s">
        <v>113</v>
      </c>
      <c r="N28" s="27">
        <v>26600</v>
      </c>
      <c r="O28" s="28">
        <f t="shared" ref="O28:O45" si="17">N28+M28</f>
        <v>26200</v>
      </c>
      <c r="P28" s="29" t="str">
        <f t="shared" ref="P28:P45" si="18">IF(LEFT(M28,1)="+",LEFT(M28,1)&amp;TEXT(M28,"#"),TEXT(M28,"#"))</f>
        <v>-400</v>
      </c>
      <c r="Q28" s="30">
        <v>26600</v>
      </c>
      <c r="R28" s="90">
        <f t="shared" ref="R28:R45" si="19">IF(P28="",0+Q28,P28+Q28)</f>
        <v>26200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5"/>
        <v>19500</v>
      </c>
      <c r="G29" s="29" t="str">
        <f t="shared" si="1"/>
        <v/>
      </c>
      <c r="H29" s="41">
        <v>19500</v>
      </c>
      <c r="I29" s="67">
        <f t="shared" si="16"/>
        <v>19500</v>
      </c>
      <c r="J29" s="69"/>
      <c r="K29" s="25" t="s">
        <v>99</v>
      </c>
      <c r="L29" s="25" t="s">
        <v>20</v>
      </c>
      <c r="M29" s="52" t="s">
        <v>113</v>
      </c>
      <c r="N29" s="27">
        <v>26400</v>
      </c>
      <c r="O29" s="28">
        <f t="shared" si="17"/>
        <v>26000</v>
      </c>
      <c r="P29" s="29" t="str">
        <f t="shared" si="18"/>
        <v>-400</v>
      </c>
      <c r="Q29" s="30">
        <v>26400</v>
      </c>
      <c r="R29" s="90">
        <f t="shared" si="19"/>
        <v>26000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5"/>
        <v>22000</v>
      </c>
      <c r="G30" s="29" t="str">
        <f t="shared" si="1"/>
        <v/>
      </c>
      <c r="H30" s="34">
        <v>22000</v>
      </c>
      <c r="I30" s="67">
        <f t="shared" si="16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7"/>
        <v>25900</v>
      </c>
      <c r="P30" s="29" t="str">
        <f t="shared" si="18"/>
        <v/>
      </c>
      <c r="Q30" s="30">
        <v>25900</v>
      </c>
      <c r="R30" s="90">
        <f t="shared" si="19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5"/>
        <v>20200</v>
      </c>
      <c r="G31" s="29" t="str">
        <f t="shared" si="1"/>
        <v/>
      </c>
      <c r="H31" s="34">
        <v>20200</v>
      </c>
      <c r="I31" s="67">
        <f t="shared" si="16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7"/>
        <v>25700</v>
      </c>
      <c r="P31" s="29" t="str">
        <f t="shared" si="18"/>
        <v/>
      </c>
      <c r="Q31" s="30">
        <v>25700</v>
      </c>
      <c r="R31" s="90">
        <f t="shared" si="19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5"/>
        <v>21700</v>
      </c>
      <c r="G32" s="29" t="str">
        <f t="shared" si="1"/>
        <v/>
      </c>
      <c r="H32" s="30">
        <v>21700</v>
      </c>
      <c r="I32" s="67">
        <f t="shared" si="16"/>
        <v>21700</v>
      </c>
      <c r="J32" s="69"/>
      <c r="K32" s="25" t="s">
        <v>106</v>
      </c>
      <c r="L32" s="25" t="s">
        <v>107</v>
      </c>
      <c r="M32" s="52" t="s">
        <v>468</v>
      </c>
      <c r="N32" s="27">
        <v>25500</v>
      </c>
      <c r="O32" s="28">
        <f t="shared" si="17"/>
        <v>25200</v>
      </c>
      <c r="P32" s="29" t="str">
        <f t="shared" si="18"/>
        <v>-300</v>
      </c>
      <c r="Q32" s="30">
        <v>25500</v>
      </c>
      <c r="R32" s="90">
        <f t="shared" si="19"/>
        <v>25200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 t="s">
        <v>468</v>
      </c>
      <c r="N33" s="27">
        <v>25000</v>
      </c>
      <c r="O33" s="28">
        <f t="shared" si="17"/>
        <v>24700</v>
      </c>
      <c r="P33" s="29" t="str">
        <f t="shared" si="18"/>
        <v>-300</v>
      </c>
      <c r="Q33" s="30">
        <v>25000</v>
      </c>
      <c r="R33" s="90">
        <f t="shared" si="19"/>
        <v>24700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 t="s">
        <v>467</v>
      </c>
      <c r="N34" s="27">
        <v>25200</v>
      </c>
      <c r="O34" s="28">
        <f t="shared" si="17"/>
        <v>25000</v>
      </c>
      <c r="P34" s="29" t="str">
        <f t="shared" si="18"/>
        <v>-200</v>
      </c>
      <c r="Q34" s="30">
        <v>25200</v>
      </c>
      <c r="R34" s="90">
        <f t="shared" si="19"/>
        <v>25000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0">E35+D35</f>
        <v>35300</v>
      </c>
      <c r="G35" s="29" t="str">
        <f t="shared" si="1"/>
        <v/>
      </c>
      <c r="H35" s="30">
        <v>35300</v>
      </c>
      <c r="I35" s="67">
        <f t="shared" ref="I35:I45" si="21">IF(G35="",0+H35,G35+H35)</f>
        <v>35300</v>
      </c>
      <c r="J35" s="69"/>
      <c r="K35" s="25" t="s">
        <v>112</v>
      </c>
      <c r="L35" s="25" t="s">
        <v>20</v>
      </c>
      <c r="M35" s="52"/>
      <c r="N35" s="27">
        <v>22500</v>
      </c>
      <c r="O35" s="28">
        <f t="shared" si="17"/>
        <v>22500</v>
      </c>
      <c r="P35" s="29" t="str">
        <f t="shared" si="18"/>
        <v/>
      </c>
      <c r="Q35" s="30">
        <v>22500</v>
      </c>
      <c r="R35" s="90">
        <f t="shared" si="19"/>
        <v>22500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0"/>
        <v>35500</v>
      </c>
      <c r="G36" s="29" t="str">
        <f t="shared" si="1"/>
        <v/>
      </c>
      <c r="H36" s="30">
        <v>35500</v>
      </c>
      <c r="I36" s="67">
        <f t="shared" si="21"/>
        <v>35500</v>
      </c>
      <c r="J36" s="69"/>
      <c r="K36" s="25" t="s">
        <v>114</v>
      </c>
      <c r="L36" s="25" t="s">
        <v>105</v>
      </c>
      <c r="M36" s="52"/>
      <c r="N36" s="27">
        <v>22500</v>
      </c>
      <c r="O36" s="28">
        <f t="shared" si="17"/>
        <v>22500</v>
      </c>
      <c r="P36" s="29" t="str">
        <f t="shared" si="18"/>
        <v/>
      </c>
      <c r="Q36" s="30">
        <v>22500</v>
      </c>
      <c r="R36" s="90">
        <f t="shared" si="19"/>
        <v>22500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0"/>
        <v>35000</v>
      </c>
      <c r="G37" s="29" t="str">
        <f t="shared" si="1"/>
        <v/>
      </c>
      <c r="H37" s="30">
        <v>35000</v>
      </c>
      <c r="I37" s="67">
        <f t="shared" si="21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7"/>
        <v>33000</v>
      </c>
      <c r="P37" s="77" t="str">
        <f t="shared" si="18"/>
        <v/>
      </c>
      <c r="Q37" s="30">
        <v>33000</v>
      </c>
      <c r="R37" s="90">
        <f t="shared" si="19"/>
        <v>33000</v>
      </c>
      <c r="S37" s="105"/>
      <c r="V37" s="106"/>
      <c r="X37" s="107"/>
      <c r="Y37" s="106"/>
      <c r="AA37" s="107"/>
      <c r="AC37" s="114">
        <f t="shared" ref="AC37:AC68" si="22">F37-I37</f>
        <v>0</v>
      </c>
      <c r="AD37" s="114">
        <f t="shared" ref="AD37:AD68" si="23">O37-R37</f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0"/>
        <v>35300</v>
      </c>
      <c r="G38" s="29" t="str">
        <f t="shared" si="1"/>
        <v/>
      </c>
      <c r="H38" s="30">
        <v>35300</v>
      </c>
      <c r="I38" s="67">
        <f t="shared" si="21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7"/>
        <v>33000</v>
      </c>
      <c r="P38" s="77" t="str">
        <f t="shared" si="18"/>
        <v/>
      </c>
      <c r="Q38" s="30">
        <v>33000</v>
      </c>
      <c r="R38" s="90">
        <f t="shared" si="19"/>
        <v>33000</v>
      </c>
      <c r="S38" s="105"/>
      <c r="V38" s="106"/>
      <c r="X38" s="107"/>
      <c r="Y38" s="106"/>
      <c r="AA38" s="107"/>
      <c r="AC38" s="114">
        <f t="shared" si="22"/>
        <v>0</v>
      </c>
      <c r="AD38" s="114">
        <f t="shared" si="23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0"/>
        <v>33500</v>
      </c>
      <c r="G39" s="29" t="str">
        <f t="shared" si="1"/>
        <v/>
      </c>
      <c r="H39" s="30">
        <v>33500</v>
      </c>
      <c r="I39" s="67">
        <f t="shared" si="21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7"/>
        <v>33000</v>
      </c>
      <c r="P39" s="77" t="str">
        <f t="shared" si="18"/>
        <v/>
      </c>
      <c r="Q39" s="30">
        <v>33000</v>
      </c>
      <c r="R39" s="90">
        <f t="shared" si="19"/>
        <v>33000</v>
      </c>
      <c r="S39" s="105"/>
      <c r="V39" s="106"/>
      <c r="X39" s="107"/>
      <c r="Y39" s="106"/>
      <c r="AA39" s="107"/>
      <c r="AC39" s="114">
        <f t="shared" si="22"/>
        <v>0</v>
      </c>
      <c r="AD39" s="114">
        <f t="shared" si="23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0"/>
        <v>33300</v>
      </c>
      <c r="G40" s="29" t="str">
        <f t="shared" si="1"/>
        <v/>
      </c>
      <c r="H40" s="30">
        <v>33300</v>
      </c>
      <c r="I40" s="67">
        <f t="shared" si="21"/>
        <v>33300</v>
      </c>
      <c r="J40" s="69"/>
      <c r="K40" s="25" t="s">
        <v>124</v>
      </c>
      <c r="L40" s="25" t="s">
        <v>20</v>
      </c>
      <c r="M40" s="52"/>
      <c r="N40" s="27">
        <v>20500</v>
      </c>
      <c r="O40" s="28">
        <f t="shared" si="17"/>
        <v>20500</v>
      </c>
      <c r="P40" s="77" t="str">
        <f t="shared" si="18"/>
        <v/>
      </c>
      <c r="Q40" s="30">
        <v>20500</v>
      </c>
      <c r="R40" s="90">
        <f t="shared" si="19"/>
        <v>20500</v>
      </c>
      <c r="S40" s="105"/>
      <c r="V40" s="106"/>
      <c r="X40" s="107"/>
      <c r="Y40" s="106"/>
      <c r="AA40" s="107"/>
      <c r="AC40" s="114">
        <f t="shared" si="22"/>
        <v>0</v>
      </c>
      <c r="AD40" s="114">
        <f t="shared" si="23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0"/>
        <v>32300</v>
      </c>
      <c r="G41" s="29" t="str">
        <f t="shared" si="1"/>
        <v/>
      </c>
      <c r="H41" s="30">
        <v>32300</v>
      </c>
      <c r="I41" s="67">
        <f t="shared" si="21"/>
        <v>32300</v>
      </c>
      <c r="J41" s="69"/>
      <c r="K41" s="60" t="s">
        <v>126</v>
      </c>
      <c r="L41" s="33" t="s">
        <v>66</v>
      </c>
      <c r="M41" s="52" t="s">
        <v>468</v>
      </c>
      <c r="N41" s="27">
        <v>25600</v>
      </c>
      <c r="O41" s="28">
        <f t="shared" si="17"/>
        <v>25300</v>
      </c>
      <c r="P41" s="77" t="str">
        <f t="shared" si="18"/>
        <v>-300</v>
      </c>
      <c r="Q41" s="30">
        <v>25600</v>
      </c>
      <c r="R41" s="90">
        <f t="shared" si="19"/>
        <v>25300</v>
      </c>
      <c r="S41" s="105"/>
      <c r="V41" s="106"/>
      <c r="X41" s="107"/>
      <c r="Y41" s="106"/>
      <c r="AA41" s="107"/>
      <c r="AC41" s="114">
        <f t="shared" si="22"/>
        <v>0</v>
      </c>
      <c r="AD41" s="114">
        <f t="shared" si="23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0"/>
        <v>34800</v>
      </c>
      <c r="G42" s="29" t="str">
        <f t="shared" si="1"/>
        <v/>
      </c>
      <c r="H42" s="30">
        <v>34800</v>
      </c>
      <c r="I42" s="67">
        <f t="shared" si="21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7"/>
        <v>26300</v>
      </c>
      <c r="P42" s="77" t="str">
        <f t="shared" si="18"/>
        <v/>
      </c>
      <c r="Q42" s="30">
        <v>26300</v>
      </c>
      <c r="R42" s="90">
        <f t="shared" si="19"/>
        <v>26300</v>
      </c>
      <c r="S42" s="105"/>
      <c r="V42" s="106"/>
      <c r="X42" s="107"/>
      <c r="Y42" s="106"/>
      <c r="AA42" s="107"/>
      <c r="AC42" s="114">
        <f t="shared" si="22"/>
        <v>0</v>
      </c>
      <c r="AD42" s="114">
        <f t="shared" si="23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0"/>
        <v>35000</v>
      </c>
      <c r="G43" s="29" t="str">
        <f t="shared" si="1"/>
        <v/>
      </c>
      <c r="H43" s="30">
        <v>35000</v>
      </c>
      <c r="I43" s="67">
        <f t="shared" si="21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7"/>
        <v>26720</v>
      </c>
      <c r="P43" s="77" t="str">
        <f t="shared" si="18"/>
        <v/>
      </c>
      <c r="Q43" s="30">
        <v>26720</v>
      </c>
      <c r="R43" s="90">
        <f t="shared" si="19"/>
        <v>26720</v>
      </c>
      <c r="S43" s="105"/>
      <c r="V43" s="106"/>
      <c r="X43" s="107"/>
      <c r="Y43" s="106"/>
      <c r="AA43" s="107"/>
      <c r="AC43" s="114">
        <f t="shared" si="22"/>
        <v>0</v>
      </c>
      <c r="AD43" s="114">
        <f t="shared" si="23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0"/>
        <v>35100</v>
      </c>
      <c r="G44" s="29" t="str">
        <f t="shared" si="1"/>
        <v/>
      </c>
      <c r="H44" s="30">
        <v>35100</v>
      </c>
      <c r="I44" s="67">
        <f t="shared" si="21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7"/>
        <v>26720</v>
      </c>
      <c r="P44" s="77" t="str">
        <f t="shared" si="18"/>
        <v/>
      </c>
      <c r="Q44" s="30">
        <v>26720</v>
      </c>
      <c r="R44" s="90">
        <f t="shared" si="19"/>
        <v>26720</v>
      </c>
      <c r="S44" s="105"/>
      <c r="V44" s="106"/>
      <c r="X44" s="107"/>
      <c r="Y44" s="106"/>
      <c r="AA44" s="107"/>
      <c r="AC44" s="114">
        <f t="shared" si="22"/>
        <v>0</v>
      </c>
      <c r="AD44" s="114">
        <f t="shared" si="23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0"/>
        <v>33900</v>
      </c>
      <c r="G45" s="29" t="str">
        <f t="shared" si="1"/>
        <v/>
      </c>
      <c r="H45" s="30">
        <v>33900</v>
      </c>
      <c r="I45" s="67">
        <f t="shared" si="21"/>
        <v>33900</v>
      </c>
      <c r="J45" s="69"/>
      <c r="K45" s="60" t="s">
        <v>134</v>
      </c>
      <c r="L45" s="33" t="s">
        <v>66</v>
      </c>
      <c r="M45" s="52" t="s">
        <v>485</v>
      </c>
      <c r="N45" s="27">
        <v>27000</v>
      </c>
      <c r="O45" s="28">
        <f t="shared" si="17"/>
        <v>26500</v>
      </c>
      <c r="P45" s="29" t="str">
        <f t="shared" si="18"/>
        <v>-500</v>
      </c>
      <c r="Q45" s="30">
        <v>27000</v>
      </c>
      <c r="R45" s="90">
        <f t="shared" si="19"/>
        <v>26500</v>
      </c>
      <c r="S45" s="105"/>
      <c r="V45" s="106"/>
      <c r="X45" s="107"/>
      <c r="Y45" s="106"/>
      <c r="AA45" s="107"/>
      <c r="AC45" s="114">
        <f t="shared" si="22"/>
        <v>0</v>
      </c>
      <c r="AD45" s="114">
        <f t="shared" si="23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474740</v>
      </c>
      <c r="O46" s="39">
        <f>N46/18</f>
        <v>26374.4444444444</v>
      </c>
      <c r="P46" s="73"/>
      <c r="Q46" s="38">
        <f>SUM(R28:R45)</f>
        <v>474740</v>
      </c>
      <c r="R46" s="108">
        <f>Q46/18</f>
        <v>26374.4444444444</v>
      </c>
      <c r="S46" s="105"/>
      <c r="V46" s="106"/>
      <c r="X46" s="107"/>
      <c r="Y46" s="106"/>
      <c r="AA46" s="107"/>
      <c r="AC46" s="114">
        <f t="shared" si="22"/>
        <v>0</v>
      </c>
      <c r="AD46" s="114">
        <f t="shared" si="23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 t="s">
        <v>473</v>
      </c>
      <c r="E47" s="41">
        <v>21600</v>
      </c>
      <c r="F47" s="28">
        <f t="shared" ref="F47:F51" si="24">E47+D47</f>
        <v>21000</v>
      </c>
      <c r="G47" s="29" t="str">
        <f t="shared" si="1"/>
        <v>-600</v>
      </c>
      <c r="H47" s="30">
        <v>21600</v>
      </c>
      <c r="I47" s="67">
        <f t="shared" ref="I47:I51" si="25">IF(G47="",0+H47,G47+H47)</f>
        <v>21000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22"/>
        <v>0</v>
      </c>
      <c r="AD47" s="114">
        <f t="shared" si="23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22"/>
        <v>0</v>
      </c>
      <c r="AD48" s="114">
        <f t="shared" si="23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22"/>
        <v>0</v>
      </c>
      <c r="AD49" s="114">
        <f t="shared" si="23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517940</v>
      </c>
      <c r="O50" s="39">
        <f>N50/21</f>
        <v>24663.8095238095</v>
      </c>
      <c r="P50" s="73"/>
      <c r="Q50" s="38">
        <f>Q46+R47+R48</f>
        <v>517940</v>
      </c>
      <c r="R50" s="108">
        <f>Q50/21</f>
        <v>24663.8095238095</v>
      </c>
      <c r="S50" s="105"/>
      <c r="V50" s="106"/>
      <c r="X50" s="107"/>
      <c r="Y50" s="106"/>
      <c r="AA50" s="107"/>
      <c r="AC50" s="114">
        <f t="shared" si="22"/>
        <v>0</v>
      </c>
      <c r="AD50" s="114">
        <f t="shared" si="23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22"/>
        <v>0</v>
      </c>
      <c r="AD51" s="114">
        <f t="shared" si="23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107900</v>
      </c>
      <c r="F52" s="39">
        <f>E52/5</f>
        <v>21580</v>
      </c>
      <c r="G52" s="29" t="str">
        <f t="shared" si="1"/>
        <v/>
      </c>
      <c r="H52" s="51">
        <f>SUM(I47:I51)</f>
        <v>107900</v>
      </c>
      <c r="I52" s="39">
        <f>H52/5</f>
        <v>21580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22"/>
        <v>0</v>
      </c>
      <c r="AD52" s="114">
        <f t="shared" si="23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486900</v>
      </c>
      <c r="F53" s="39">
        <f>E53/16</f>
        <v>30431.25</v>
      </c>
      <c r="G53" s="29" t="str">
        <f t="shared" si="1"/>
        <v/>
      </c>
      <c r="H53" s="51">
        <f>H46+H52</f>
        <v>486900</v>
      </c>
      <c r="I53" s="39">
        <f>H53/16</f>
        <v>30431.25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22"/>
        <v>0</v>
      </c>
      <c r="AD53" s="114">
        <f t="shared" si="23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9400</v>
      </c>
      <c r="F54" s="28">
        <f t="shared" ref="F54:F66" si="32">E54+D54</f>
        <v>9400</v>
      </c>
      <c r="G54" s="29" t="str">
        <f t="shared" si="1"/>
        <v/>
      </c>
      <c r="H54" s="30">
        <v>9400</v>
      </c>
      <c r="I54" s="67">
        <f t="shared" ref="I54:I66" si="33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22"/>
        <v>0</v>
      </c>
      <c r="AD54" s="114">
        <f t="shared" si="23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9600</v>
      </c>
      <c r="F55" s="28">
        <f t="shared" si="32"/>
        <v>9600</v>
      </c>
      <c r="G55" s="29" t="str">
        <f t="shared" si="1"/>
        <v/>
      </c>
      <c r="H55" s="30">
        <v>9600</v>
      </c>
      <c r="I55" s="67">
        <f t="shared" si="33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22"/>
        <v>0</v>
      </c>
      <c r="AD55" s="114">
        <f t="shared" si="23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2"/>
        <v>10400</v>
      </c>
      <c r="G56" s="29" t="str">
        <f t="shared" si="1"/>
        <v/>
      </c>
      <c r="H56" s="30">
        <v>10400</v>
      </c>
      <c r="I56" s="67">
        <f t="shared" si="33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22"/>
        <v>0</v>
      </c>
      <c r="AD56" s="114">
        <f t="shared" si="23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2"/>
        <v>10600</v>
      </c>
      <c r="G57" s="29" t="str">
        <f t="shared" si="1"/>
        <v/>
      </c>
      <c r="H57" s="30">
        <v>10600</v>
      </c>
      <c r="I57" s="67">
        <f t="shared" si="33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22"/>
        <v>0</v>
      </c>
      <c r="AD57" s="114">
        <f t="shared" si="23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2"/>
        <v>11200</v>
      </c>
      <c r="G58" s="29" t="str">
        <f t="shared" si="1"/>
        <v/>
      </c>
      <c r="H58" s="30">
        <v>11200</v>
      </c>
      <c r="I58" s="67">
        <f t="shared" si="33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22"/>
        <v>0</v>
      </c>
      <c r="AD58" s="114">
        <f t="shared" si="23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2"/>
        <v>11000</v>
      </c>
      <c r="G59" s="29" t="str">
        <f t="shared" si="1"/>
        <v/>
      </c>
      <c r="H59" s="30">
        <v>11000</v>
      </c>
      <c r="I59" s="67">
        <f t="shared" si="33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22"/>
        <v>0</v>
      </c>
      <c r="AD59" s="114">
        <f t="shared" si="23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2"/>
        <v>10700</v>
      </c>
      <c r="G60" s="29" t="str">
        <f t="shared" si="1"/>
        <v/>
      </c>
      <c r="H60" s="30">
        <v>10700</v>
      </c>
      <c r="I60" s="67">
        <f t="shared" si="33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22"/>
        <v>0</v>
      </c>
      <c r="AD60" s="114">
        <f t="shared" si="23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2"/>
        <v>10900</v>
      </c>
      <c r="G61" s="29" t="str">
        <f t="shared" si="1"/>
        <v/>
      </c>
      <c r="H61" s="30">
        <v>10900</v>
      </c>
      <c r="I61" s="67">
        <f t="shared" si="33"/>
        <v>10900</v>
      </c>
      <c r="J61" s="69"/>
      <c r="K61" s="25" t="s">
        <v>163</v>
      </c>
      <c r="L61" s="25" t="s">
        <v>22</v>
      </c>
      <c r="M61" s="52"/>
      <c r="N61" s="27">
        <v>2000</v>
      </c>
      <c r="O61" s="28">
        <f t="shared" ref="O61:O63" si="37">N61+M61</f>
        <v>2000</v>
      </c>
      <c r="P61" s="29" t="str">
        <f t="shared" ref="P61:P63" si="38">IF(LEFT(M61,1)="+",LEFT(M61,1)&amp;TEXT(M61,"#"),TEXT(M61,"#"))</f>
        <v/>
      </c>
      <c r="Q61" s="30">
        <v>2000</v>
      </c>
      <c r="R61" s="90">
        <f t="shared" ref="R61:R63" si="39">IF(P61="",0+Q61,P61+Q61)</f>
        <v>2000</v>
      </c>
      <c r="S61" s="105"/>
      <c r="V61" s="106"/>
      <c r="X61" s="107"/>
      <c r="Y61" s="106"/>
      <c r="AA61" s="107"/>
      <c r="AC61" s="114">
        <f t="shared" si="22"/>
        <v>0</v>
      </c>
      <c r="AD61" s="114">
        <f t="shared" si="23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22"/>
        <v>0</v>
      </c>
      <c r="AD62" s="114">
        <f t="shared" si="23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9600</v>
      </c>
      <c r="F63" s="28">
        <f t="shared" si="32"/>
        <v>9600</v>
      </c>
      <c r="G63" s="29" t="str">
        <f t="shared" si="1"/>
        <v/>
      </c>
      <c r="H63" s="30">
        <v>9600</v>
      </c>
      <c r="I63" s="67">
        <f t="shared" si="33"/>
        <v>9600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22"/>
        <v>0</v>
      </c>
      <c r="AD63" s="114">
        <f t="shared" si="23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14200</v>
      </c>
      <c r="O64" s="39">
        <f>N64/7</f>
        <v>2028.57142857143</v>
      </c>
      <c r="P64" s="73"/>
      <c r="Q64" s="38">
        <f>Q60+R61+R63</f>
        <v>14200</v>
      </c>
      <c r="R64" s="108">
        <f>Q64/7</f>
        <v>2028.57142857143</v>
      </c>
      <c r="S64" s="105"/>
      <c r="V64" s="106"/>
      <c r="X64" s="107"/>
      <c r="Y64" s="106"/>
      <c r="AA64" s="107"/>
      <c r="AC64" s="114">
        <f t="shared" si="22"/>
        <v>0</v>
      </c>
      <c r="AD64" s="114">
        <f t="shared" si="23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22"/>
        <v>0</v>
      </c>
      <c r="AD65" s="114">
        <f t="shared" si="23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22"/>
        <v>0</v>
      </c>
      <c r="AD66" s="114">
        <f t="shared" si="23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142700</v>
      </c>
      <c r="F67" s="39">
        <f>E67/13</f>
        <v>10976.9230769231</v>
      </c>
      <c r="G67" s="29" t="str">
        <f t="shared" si="1"/>
        <v/>
      </c>
      <c r="H67" s="51">
        <f>SUM(I54:I66)</f>
        <v>142700</v>
      </c>
      <c r="I67" s="39">
        <f>H67/13</f>
        <v>10976.9230769231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22"/>
        <v>0</v>
      </c>
      <c r="AD67" s="114">
        <f t="shared" si="23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3">E68+D68</f>
        <v>6700</v>
      </c>
      <c r="G68" s="29" t="str">
        <f t="shared" ref="G68:G70" si="44">IF(LEFT(D68,1)="+",LEFT(D68,1)&amp;TEXT(D68,"#"),TEXT(D68,"#"))</f>
        <v/>
      </c>
      <c r="H68" s="30">
        <v>6700</v>
      </c>
      <c r="I68" s="67">
        <f t="shared" ref="I68:I70" si="45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22"/>
        <v>0</v>
      </c>
      <c r="AD68" s="114">
        <f t="shared" si="23"/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3"/>
        <v>7000</v>
      </c>
      <c r="G69" s="29" t="str">
        <f t="shared" si="44"/>
        <v/>
      </c>
      <c r="H69" s="30">
        <v>7000</v>
      </c>
      <c r="I69" s="67">
        <f t="shared" si="45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ref="AC69:AC100" si="46">F69-I69</f>
        <v>0</v>
      </c>
      <c r="AD69" s="114">
        <f t="shared" ref="AD69:AD100" si="47">O69-R69</f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3"/>
        <v>6800</v>
      </c>
      <c r="G70" s="29" t="str">
        <f t="shared" si="44"/>
        <v/>
      </c>
      <c r="H70" s="30">
        <v>6800</v>
      </c>
      <c r="I70" s="67">
        <f t="shared" si="45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8">N70+M70</f>
        <v>3000</v>
      </c>
      <c r="P70" s="29" t="str">
        <f t="shared" ref="P70:P79" si="49">IF(LEFT(M70,1)="+",LEFT(M70,1)&amp;TEXT(M70,"#"),TEXT(M70,"#"))</f>
        <v/>
      </c>
      <c r="Q70" s="30">
        <v>3000</v>
      </c>
      <c r="R70" s="90">
        <f t="shared" ref="R70:R133" si="50">IF(P70="",0+Q70,P70+Q70)</f>
        <v>3000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163200</v>
      </c>
      <c r="F72" s="39">
        <f>E72/15</f>
        <v>10880</v>
      </c>
      <c r="G72" s="73"/>
      <c r="H72" s="51">
        <f>H67+H71</f>
        <v>163200</v>
      </c>
      <c r="I72" s="39">
        <f>H72/15</f>
        <v>10880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12500</v>
      </c>
      <c r="O79" s="28">
        <f t="shared" si="48"/>
        <v>12500</v>
      </c>
      <c r="P79" s="29" t="str">
        <f t="shared" si="49"/>
        <v/>
      </c>
      <c r="Q79" s="30">
        <v>12500</v>
      </c>
      <c r="R79" s="90">
        <f t="shared" si="50"/>
        <v>12500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8"/>
        <v>4500</v>
      </c>
      <c r="P95" s="29"/>
      <c r="Q95" s="30">
        <v>4800</v>
      </c>
      <c r="R95" s="90">
        <f t="shared" si="50"/>
        <v>4800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8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50"/>
        <v>5000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60">E97+D97</f>
        <v>10800</v>
      </c>
      <c r="G97" s="29" t="str">
        <f t="shared" si="58"/>
        <v/>
      </c>
      <c r="H97" s="30">
        <v>10800</v>
      </c>
      <c r="I97" s="67">
        <f t="shared" ref="I97:I115" si="61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9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60"/>
        <v>11900</v>
      </c>
      <c r="G98" s="29" t="str">
        <f t="shared" si="58"/>
        <v/>
      </c>
      <c r="H98" s="30">
        <v>11900</v>
      </c>
      <c r="I98" s="67">
        <f t="shared" si="61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8"/>
        <v>2700</v>
      </c>
      <c r="P98" s="29" t="str">
        <f t="shared" si="59"/>
        <v/>
      </c>
      <c r="Q98" s="30">
        <v>2700</v>
      </c>
      <c r="R98" s="90">
        <f t="shared" si="50"/>
        <v>2700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60"/>
        <v>11600</v>
      </c>
      <c r="G99" s="29" t="str">
        <f t="shared" si="58"/>
        <v/>
      </c>
      <c r="H99" s="30">
        <v>11600</v>
      </c>
      <c r="I99" s="67">
        <f t="shared" si="61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8"/>
        <v>5300</v>
      </c>
      <c r="P99" s="29" t="str">
        <f t="shared" si="59"/>
        <v/>
      </c>
      <c r="Q99" s="30">
        <v>5300</v>
      </c>
      <c r="R99" s="90">
        <f t="shared" si="50"/>
        <v>5300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60"/>
        <v>11800</v>
      </c>
      <c r="G100" s="29" t="str">
        <f t="shared" si="58"/>
        <v/>
      </c>
      <c r="H100" s="30">
        <v>11800</v>
      </c>
      <c r="I100" s="67">
        <f t="shared" si="61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8"/>
        <v>1000</v>
      </c>
      <c r="P100" s="29" t="str">
        <f t="shared" si="59"/>
        <v/>
      </c>
      <c r="Q100" s="30">
        <v>1000</v>
      </c>
      <c r="R100" s="90">
        <f t="shared" si="50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10900</v>
      </c>
      <c r="F101" s="28">
        <f t="shared" si="60"/>
        <v>10900</v>
      </c>
      <c r="G101" s="29" t="str">
        <f t="shared" si="58"/>
        <v/>
      </c>
      <c r="H101" s="30">
        <v>10900</v>
      </c>
      <c r="I101" s="67">
        <f t="shared" si="61"/>
        <v>10900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8"/>
        <v>2700</v>
      </c>
      <c r="P101" s="29" t="str">
        <f t="shared" si="59"/>
        <v/>
      </c>
      <c r="Q101" s="30">
        <v>2700</v>
      </c>
      <c r="R101" s="90">
        <f t="shared" si="50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ref="AC101:AC132" si="62">F101-I101</f>
        <v>0</v>
      </c>
      <c r="AD101" s="114">
        <f t="shared" ref="AD101:AD132" si="63">O101-R101</f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60"/>
        <v>10700</v>
      </c>
      <c r="G102" s="29" t="str">
        <f t="shared" si="58"/>
        <v/>
      </c>
      <c r="H102" s="30">
        <v>10700</v>
      </c>
      <c r="I102" s="67">
        <f t="shared" si="61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8"/>
        <v>600</v>
      </c>
      <c r="P102" s="29" t="str">
        <f t="shared" si="59"/>
        <v/>
      </c>
      <c r="Q102" s="30">
        <v>600</v>
      </c>
      <c r="R102" s="90">
        <f t="shared" si="50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62"/>
        <v>0</v>
      </c>
      <c r="AD102" s="114">
        <f t="shared" si="63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60"/>
        <v>10000</v>
      </c>
      <c r="G103" s="29" t="str">
        <f t="shared" si="58"/>
        <v/>
      </c>
      <c r="H103" s="30">
        <v>10000</v>
      </c>
      <c r="I103" s="67">
        <f t="shared" si="61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8"/>
        <v>1600</v>
      </c>
      <c r="P103" s="29" t="str">
        <f t="shared" si="59"/>
        <v/>
      </c>
      <c r="Q103" s="34">
        <v>1600</v>
      </c>
      <c r="R103" s="90">
        <f t="shared" si="50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62"/>
        <v>0</v>
      </c>
      <c r="AD103" s="114">
        <f t="shared" si="63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60"/>
        <v>10000</v>
      </c>
      <c r="G104" s="29" t="str">
        <f t="shared" si="58"/>
        <v/>
      </c>
      <c r="H104" s="30">
        <v>10000</v>
      </c>
      <c r="I104" s="67">
        <f t="shared" si="61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8"/>
        <v>1900</v>
      </c>
      <c r="P104" s="29" t="str">
        <f t="shared" si="59"/>
        <v/>
      </c>
      <c r="Q104" s="30">
        <v>1900</v>
      </c>
      <c r="R104" s="90">
        <f t="shared" si="50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62"/>
        <v>0</v>
      </c>
      <c r="AD104" s="114">
        <f t="shared" si="63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60"/>
        <v>10500</v>
      </c>
      <c r="G105" s="29" t="str">
        <f t="shared" si="58"/>
        <v/>
      </c>
      <c r="H105" s="30">
        <v>10500</v>
      </c>
      <c r="I105" s="67">
        <f t="shared" si="61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8"/>
        <v>3000</v>
      </c>
      <c r="P105" s="29" t="str">
        <f t="shared" si="59"/>
        <v/>
      </c>
      <c r="Q105" s="34">
        <v>3000</v>
      </c>
      <c r="R105" s="90">
        <f t="shared" si="50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62"/>
        <v>0</v>
      </c>
      <c r="AD105" s="114">
        <f t="shared" si="63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60"/>
        <v>9400</v>
      </c>
      <c r="G106" s="29" t="str">
        <f t="shared" si="58"/>
        <v/>
      </c>
      <c r="H106" s="30">
        <v>9400</v>
      </c>
      <c r="I106" s="67">
        <f t="shared" si="61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8"/>
        <v>2500</v>
      </c>
      <c r="P106" s="29" t="str">
        <f t="shared" si="59"/>
        <v/>
      </c>
      <c r="Q106" s="34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62"/>
        <v>0</v>
      </c>
      <c r="AD106" s="114">
        <f t="shared" si="63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60"/>
        <v>10000</v>
      </c>
      <c r="G107" s="29" t="str">
        <f t="shared" si="58"/>
        <v/>
      </c>
      <c r="H107" s="30">
        <v>10000</v>
      </c>
      <c r="I107" s="67">
        <f t="shared" si="61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8"/>
        <v>2500</v>
      </c>
      <c r="P107" s="29" t="str">
        <f t="shared" si="59"/>
        <v/>
      </c>
      <c r="Q107" s="30">
        <v>2500</v>
      </c>
      <c r="R107" s="90">
        <f t="shared" si="50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62"/>
        <v>0</v>
      </c>
      <c r="AD107" s="114">
        <f t="shared" si="63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60"/>
        <v>10600</v>
      </c>
      <c r="G108" s="29" t="str">
        <f t="shared" si="58"/>
        <v/>
      </c>
      <c r="H108" s="30">
        <v>10600</v>
      </c>
      <c r="I108" s="67">
        <f t="shared" si="61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8"/>
        <v>2400</v>
      </c>
      <c r="P108" s="29" t="str">
        <f t="shared" si="59"/>
        <v/>
      </c>
      <c r="Q108" s="30">
        <v>2400</v>
      </c>
      <c r="R108" s="90">
        <f t="shared" si="50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62"/>
        <v>0</v>
      </c>
      <c r="AD108" s="114">
        <f t="shared" si="63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60"/>
        <v>11900</v>
      </c>
      <c r="G109" s="29" t="str">
        <f t="shared" si="58"/>
        <v/>
      </c>
      <c r="H109" s="30">
        <v>11900</v>
      </c>
      <c r="I109" s="67">
        <f t="shared" si="61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8"/>
        <v>1800</v>
      </c>
      <c r="P109" s="29" t="str">
        <f t="shared" si="59"/>
        <v/>
      </c>
      <c r="Q109" s="30">
        <v>1800</v>
      </c>
      <c r="R109" s="90">
        <f t="shared" si="50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62"/>
        <v>0</v>
      </c>
      <c r="AD109" s="114">
        <f t="shared" si="63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60"/>
        <v>11800</v>
      </c>
      <c r="G110" s="29" t="str">
        <f t="shared" si="58"/>
        <v/>
      </c>
      <c r="H110" s="30">
        <v>11800</v>
      </c>
      <c r="I110" s="67">
        <f t="shared" si="61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8"/>
        <v>1600</v>
      </c>
      <c r="P110" s="29" t="str">
        <f t="shared" si="59"/>
        <v/>
      </c>
      <c r="Q110" s="34">
        <v>1600</v>
      </c>
      <c r="R110" s="90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62"/>
        <v>0</v>
      </c>
      <c r="AD110" s="114">
        <f t="shared" si="63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60"/>
        <v>11800</v>
      </c>
      <c r="G111" s="29" t="str">
        <f t="shared" si="58"/>
        <v/>
      </c>
      <c r="H111" s="30">
        <v>11800</v>
      </c>
      <c r="I111" s="67">
        <f t="shared" si="61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8"/>
        <v>1100</v>
      </c>
      <c r="P111" s="29" t="str">
        <f t="shared" si="59"/>
        <v/>
      </c>
      <c r="Q111" s="30">
        <v>1100</v>
      </c>
      <c r="R111" s="90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62"/>
        <v>0</v>
      </c>
      <c r="AD111" s="114">
        <f t="shared" si="63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11000</v>
      </c>
      <c r="F112" s="28">
        <f t="shared" si="60"/>
        <v>11000</v>
      </c>
      <c r="G112" s="29" t="str">
        <f t="shared" si="58"/>
        <v/>
      </c>
      <c r="H112" s="30">
        <v>11000</v>
      </c>
      <c r="I112" s="67">
        <f t="shared" si="61"/>
        <v>11000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8"/>
        <v>6200</v>
      </c>
      <c r="P112" s="29" t="str">
        <f t="shared" si="59"/>
        <v/>
      </c>
      <c r="Q112" s="34">
        <v>6200</v>
      </c>
      <c r="R112" s="90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62"/>
        <v>0</v>
      </c>
      <c r="AD112" s="114">
        <f t="shared" si="63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60"/>
        <v>10700</v>
      </c>
      <c r="G113" s="29" t="str">
        <f t="shared" si="58"/>
        <v/>
      </c>
      <c r="H113" s="30">
        <v>10700</v>
      </c>
      <c r="I113" s="67">
        <f t="shared" si="61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8"/>
        <v>1500</v>
      </c>
      <c r="P113" s="29" t="str">
        <f t="shared" si="59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62"/>
        <v>0</v>
      </c>
      <c r="AD113" s="114">
        <f t="shared" si="63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60"/>
        <v>10000</v>
      </c>
      <c r="G114" s="29" t="str">
        <f t="shared" si="58"/>
        <v/>
      </c>
      <c r="H114" s="30">
        <v>10000</v>
      </c>
      <c r="I114" s="67">
        <f t="shared" si="61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8"/>
        <v>1500</v>
      </c>
      <c r="P114" s="29" t="str">
        <f t="shared" si="59"/>
        <v/>
      </c>
      <c r="Q114" s="30">
        <v>1500</v>
      </c>
      <c r="R114" s="90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62"/>
        <v>0</v>
      </c>
      <c r="AD114" s="114">
        <f t="shared" si="63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60"/>
        <v>9800</v>
      </c>
      <c r="G115" s="29" t="str">
        <f t="shared" si="58"/>
        <v/>
      </c>
      <c r="H115" s="30">
        <v>9800</v>
      </c>
      <c r="I115" s="67">
        <f t="shared" si="61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8"/>
        <v>500</v>
      </c>
      <c r="P115" s="29" t="str">
        <f t="shared" si="59"/>
        <v/>
      </c>
      <c r="Q115" s="30">
        <v>500</v>
      </c>
      <c r="R115" s="90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62"/>
        <v>0</v>
      </c>
      <c r="AD115" s="114">
        <f t="shared" si="63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205200</v>
      </c>
      <c r="F116" s="39">
        <f>E116/19</f>
        <v>10800</v>
      </c>
      <c r="G116" s="73"/>
      <c r="H116" s="38">
        <f>SUM(I97:I115)</f>
        <v>205200</v>
      </c>
      <c r="I116" s="39">
        <f>H116/19</f>
        <v>10800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8"/>
        <v>14000</v>
      </c>
      <c r="P116" s="29" t="str">
        <f t="shared" si="59"/>
        <v/>
      </c>
      <c r="Q116" s="34">
        <v>14000</v>
      </c>
      <c r="R116" s="90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62"/>
        <v>0</v>
      </c>
      <c r="AD116" s="114">
        <f t="shared" si="63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4">E117+D117</f>
        <v>8700</v>
      </c>
      <c r="G117" s="29" t="str">
        <f t="shared" ref="G117:G139" si="65">IF(LEFT(D117,1)="+",LEFT(D117,1)&amp;TEXT(D117,"#"),TEXT(D117,"#"))</f>
        <v/>
      </c>
      <c r="H117" s="30">
        <v>8700</v>
      </c>
      <c r="I117" s="67">
        <f t="shared" ref="I117:I166" si="66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8"/>
        <v>10500</v>
      </c>
      <c r="P117" s="29" t="str">
        <f t="shared" si="59"/>
        <v/>
      </c>
      <c r="Q117" s="34">
        <v>10500</v>
      </c>
      <c r="R117" s="90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62"/>
        <v>0</v>
      </c>
      <c r="AD117" s="114">
        <f t="shared" si="63"/>
        <v>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4"/>
        <v>9000</v>
      </c>
      <c r="G118" s="29" t="str">
        <f t="shared" si="65"/>
        <v/>
      </c>
      <c r="H118" s="30">
        <v>9000</v>
      </c>
      <c r="I118" s="67">
        <f t="shared" si="66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8"/>
        <v>1400</v>
      </c>
      <c r="P118" s="29" t="str">
        <f t="shared" si="59"/>
        <v/>
      </c>
      <c r="Q118" s="30">
        <v>1700</v>
      </c>
      <c r="R118" s="90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62"/>
        <v>0</v>
      </c>
      <c r="AD118" s="114">
        <f t="shared" si="63"/>
        <v>-300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5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8"/>
        <v>1200</v>
      </c>
      <c r="P119" s="29" t="str">
        <f t="shared" si="59"/>
        <v/>
      </c>
      <c r="Q119" s="30">
        <v>1200</v>
      </c>
      <c r="R119" s="90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62"/>
        <v>0</v>
      </c>
      <c r="AD119" s="114">
        <f t="shared" si="63"/>
        <v>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222900</v>
      </c>
      <c r="F120" s="39">
        <f>E120/21</f>
        <v>10614.2857142857</v>
      </c>
      <c r="G120" s="29" t="str">
        <f t="shared" si="65"/>
        <v/>
      </c>
      <c r="H120" s="38">
        <f>H116+H119</f>
        <v>222900</v>
      </c>
      <c r="I120" s="39">
        <f>H120/21</f>
        <v>10614.2857142857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8"/>
        <v>1200</v>
      </c>
      <c r="P120" s="29" t="str">
        <f t="shared" si="59"/>
        <v/>
      </c>
      <c r="Q120" s="30">
        <v>1600</v>
      </c>
      <c r="R120" s="90">
        <f t="shared" si="50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62"/>
        <v>0</v>
      </c>
      <c r="AD120" s="114">
        <f t="shared" si="63"/>
        <v>-400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4"/>
        <v>10800</v>
      </c>
      <c r="G121" s="29" t="str">
        <f t="shared" si="65"/>
        <v/>
      </c>
      <c r="H121" s="30">
        <v>10800</v>
      </c>
      <c r="I121" s="67">
        <f t="shared" si="66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8"/>
        <v>1400</v>
      </c>
      <c r="P121" s="29" t="str">
        <f t="shared" si="59"/>
        <v/>
      </c>
      <c r="Q121" s="30">
        <v>1400</v>
      </c>
      <c r="R121" s="90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62"/>
        <v>0</v>
      </c>
      <c r="AD121" s="114">
        <f t="shared" si="63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11700</v>
      </c>
      <c r="F122" s="28">
        <f t="shared" si="64"/>
        <v>11700</v>
      </c>
      <c r="G122" s="29" t="str">
        <f t="shared" si="65"/>
        <v/>
      </c>
      <c r="H122" s="30">
        <v>11700</v>
      </c>
      <c r="I122" s="67">
        <f t="shared" si="66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8"/>
        <v>0.115</v>
      </c>
      <c r="P122" s="29" t="str">
        <f t="shared" si="59"/>
        <v/>
      </c>
      <c r="Q122" s="34">
        <v>0.115</v>
      </c>
      <c r="R122" s="90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62"/>
        <v>0</v>
      </c>
      <c r="AD122" s="114">
        <f t="shared" si="63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4"/>
        <v>14300</v>
      </c>
      <c r="G123" s="29" t="str">
        <f t="shared" si="65"/>
        <v/>
      </c>
      <c r="H123" s="30">
        <v>14300</v>
      </c>
      <c r="I123" s="99">
        <f t="shared" si="66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8"/>
        <v>0.022</v>
      </c>
      <c r="P123" s="29"/>
      <c r="Q123" s="132">
        <v>0.022</v>
      </c>
      <c r="R123" s="133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62"/>
        <v>0</v>
      </c>
      <c r="AD123" s="114">
        <f t="shared" si="63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4"/>
        <v>17100</v>
      </c>
      <c r="G124" s="29" t="str">
        <f t="shared" si="65"/>
        <v/>
      </c>
      <c r="H124" s="30">
        <v>17100</v>
      </c>
      <c r="I124" s="99">
        <f t="shared" si="66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8"/>
        <v>1020</v>
      </c>
      <c r="P124" s="29"/>
      <c r="Q124" s="30">
        <v>1020</v>
      </c>
      <c r="R124" s="90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62"/>
        <v>0</v>
      </c>
      <c r="AD124" s="114">
        <f t="shared" si="63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4"/>
        <v>10600</v>
      </c>
      <c r="G125" s="29" t="str">
        <f t="shared" si="65"/>
        <v/>
      </c>
      <c r="H125" s="30">
        <v>10600</v>
      </c>
      <c r="I125" s="99">
        <f t="shared" si="66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8"/>
        <v>2500</v>
      </c>
      <c r="P125" s="29" t="str">
        <f t="shared" ref="P125:P188" si="67">IF(LEFT(M125,1)="+",LEFT(M125,1)&amp;TEXT(M125,"#"),TEXT(M125,"#"))</f>
        <v/>
      </c>
      <c r="Q125" s="30">
        <v>2500</v>
      </c>
      <c r="R125" s="90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62"/>
        <v>0</v>
      </c>
      <c r="AD125" s="114">
        <f t="shared" si="63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4"/>
        <v>9300</v>
      </c>
      <c r="G126" s="29" t="str">
        <f t="shared" si="65"/>
        <v/>
      </c>
      <c r="H126" s="30">
        <v>9300</v>
      </c>
      <c r="I126" s="99">
        <f t="shared" si="66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8"/>
        <v>2250</v>
      </c>
      <c r="P126" s="29" t="str">
        <f t="shared" si="67"/>
        <v/>
      </c>
      <c r="Q126" s="30">
        <v>2250</v>
      </c>
      <c r="R126" s="90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62"/>
        <v>0</v>
      </c>
      <c r="AD126" s="114">
        <f t="shared" si="63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4"/>
        <v>12600</v>
      </c>
      <c r="G127" s="29" t="str">
        <f t="shared" si="65"/>
        <v/>
      </c>
      <c r="H127" s="34">
        <v>12600</v>
      </c>
      <c r="I127" s="99">
        <f t="shared" si="66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8"/>
        <v>4700</v>
      </c>
      <c r="P127" s="29" t="str">
        <f t="shared" si="67"/>
        <v/>
      </c>
      <c r="Q127" s="30">
        <v>4700</v>
      </c>
      <c r="R127" s="90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62"/>
        <v>0</v>
      </c>
      <c r="AD127" s="114">
        <f t="shared" si="63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4"/>
        <v>10900</v>
      </c>
      <c r="G128" s="29" t="str">
        <f t="shared" si="65"/>
        <v/>
      </c>
      <c r="H128" s="34">
        <v>10900</v>
      </c>
      <c r="I128" s="99">
        <f t="shared" si="66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8"/>
        <v>3900</v>
      </c>
      <c r="P128" s="29" t="str">
        <f t="shared" si="67"/>
        <v/>
      </c>
      <c r="Q128" s="34">
        <v>3900</v>
      </c>
      <c r="R128" s="90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62"/>
        <v>0</v>
      </c>
      <c r="AD128" s="114">
        <f t="shared" si="63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27">
        <v>12100</v>
      </c>
      <c r="F129" s="28">
        <f t="shared" si="64"/>
        <v>12100</v>
      </c>
      <c r="G129" s="29" t="str">
        <f t="shared" si="65"/>
        <v/>
      </c>
      <c r="H129" s="30">
        <v>12100</v>
      </c>
      <c r="I129" s="99">
        <f t="shared" si="66"/>
        <v>12100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8"/>
        <v>11800</v>
      </c>
      <c r="P129" s="29" t="str">
        <f t="shared" si="67"/>
        <v/>
      </c>
      <c r="Q129" s="30">
        <v>11800</v>
      </c>
      <c r="R129" s="90">
        <f t="shared" si="50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62"/>
        <v>0</v>
      </c>
      <c r="AD129" s="114">
        <f t="shared" si="63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4"/>
        <v>12500</v>
      </c>
      <c r="G130" s="29" t="str">
        <f t="shared" si="65"/>
        <v/>
      </c>
      <c r="H130" s="34">
        <v>12500</v>
      </c>
      <c r="I130" s="99">
        <f t="shared" si="66"/>
        <v>12500</v>
      </c>
      <c r="J130" s="105"/>
      <c r="K130" s="24" t="s">
        <v>315</v>
      </c>
      <c r="L130" s="25" t="s">
        <v>105</v>
      </c>
      <c r="M130" s="52"/>
      <c r="N130" s="27">
        <v>14500</v>
      </c>
      <c r="O130" s="28">
        <f t="shared" si="48"/>
        <v>14500</v>
      </c>
      <c r="P130" s="29" t="str">
        <f t="shared" si="67"/>
        <v/>
      </c>
      <c r="Q130" s="30">
        <v>14500</v>
      </c>
      <c r="R130" s="90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2"/>
        <v>0</v>
      </c>
      <c r="AD130" s="114">
        <f t="shared" si="63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4"/>
        <v>12300</v>
      </c>
      <c r="G131" s="29" t="str">
        <f t="shared" si="65"/>
        <v/>
      </c>
      <c r="H131" s="34">
        <v>12300</v>
      </c>
      <c r="I131" s="99">
        <f t="shared" si="66"/>
        <v>12300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8"/>
        <v>12600</v>
      </c>
      <c r="P131" s="29" t="str">
        <f t="shared" si="67"/>
        <v/>
      </c>
      <c r="Q131" s="30">
        <v>12600</v>
      </c>
      <c r="R131" s="90">
        <f t="shared" si="50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2"/>
        <v>0</v>
      </c>
      <c r="AD131" s="114">
        <f t="shared" si="63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4"/>
        <v>13100</v>
      </c>
      <c r="G132" s="29" t="str">
        <f t="shared" si="65"/>
        <v/>
      </c>
      <c r="H132" s="34">
        <v>13100</v>
      </c>
      <c r="I132" s="99">
        <f t="shared" si="66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8"/>
        <v>17200</v>
      </c>
      <c r="P132" s="29" t="str">
        <f t="shared" si="67"/>
        <v/>
      </c>
      <c r="Q132" s="30">
        <v>17200</v>
      </c>
      <c r="R132" s="90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2"/>
        <v>0</v>
      </c>
      <c r="AD132" s="114">
        <f t="shared" si="63"/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4"/>
        <v>13100</v>
      </c>
      <c r="G133" s="29" t="str">
        <f t="shared" si="65"/>
        <v/>
      </c>
      <c r="H133" s="34">
        <v>13100</v>
      </c>
      <c r="I133" s="99">
        <f t="shared" si="66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8"/>
        <v>16600</v>
      </c>
      <c r="P133" s="29" t="str">
        <f t="shared" si="67"/>
        <v/>
      </c>
      <c r="Q133" s="30">
        <v>16600</v>
      </c>
      <c r="R133" s="90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ref="AC133:AC164" si="68">F133-I133</f>
        <v>0</v>
      </c>
      <c r="AD133" s="114">
        <f t="shared" ref="AD133:AD164" si="69">O133-R133</f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4"/>
        <v>12800</v>
      </c>
      <c r="G134" s="29" t="str">
        <f t="shared" si="65"/>
        <v/>
      </c>
      <c r="H134" s="34">
        <v>12800</v>
      </c>
      <c r="I134" s="99">
        <f t="shared" si="66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7"/>
        <v/>
      </c>
      <c r="Q134" s="30">
        <v>4000</v>
      </c>
      <c r="R134" s="90">
        <f t="shared" ref="R134:R197" si="70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8"/>
        <v>0</v>
      </c>
      <c r="AD134" s="114">
        <f t="shared" si="69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4"/>
        <v>13500</v>
      </c>
      <c r="G135" s="29" t="str">
        <f t="shared" si="65"/>
        <v/>
      </c>
      <c r="H135" s="34">
        <v>13500</v>
      </c>
      <c r="I135" s="99">
        <f t="shared" si="66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7"/>
        <v/>
      </c>
      <c r="Q135" s="30">
        <v>9100</v>
      </c>
      <c r="R135" s="90">
        <f t="shared" si="70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8"/>
        <v>0</v>
      </c>
      <c r="AD135" s="114">
        <f t="shared" si="69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4"/>
        <v>13500</v>
      </c>
      <c r="G136" s="29" t="str">
        <f t="shared" si="65"/>
        <v/>
      </c>
      <c r="H136" s="34">
        <v>13500</v>
      </c>
      <c r="I136" s="99">
        <f t="shared" si="66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7"/>
        <v/>
      </c>
      <c r="Q136" s="34">
        <f t="shared" ref="Q136:Q147" si="71">O136</f>
        <v>11310</v>
      </c>
      <c r="R136" s="90">
        <f t="shared" si="70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8"/>
        <v>0</v>
      </c>
      <c r="AD136" s="114">
        <f t="shared" si="69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4"/>
        <v>13500</v>
      </c>
      <c r="G137" s="29" t="str">
        <f t="shared" si="65"/>
        <v/>
      </c>
      <c r="H137" s="34">
        <v>13500</v>
      </c>
      <c r="I137" s="99">
        <f t="shared" si="66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7"/>
        <v/>
      </c>
      <c r="Q137" s="34">
        <f t="shared" si="71"/>
        <v>37150</v>
      </c>
      <c r="R137" s="90">
        <f t="shared" si="70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8"/>
        <v>0</v>
      </c>
      <c r="AD137" s="114">
        <f t="shared" si="69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4"/>
        <v>10500</v>
      </c>
      <c r="G138" s="29" t="str">
        <f t="shared" si="65"/>
        <v/>
      </c>
      <c r="H138" s="30">
        <v>10500</v>
      </c>
      <c r="I138" s="99">
        <f t="shared" si="66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7"/>
        <v/>
      </c>
      <c r="Q138" s="34">
        <f t="shared" si="71"/>
        <v>36950</v>
      </c>
      <c r="R138" s="90">
        <f t="shared" si="70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8"/>
        <v>0</v>
      </c>
      <c r="AD138" s="114">
        <f t="shared" si="69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4"/>
        <v>10300</v>
      </c>
      <c r="G139" s="29" t="str">
        <f t="shared" si="65"/>
        <v/>
      </c>
      <c r="H139" s="30">
        <v>10300</v>
      </c>
      <c r="I139" s="99">
        <f t="shared" si="66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7"/>
        <v/>
      </c>
      <c r="Q139" s="34">
        <f t="shared" si="71"/>
        <v>11850</v>
      </c>
      <c r="R139" s="90">
        <f t="shared" si="70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8"/>
        <v>0</v>
      </c>
      <c r="AD139" s="114">
        <f t="shared" si="69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4"/>
        <v>10300</v>
      </c>
      <c r="G140" s="29"/>
      <c r="H140" s="30">
        <v>10300</v>
      </c>
      <c r="I140" s="99">
        <f t="shared" si="66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27150</v>
      </c>
      <c r="O140" s="28">
        <f>O32+1250+300+400</f>
        <v>27150</v>
      </c>
      <c r="P140" s="29" t="str">
        <f t="shared" si="67"/>
        <v/>
      </c>
      <c r="Q140" s="34">
        <f t="shared" si="71"/>
        <v>27150</v>
      </c>
      <c r="R140" s="90">
        <f t="shared" si="70"/>
        <v>27150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8"/>
        <v>0</v>
      </c>
      <c r="AD140" s="114">
        <f t="shared" si="69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4"/>
        <v>10300</v>
      </c>
      <c r="G141" s="29"/>
      <c r="H141" s="30">
        <v>10300</v>
      </c>
      <c r="I141" s="99">
        <f t="shared" si="66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7"/>
        <v/>
      </c>
      <c r="Q141" s="34">
        <f t="shared" si="71"/>
        <v>11790</v>
      </c>
      <c r="R141" s="90">
        <f t="shared" si="70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8"/>
        <v>0</v>
      </c>
      <c r="AD141" s="114">
        <f t="shared" si="69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4"/>
        <v>20600</v>
      </c>
      <c r="G142" s="29" t="str">
        <f t="shared" ref="G142:G147" si="72">IF(LEFT(D142,1)="+",LEFT(D142,1)&amp;TEXT(D142,"#"),TEXT(D142,"#"))</f>
        <v/>
      </c>
      <c r="H142" s="34">
        <v>20600</v>
      </c>
      <c r="I142" s="99">
        <f t="shared" si="66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7"/>
        <v/>
      </c>
      <c r="Q142" s="34">
        <f t="shared" si="71"/>
        <v>6420</v>
      </c>
      <c r="R142" s="90">
        <f t="shared" si="70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8"/>
        <v>0</v>
      </c>
      <c r="AD142" s="114">
        <f t="shared" si="69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4"/>
        <v>19500</v>
      </c>
      <c r="G143" s="29" t="str">
        <f t="shared" si="72"/>
        <v/>
      </c>
      <c r="H143" s="34">
        <v>19500</v>
      </c>
      <c r="I143" s="99">
        <f t="shared" si="66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7"/>
        <v/>
      </c>
      <c r="Q143" s="34">
        <f t="shared" si="71"/>
        <v>26860</v>
      </c>
      <c r="R143" s="90">
        <f t="shared" si="70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8"/>
        <v>0</v>
      </c>
      <c r="AD143" s="114">
        <f t="shared" si="69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4"/>
        <v>19500</v>
      </c>
      <c r="G144" s="29" t="str">
        <f t="shared" si="72"/>
        <v/>
      </c>
      <c r="H144" s="34">
        <v>19500</v>
      </c>
      <c r="I144" s="99">
        <f t="shared" si="66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7"/>
        <v/>
      </c>
      <c r="Q144" s="34">
        <f t="shared" si="71"/>
        <v>10540</v>
      </c>
      <c r="R144" s="90">
        <f t="shared" si="70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8"/>
        <v>0</v>
      </c>
      <c r="AD144" s="114">
        <f t="shared" si="69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4"/>
        <v>11400</v>
      </c>
      <c r="G145" s="29" t="str">
        <f t="shared" si="72"/>
        <v/>
      </c>
      <c r="H145" s="30">
        <v>11400</v>
      </c>
      <c r="I145" s="99">
        <f t="shared" si="66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7"/>
        <v/>
      </c>
      <c r="Q145" s="34">
        <f t="shared" si="71"/>
        <v>4590</v>
      </c>
      <c r="R145" s="90">
        <f t="shared" si="70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8"/>
        <v>0</v>
      </c>
      <c r="AD145" s="114">
        <f t="shared" si="69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4"/>
        <v>11000</v>
      </c>
      <c r="G146" s="29" t="str">
        <f t="shared" si="72"/>
        <v/>
      </c>
      <c r="H146" s="30">
        <v>11000</v>
      </c>
      <c r="I146" s="99">
        <f t="shared" si="66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7"/>
        <v/>
      </c>
      <c r="Q146" s="34">
        <f t="shared" si="71"/>
        <v>16890</v>
      </c>
      <c r="R146" s="90">
        <f t="shared" si="70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8"/>
        <v>0</v>
      </c>
      <c r="AD146" s="114">
        <f t="shared" si="69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4"/>
        <v>10500</v>
      </c>
      <c r="G147" s="29" t="str">
        <f t="shared" si="72"/>
        <v/>
      </c>
      <c r="H147" s="30">
        <v>10500</v>
      </c>
      <c r="I147" s="99">
        <f t="shared" si="66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7"/>
        <v/>
      </c>
      <c r="Q147" s="34">
        <f t="shared" si="71"/>
        <v>9570</v>
      </c>
      <c r="R147" s="90">
        <f t="shared" si="70"/>
        <v>9570</v>
      </c>
      <c r="S147" s="3"/>
      <c r="V147" s="9"/>
      <c r="W147" s="6"/>
      <c r="X147" s="8"/>
      <c r="Y147" s="9"/>
      <c r="Z147" s="6"/>
      <c r="AA147" s="8"/>
      <c r="AC147" s="114">
        <f t="shared" si="68"/>
        <v>0</v>
      </c>
      <c r="AD147" s="114">
        <f t="shared" si="69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10400</v>
      </c>
      <c r="F148" s="28">
        <f t="shared" si="64"/>
        <v>10400</v>
      </c>
      <c r="G148" s="29"/>
      <c r="H148" s="30">
        <v>10400</v>
      </c>
      <c r="I148" s="99">
        <f t="shared" si="66"/>
        <v>10400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3">N148+M148</f>
        <v>7000</v>
      </c>
      <c r="P148" s="29" t="str">
        <f t="shared" si="67"/>
        <v/>
      </c>
      <c r="Q148" s="30">
        <v>7000</v>
      </c>
      <c r="R148" s="90">
        <f t="shared" si="70"/>
        <v>7000</v>
      </c>
      <c r="S148" s="3"/>
      <c r="V148" s="9"/>
      <c r="W148" s="6"/>
      <c r="X148" s="8"/>
      <c r="Y148" s="9"/>
      <c r="Z148" s="6"/>
      <c r="AA148" s="8"/>
      <c r="AC148" s="114">
        <f t="shared" si="68"/>
        <v>0</v>
      </c>
      <c r="AD148" s="114">
        <f t="shared" si="69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4"/>
        <v>10400</v>
      </c>
      <c r="G149" s="29"/>
      <c r="H149" s="30">
        <v>10400</v>
      </c>
      <c r="I149" s="99">
        <f t="shared" si="66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3"/>
        <v>6200</v>
      </c>
      <c r="P149" s="29" t="str">
        <f t="shared" si="67"/>
        <v/>
      </c>
      <c r="Q149" s="30">
        <v>6200</v>
      </c>
      <c r="R149" s="90">
        <f t="shared" si="70"/>
        <v>6200</v>
      </c>
      <c r="S149" s="3"/>
      <c r="V149" s="9"/>
      <c r="W149" s="6"/>
      <c r="X149" s="8"/>
      <c r="Y149" s="9"/>
      <c r="Z149" s="6"/>
      <c r="AA149" s="8"/>
      <c r="AC149" s="114">
        <f t="shared" si="68"/>
        <v>0</v>
      </c>
      <c r="AD149" s="114">
        <f t="shared" si="69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4"/>
        <v>10400</v>
      </c>
      <c r="G150" s="29"/>
      <c r="H150" s="30">
        <v>10400</v>
      </c>
      <c r="I150" s="99">
        <f t="shared" si="66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73"/>
        <v>10000</v>
      </c>
      <c r="P150" s="77" t="str">
        <f t="shared" si="67"/>
        <v/>
      </c>
      <c r="Q150" s="30">
        <v>10000</v>
      </c>
      <c r="R150" s="90">
        <f t="shared" si="70"/>
        <v>10000</v>
      </c>
      <c r="S150" s="3"/>
      <c r="V150" s="9"/>
      <c r="W150" s="6"/>
      <c r="X150" s="8"/>
      <c r="Y150" s="9"/>
      <c r="Z150" s="6"/>
      <c r="AA150" s="8"/>
      <c r="AC150" s="114">
        <f t="shared" si="68"/>
        <v>0</v>
      </c>
      <c r="AD150" s="114">
        <f t="shared" si="69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10400</v>
      </c>
      <c r="F151" s="28">
        <f t="shared" si="64"/>
        <v>10400</v>
      </c>
      <c r="G151" s="29"/>
      <c r="H151" s="30">
        <v>10400</v>
      </c>
      <c r="I151" s="99">
        <f t="shared" si="66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3"/>
        <v>8400</v>
      </c>
      <c r="P151" s="77" t="str">
        <f t="shared" si="67"/>
        <v/>
      </c>
      <c r="Q151" s="30">
        <v>8400</v>
      </c>
      <c r="R151" s="90">
        <f t="shared" si="70"/>
        <v>8400</v>
      </c>
      <c r="S151" s="3"/>
      <c r="V151" s="9"/>
      <c r="W151" s="6"/>
      <c r="X151" s="8"/>
      <c r="Y151" s="9"/>
      <c r="Z151" s="6"/>
      <c r="AA151" s="8"/>
      <c r="AC151" s="114">
        <f t="shared" si="68"/>
        <v>0</v>
      </c>
      <c r="AD151" s="114">
        <f t="shared" si="69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4"/>
        <v>10600</v>
      </c>
      <c r="G152" s="29"/>
      <c r="H152" s="30">
        <v>10600</v>
      </c>
      <c r="I152" s="99">
        <f t="shared" si="66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3"/>
        <v>7200</v>
      </c>
      <c r="P152" s="77" t="str">
        <f t="shared" si="67"/>
        <v/>
      </c>
      <c r="Q152" s="34">
        <v>7200</v>
      </c>
      <c r="R152" s="90">
        <f t="shared" si="70"/>
        <v>7200</v>
      </c>
      <c r="S152" s="3"/>
      <c r="V152" s="9"/>
      <c r="W152" s="6"/>
      <c r="X152" s="8"/>
      <c r="Y152" s="9"/>
      <c r="Z152" s="6"/>
      <c r="AA152" s="8"/>
      <c r="AC152" s="114">
        <f t="shared" si="68"/>
        <v>0</v>
      </c>
      <c r="AD152" s="114">
        <f t="shared" si="69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13500</v>
      </c>
      <c r="F153" s="28">
        <f t="shared" si="64"/>
        <v>13500</v>
      </c>
      <c r="G153" s="29" t="str">
        <f t="shared" ref="G153:G155" si="74">IF(LEFT(D153,1)="+",LEFT(D153,1)&amp;TEXT(D153,"#"),TEXT(D153,"#"))</f>
        <v/>
      </c>
      <c r="H153" s="30">
        <v>13500</v>
      </c>
      <c r="I153" s="99">
        <f t="shared" si="66"/>
        <v>13500</v>
      </c>
      <c r="J153" s="105"/>
      <c r="K153" s="147" t="s">
        <v>368</v>
      </c>
      <c r="L153" s="75" t="s">
        <v>22</v>
      </c>
      <c r="M153" s="57"/>
      <c r="N153" s="27">
        <v>4200</v>
      </c>
      <c r="O153" s="28">
        <f t="shared" si="73"/>
        <v>4200</v>
      </c>
      <c r="P153" s="77" t="str">
        <f t="shared" si="67"/>
        <v/>
      </c>
      <c r="Q153" s="30">
        <v>4200</v>
      </c>
      <c r="R153" s="90">
        <f t="shared" si="70"/>
        <v>4200</v>
      </c>
      <c r="S153" s="3"/>
      <c r="V153" s="9"/>
      <c r="W153" s="6"/>
      <c r="X153" s="8"/>
      <c r="Y153" s="9"/>
      <c r="Z153" s="6"/>
      <c r="AA153" s="8"/>
      <c r="AC153" s="114">
        <f t="shared" si="68"/>
        <v>0</v>
      </c>
      <c r="AD153" s="114">
        <f t="shared" si="69"/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13100</v>
      </c>
      <c r="F154" s="28">
        <f t="shared" si="64"/>
        <v>13100</v>
      </c>
      <c r="G154" s="29" t="str">
        <f t="shared" si="74"/>
        <v/>
      </c>
      <c r="H154" s="30">
        <v>13100</v>
      </c>
      <c r="I154" s="99">
        <f t="shared" si="66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3"/>
        <v>5000</v>
      </c>
      <c r="P154" s="77" t="str">
        <f t="shared" si="67"/>
        <v/>
      </c>
      <c r="Q154" s="34">
        <v>5000</v>
      </c>
      <c r="R154" s="90">
        <f t="shared" si="70"/>
        <v>5000</v>
      </c>
      <c r="S154" s="3"/>
      <c r="V154" s="9"/>
      <c r="W154" s="6"/>
      <c r="X154" s="8"/>
      <c r="Y154" s="9"/>
      <c r="Z154" s="6"/>
      <c r="AA154" s="8"/>
      <c r="AC154" s="114">
        <f t="shared" si="68"/>
        <v>0</v>
      </c>
      <c r="AD154" s="114">
        <f t="shared" si="69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4"/>
        <v>12500</v>
      </c>
      <c r="G155" s="29" t="str">
        <f t="shared" si="74"/>
        <v/>
      </c>
      <c r="H155" s="30">
        <v>12500</v>
      </c>
      <c r="I155" s="99">
        <f t="shared" si="66"/>
        <v>12500</v>
      </c>
      <c r="J155" s="105"/>
      <c r="K155" s="147" t="s">
        <v>373</v>
      </c>
      <c r="L155" s="75" t="s">
        <v>22</v>
      </c>
      <c r="M155" s="57"/>
      <c r="N155" s="27">
        <v>5200</v>
      </c>
      <c r="O155" s="28">
        <f t="shared" si="73"/>
        <v>5200</v>
      </c>
      <c r="P155" s="77" t="str">
        <f t="shared" si="67"/>
        <v/>
      </c>
      <c r="Q155" s="30">
        <v>5200</v>
      </c>
      <c r="R155" s="90">
        <f t="shared" si="70"/>
        <v>5200</v>
      </c>
      <c r="S155" s="3"/>
      <c r="V155" s="9"/>
      <c r="W155" s="6"/>
      <c r="X155" s="8"/>
      <c r="Y155" s="9"/>
      <c r="Z155" s="6"/>
      <c r="AA155" s="8"/>
      <c r="AC155" s="114">
        <f t="shared" si="68"/>
        <v>0</v>
      </c>
      <c r="AD155" s="114">
        <f t="shared" si="69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4"/>
        <v>10300</v>
      </c>
      <c r="G156" s="29"/>
      <c r="H156" s="30">
        <v>10300</v>
      </c>
      <c r="I156" s="99">
        <f t="shared" si="66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3"/>
        <v>5000</v>
      </c>
      <c r="P156" s="77" t="str">
        <f t="shared" si="67"/>
        <v/>
      </c>
      <c r="Q156" s="30">
        <v>5000</v>
      </c>
      <c r="R156" s="90">
        <f t="shared" si="70"/>
        <v>5000</v>
      </c>
      <c r="S156" s="3"/>
      <c r="V156" s="9"/>
      <c r="W156" s="6"/>
      <c r="X156" s="8"/>
      <c r="Y156" s="9"/>
      <c r="Z156" s="6"/>
      <c r="AA156" s="8"/>
      <c r="AC156" s="114">
        <f t="shared" si="68"/>
        <v>0</v>
      </c>
      <c r="AD156" s="114">
        <f t="shared" si="69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4"/>
        <v>13000</v>
      </c>
      <c r="G157" s="29" t="str">
        <f t="shared" ref="G157:G166" si="75">IF(LEFT(D157,1)="+",LEFT(D157,1)&amp;TEXT(D157,"#"),TEXT(D157,"#"))</f>
        <v/>
      </c>
      <c r="H157" s="30">
        <v>13000</v>
      </c>
      <c r="I157" s="99">
        <f t="shared" si="66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73"/>
        <v>6500</v>
      </c>
      <c r="P157" s="77" t="str">
        <f t="shared" si="67"/>
        <v/>
      </c>
      <c r="Q157" s="30">
        <v>6500</v>
      </c>
      <c r="R157" s="90">
        <f t="shared" si="70"/>
        <v>6500</v>
      </c>
      <c r="S157" s="3"/>
      <c r="V157" s="9"/>
      <c r="W157" s="6"/>
      <c r="X157" s="8"/>
      <c r="Y157" s="9"/>
      <c r="Z157" s="6"/>
      <c r="AA157" s="8"/>
      <c r="AC157" s="114">
        <f t="shared" si="68"/>
        <v>0</v>
      </c>
      <c r="AD157" s="114">
        <f t="shared" si="69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4"/>
        <v>13500</v>
      </c>
      <c r="G158" s="29"/>
      <c r="H158" s="34">
        <v>13500</v>
      </c>
      <c r="I158" s="99">
        <f t="shared" si="66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3"/>
        <v>3800</v>
      </c>
      <c r="P158" s="77" t="str">
        <f t="shared" si="67"/>
        <v/>
      </c>
      <c r="Q158" s="30">
        <v>3800</v>
      </c>
      <c r="R158" s="90">
        <f t="shared" si="70"/>
        <v>3800</v>
      </c>
      <c r="S158" s="3"/>
      <c r="V158" s="9"/>
      <c r="W158" s="6"/>
      <c r="X158" s="8"/>
      <c r="Y158" s="9"/>
      <c r="Z158" s="6"/>
      <c r="AA158" s="8"/>
      <c r="AC158" s="114">
        <f t="shared" si="68"/>
        <v>0</v>
      </c>
      <c r="AD158" s="114">
        <f t="shared" si="69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4"/>
        <v>13200</v>
      </c>
      <c r="G159" s="29" t="str">
        <f t="shared" si="75"/>
        <v/>
      </c>
      <c r="H159" s="34">
        <v>13200</v>
      </c>
      <c r="I159" s="99">
        <f t="shared" si="66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3"/>
        <v>4700</v>
      </c>
      <c r="P159" s="77" t="str">
        <f t="shared" si="67"/>
        <v/>
      </c>
      <c r="Q159" s="30">
        <v>4700</v>
      </c>
      <c r="R159" s="90">
        <f t="shared" si="70"/>
        <v>4700</v>
      </c>
      <c r="S159" s="3"/>
      <c r="V159" s="9"/>
      <c r="W159" s="6"/>
      <c r="X159" s="8"/>
      <c r="Y159" s="9"/>
      <c r="Z159" s="6"/>
      <c r="AA159" s="8"/>
      <c r="AC159" s="114">
        <f t="shared" si="68"/>
        <v>0</v>
      </c>
      <c r="AD159" s="114">
        <f t="shared" si="69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4"/>
        <v>13200</v>
      </c>
      <c r="G160" s="29" t="str">
        <f t="shared" si="75"/>
        <v/>
      </c>
      <c r="H160" s="34">
        <v>13200</v>
      </c>
      <c r="I160" s="99">
        <f t="shared" si="66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3"/>
        <v>6000</v>
      </c>
      <c r="P160" s="77" t="str">
        <f t="shared" si="67"/>
        <v/>
      </c>
      <c r="Q160" s="30">
        <v>6000</v>
      </c>
      <c r="R160" s="90">
        <f t="shared" si="70"/>
        <v>6000</v>
      </c>
      <c r="S160" s="3"/>
      <c r="V160" s="9"/>
      <c r="W160" s="6"/>
      <c r="X160" s="8"/>
      <c r="Y160" s="9"/>
      <c r="Z160" s="6"/>
      <c r="AA160" s="8"/>
      <c r="AC160" s="114">
        <f t="shared" si="68"/>
        <v>0</v>
      </c>
      <c r="AD160" s="114">
        <f t="shared" si="69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4"/>
        <v>10600</v>
      </c>
      <c r="G161" s="29" t="str">
        <f t="shared" si="75"/>
        <v/>
      </c>
      <c r="H161" s="30">
        <v>10600</v>
      </c>
      <c r="I161" s="99">
        <f t="shared" si="66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3"/>
        <v>2700</v>
      </c>
      <c r="P161" s="77" t="str">
        <f t="shared" si="67"/>
        <v/>
      </c>
      <c r="Q161" s="30">
        <v>2700</v>
      </c>
      <c r="R161" s="90">
        <f t="shared" si="70"/>
        <v>2700</v>
      </c>
      <c r="S161" s="3"/>
      <c r="V161" s="9"/>
      <c r="W161" s="6"/>
      <c r="X161" s="8"/>
      <c r="Y161" s="9"/>
      <c r="Z161" s="6"/>
      <c r="AA161" s="8"/>
      <c r="AC161" s="114">
        <f t="shared" si="68"/>
        <v>0</v>
      </c>
      <c r="AD161" s="114">
        <f t="shared" si="69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4"/>
        <v>10600</v>
      </c>
      <c r="G162" s="29" t="str">
        <f t="shared" si="75"/>
        <v/>
      </c>
      <c r="H162" s="30">
        <v>10600</v>
      </c>
      <c r="I162" s="67">
        <f t="shared" si="66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73"/>
        <v>2300</v>
      </c>
      <c r="P162" s="77" t="str">
        <f t="shared" si="67"/>
        <v/>
      </c>
      <c r="Q162" s="30">
        <v>2300</v>
      </c>
      <c r="R162" s="90">
        <f t="shared" si="70"/>
        <v>2300</v>
      </c>
      <c r="S162" s="3"/>
      <c r="V162" s="9"/>
      <c r="W162" s="6"/>
      <c r="X162" s="8"/>
      <c r="Y162" s="9"/>
      <c r="Z162" s="6"/>
      <c r="AA162" s="8"/>
      <c r="AC162" s="114">
        <f t="shared" si="68"/>
        <v>0</v>
      </c>
      <c r="AD162" s="114">
        <f t="shared" si="69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4"/>
        <v>10600</v>
      </c>
      <c r="G163" s="29" t="str">
        <f t="shared" si="75"/>
        <v/>
      </c>
      <c r="H163" s="30">
        <v>10600</v>
      </c>
      <c r="I163" s="67">
        <f t="shared" si="66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73"/>
        <v>2300</v>
      </c>
      <c r="P163" s="77" t="str">
        <f t="shared" si="67"/>
        <v/>
      </c>
      <c r="Q163" s="30">
        <v>2300</v>
      </c>
      <c r="R163" s="90">
        <f t="shared" si="70"/>
        <v>2300</v>
      </c>
      <c r="S163" s="3"/>
      <c r="V163" s="9"/>
      <c r="W163" s="6"/>
      <c r="X163" s="8"/>
      <c r="Y163" s="9"/>
      <c r="Z163" s="6"/>
      <c r="AA163" s="8"/>
      <c r="AC163" s="114">
        <f t="shared" si="68"/>
        <v>0</v>
      </c>
      <c r="AD163" s="114">
        <f t="shared" si="69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4"/>
        <v>10700</v>
      </c>
      <c r="G164" s="29" t="str">
        <f t="shared" si="75"/>
        <v/>
      </c>
      <c r="H164" s="30">
        <v>10700</v>
      </c>
      <c r="I164" s="99">
        <f t="shared" si="66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3"/>
        <v>9800</v>
      </c>
      <c r="P164" s="77" t="str">
        <f t="shared" si="67"/>
        <v/>
      </c>
      <c r="Q164" s="30">
        <v>9800</v>
      </c>
      <c r="R164" s="90">
        <f t="shared" si="70"/>
        <v>9800</v>
      </c>
      <c r="S164" s="3"/>
      <c r="V164" s="9"/>
      <c r="W164" s="6"/>
      <c r="X164" s="8"/>
      <c r="Y164" s="9"/>
      <c r="Z164" s="6"/>
      <c r="AA164" s="8"/>
      <c r="AC164" s="114">
        <f t="shared" si="68"/>
        <v>0</v>
      </c>
      <c r="AD164" s="114">
        <f t="shared" si="69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4"/>
        <v>11200</v>
      </c>
      <c r="G165" s="29" t="str">
        <f t="shared" si="75"/>
        <v/>
      </c>
      <c r="H165" s="30">
        <v>11200</v>
      </c>
      <c r="I165" s="99">
        <f t="shared" si="66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3"/>
        <v>10700</v>
      </c>
      <c r="P165" s="77" t="str">
        <f t="shared" si="67"/>
        <v/>
      </c>
      <c r="Q165" s="30">
        <v>10700</v>
      </c>
      <c r="R165" s="90">
        <f t="shared" si="70"/>
        <v>10700</v>
      </c>
      <c r="S165" s="3"/>
      <c r="V165" s="9"/>
      <c r="W165" s="6"/>
      <c r="X165" s="8"/>
      <c r="Y165" s="9"/>
      <c r="Z165" s="6"/>
      <c r="AA165" s="8"/>
      <c r="AC165" s="114">
        <f t="shared" ref="AC165:AC197" si="76">F165-I165</f>
        <v>0</v>
      </c>
      <c r="AD165" s="114">
        <f t="shared" ref="AD165:AD201" si="77">O165-R165</f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4"/>
        <v>10600</v>
      </c>
      <c r="G166" s="29" t="str">
        <f t="shared" si="75"/>
        <v/>
      </c>
      <c r="H166" s="30">
        <v>10600</v>
      </c>
      <c r="I166" s="99">
        <f t="shared" si="66"/>
        <v>10600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73"/>
        <v>11800</v>
      </c>
      <c r="P166" s="77" t="str">
        <f t="shared" si="67"/>
        <v/>
      </c>
      <c r="Q166" s="30">
        <v>11800</v>
      </c>
      <c r="R166" s="90">
        <f t="shared" si="70"/>
        <v>11800</v>
      </c>
      <c r="S166" s="3"/>
      <c r="V166" s="9"/>
      <c r="W166" s="6"/>
      <c r="X166" s="8"/>
      <c r="Y166" s="9"/>
      <c r="Z166" s="6"/>
      <c r="AA166" s="8"/>
      <c r="AC166" s="114">
        <f t="shared" si="76"/>
        <v>0</v>
      </c>
      <c r="AD166" s="114">
        <f t="shared" si="77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566400</v>
      </c>
      <c r="F167" s="39">
        <f>E167/46</f>
        <v>12313.0434782609</v>
      </c>
      <c r="G167" s="73"/>
      <c r="H167" s="38">
        <f>SUM(I121:I166)</f>
        <v>566400</v>
      </c>
      <c r="I167" s="149">
        <f>H167/46</f>
        <v>12313.0434782609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3"/>
        <v>11700</v>
      </c>
      <c r="P167" s="29" t="str">
        <f t="shared" si="67"/>
        <v/>
      </c>
      <c r="Q167" s="30">
        <v>11700</v>
      </c>
      <c r="R167" s="90">
        <f t="shared" si="70"/>
        <v>11700</v>
      </c>
      <c r="S167" s="3"/>
      <c r="V167" s="9"/>
      <c r="W167" s="6"/>
      <c r="X167" s="8"/>
      <c r="Y167" s="9"/>
      <c r="Z167" s="6"/>
      <c r="AA167" s="8"/>
      <c r="AC167" s="114">
        <f t="shared" si="76"/>
        <v>0</v>
      </c>
      <c r="AD167" s="114">
        <f t="shared" si="77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8">E168+D168</f>
        <v>4100</v>
      </c>
      <c r="G168" s="29" t="str">
        <f t="shared" ref="G168:G186" si="79">IF(LEFT(D168,1)="+",LEFT(D168,1)&amp;TEXT(D168,"#"),TEXT(D168,"#"))</f>
        <v/>
      </c>
      <c r="H168" s="34">
        <v>4100</v>
      </c>
      <c r="I168" s="99">
        <f t="shared" ref="I168:I182" si="80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3"/>
        <v>4050</v>
      </c>
      <c r="P168" s="77" t="str">
        <f t="shared" si="67"/>
        <v/>
      </c>
      <c r="Q168" s="30">
        <v>4050</v>
      </c>
      <c r="R168" s="90">
        <f t="shared" si="70"/>
        <v>4050</v>
      </c>
      <c r="S168" s="3"/>
      <c r="V168" s="9"/>
      <c r="W168" s="6"/>
      <c r="X168" s="8"/>
      <c r="Y168" s="9"/>
      <c r="Z168" s="6"/>
      <c r="AA168" s="8"/>
      <c r="AC168" s="114">
        <f t="shared" si="76"/>
        <v>0</v>
      </c>
      <c r="AD168" s="114">
        <f t="shared" si="77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2400</v>
      </c>
      <c r="F169" s="28">
        <f t="shared" si="78"/>
        <v>2400</v>
      </c>
      <c r="G169" s="29" t="str">
        <f t="shared" si="79"/>
        <v/>
      </c>
      <c r="H169" s="30">
        <v>2400</v>
      </c>
      <c r="I169" s="99">
        <f t="shared" si="80"/>
        <v>2400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3"/>
        <v>10360</v>
      </c>
      <c r="P169" s="77" t="str">
        <f t="shared" si="67"/>
        <v/>
      </c>
      <c r="Q169" s="30">
        <v>10360</v>
      </c>
      <c r="R169" s="90">
        <f t="shared" si="70"/>
        <v>10360</v>
      </c>
      <c r="S169" s="3"/>
      <c r="V169" s="9"/>
      <c r="W169" s="6"/>
      <c r="X169" s="8"/>
      <c r="Y169" s="9"/>
      <c r="Z169" s="6"/>
      <c r="AA169" s="8"/>
      <c r="AC169" s="114">
        <f t="shared" si="76"/>
        <v>0</v>
      </c>
      <c r="AD169" s="114">
        <f t="shared" si="77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8"/>
        <v>3400</v>
      </c>
      <c r="G170" s="29" t="str">
        <f t="shared" si="79"/>
        <v/>
      </c>
      <c r="H170" s="34">
        <v>3400</v>
      </c>
      <c r="I170" s="99">
        <f t="shared" si="80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3"/>
        <v>3600</v>
      </c>
      <c r="P170" s="153" t="str">
        <f t="shared" si="67"/>
        <v/>
      </c>
      <c r="Q170" s="156">
        <v>3600</v>
      </c>
      <c r="R170" s="90">
        <f t="shared" si="70"/>
        <v>3600</v>
      </c>
      <c r="S170" s="3"/>
      <c r="V170" s="9"/>
      <c r="W170" s="6"/>
      <c r="X170" s="8"/>
      <c r="Y170" s="9"/>
      <c r="Z170" s="6"/>
      <c r="AA170" s="8"/>
      <c r="AC170" s="114">
        <f t="shared" si="76"/>
        <v>0</v>
      </c>
      <c r="AD170" s="114">
        <f t="shared" si="77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8"/>
        <v>2400</v>
      </c>
      <c r="G171" s="29" t="str">
        <f t="shared" si="79"/>
        <v/>
      </c>
      <c r="H171" s="30">
        <v>2400</v>
      </c>
      <c r="I171" s="99">
        <f t="shared" si="80"/>
        <v>2400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3"/>
        <v>2500</v>
      </c>
      <c r="P171" s="153" t="str">
        <f t="shared" si="67"/>
        <v/>
      </c>
      <c r="Q171" s="156">
        <v>2500</v>
      </c>
      <c r="R171" s="90">
        <f t="shared" si="70"/>
        <v>2500</v>
      </c>
      <c r="S171" s="3"/>
      <c r="V171" s="9"/>
      <c r="W171" s="6"/>
      <c r="X171" s="8"/>
      <c r="Y171" s="9"/>
      <c r="Z171" s="6"/>
      <c r="AA171" s="8"/>
      <c r="AC171" s="114">
        <f t="shared" si="76"/>
        <v>0</v>
      </c>
      <c r="AD171" s="114">
        <f t="shared" si="77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8"/>
        <v>2700</v>
      </c>
      <c r="G172" s="29" t="str">
        <f t="shared" si="79"/>
        <v/>
      </c>
      <c r="H172" s="30">
        <v>2700</v>
      </c>
      <c r="I172" s="99">
        <f t="shared" si="80"/>
        <v>2700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3"/>
        <v>1500</v>
      </c>
      <c r="P172" s="153" t="str">
        <f t="shared" si="67"/>
        <v/>
      </c>
      <c r="Q172" s="156">
        <v>1500</v>
      </c>
      <c r="R172" s="90">
        <f t="shared" si="70"/>
        <v>1500</v>
      </c>
      <c r="S172" s="3"/>
      <c r="V172" s="9"/>
      <c r="W172" s="6"/>
      <c r="X172" s="8"/>
      <c r="Y172" s="9"/>
      <c r="Z172" s="6"/>
      <c r="AA172" s="8"/>
      <c r="AC172" s="114">
        <f t="shared" si="76"/>
        <v>0</v>
      </c>
      <c r="AD172" s="114">
        <f t="shared" si="77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8"/>
        <v>3100</v>
      </c>
      <c r="G173" s="29" t="str">
        <f t="shared" si="79"/>
        <v/>
      </c>
      <c r="H173" s="30">
        <v>3100</v>
      </c>
      <c r="I173" s="99">
        <f t="shared" si="80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3"/>
        <v>47200</v>
      </c>
      <c r="P173" s="153" t="str">
        <f t="shared" si="67"/>
        <v/>
      </c>
      <c r="Q173" s="27">
        <v>47200</v>
      </c>
      <c r="R173" s="90">
        <f t="shared" si="70"/>
        <v>47200</v>
      </c>
      <c r="S173" s="3"/>
      <c r="V173" s="9"/>
      <c r="W173" s="6"/>
      <c r="X173" s="8"/>
      <c r="Y173" s="9"/>
      <c r="Z173" s="6"/>
      <c r="AA173" s="8"/>
      <c r="AC173" s="114">
        <f t="shared" si="76"/>
        <v>0</v>
      </c>
      <c r="AD173" s="114">
        <f t="shared" si="77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8"/>
        <v>5800</v>
      </c>
      <c r="G174" s="29" t="str">
        <f t="shared" si="79"/>
        <v/>
      </c>
      <c r="H174" s="30">
        <v>5800</v>
      </c>
      <c r="I174" s="99">
        <f t="shared" si="80"/>
        <v>5800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3"/>
        <v>16200</v>
      </c>
      <c r="P174" s="77" t="str">
        <f t="shared" si="67"/>
        <v/>
      </c>
      <c r="Q174" s="27">
        <v>16200</v>
      </c>
      <c r="R174" s="90">
        <f t="shared" si="70"/>
        <v>16200</v>
      </c>
      <c r="S174" s="3"/>
      <c r="V174" s="9"/>
      <c r="W174" s="6"/>
      <c r="X174" s="8"/>
      <c r="Y174" s="9"/>
      <c r="Z174" s="6"/>
      <c r="AA174" s="8"/>
      <c r="AC174" s="114">
        <f t="shared" si="76"/>
        <v>0</v>
      </c>
      <c r="AD174" s="114">
        <f t="shared" si="77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8"/>
        <v>2900</v>
      </c>
      <c r="G175" s="29" t="str">
        <f t="shared" si="79"/>
        <v/>
      </c>
      <c r="H175" s="30">
        <v>2900</v>
      </c>
      <c r="I175" s="99">
        <f t="shared" si="80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3"/>
        <v>14400</v>
      </c>
      <c r="P175" s="77" t="str">
        <f t="shared" si="67"/>
        <v/>
      </c>
      <c r="Q175" s="27">
        <v>14400</v>
      </c>
      <c r="R175" s="90">
        <f t="shared" si="70"/>
        <v>14400</v>
      </c>
      <c r="S175" s="3"/>
      <c r="V175" s="9"/>
      <c r="W175" s="6"/>
      <c r="X175" s="8"/>
      <c r="Y175" s="9"/>
      <c r="Z175" s="6"/>
      <c r="AA175" s="8"/>
      <c r="AC175" s="114">
        <f t="shared" si="76"/>
        <v>0</v>
      </c>
      <c r="AD175" s="114">
        <f t="shared" si="77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8"/>
        <v>4430</v>
      </c>
      <c r="G176" s="29" t="str">
        <f t="shared" si="79"/>
        <v/>
      </c>
      <c r="H176" s="30">
        <v>4430</v>
      </c>
      <c r="I176" s="99">
        <f t="shared" si="80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3"/>
        <v>15300</v>
      </c>
      <c r="P176" s="77" t="str">
        <f t="shared" si="67"/>
        <v/>
      </c>
      <c r="Q176" s="27">
        <v>15300</v>
      </c>
      <c r="R176" s="90">
        <f t="shared" si="70"/>
        <v>15300</v>
      </c>
      <c r="S176" s="3"/>
      <c r="V176" s="9"/>
      <c r="W176" s="6"/>
      <c r="X176" s="8"/>
      <c r="Y176" s="9"/>
      <c r="Z176" s="6"/>
      <c r="AA176" s="8"/>
      <c r="AC176" s="114">
        <f t="shared" si="76"/>
        <v>0</v>
      </c>
      <c r="AD176" s="114">
        <f t="shared" si="77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8"/>
        <v>3100</v>
      </c>
      <c r="G177" s="29" t="str">
        <f t="shared" si="79"/>
        <v/>
      </c>
      <c r="H177" s="30">
        <v>3100</v>
      </c>
      <c r="I177" s="99">
        <f t="shared" si="80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3"/>
        <v>17200</v>
      </c>
      <c r="P177" s="77" t="str">
        <f t="shared" si="67"/>
        <v/>
      </c>
      <c r="Q177" s="27">
        <v>17200</v>
      </c>
      <c r="R177" s="90">
        <f t="shared" si="70"/>
        <v>17200</v>
      </c>
      <c r="S177" s="3"/>
      <c r="V177" s="9"/>
      <c r="W177" s="6"/>
      <c r="X177" s="8"/>
      <c r="Y177" s="9"/>
      <c r="Z177" s="6"/>
      <c r="AA177" s="8"/>
      <c r="AC177" s="114">
        <f t="shared" si="76"/>
        <v>0</v>
      </c>
      <c r="AD177" s="114">
        <f t="shared" si="77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8"/>
        <v>3500</v>
      </c>
      <c r="G178" s="29" t="str">
        <f t="shared" si="79"/>
        <v/>
      </c>
      <c r="H178" s="30">
        <v>3500</v>
      </c>
      <c r="I178" s="99">
        <f t="shared" si="80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3"/>
        <v>43800</v>
      </c>
      <c r="P178" s="77" t="str">
        <f t="shared" si="67"/>
        <v/>
      </c>
      <c r="Q178" s="27">
        <v>43800</v>
      </c>
      <c r="R178" s="90">
        <f t="shared" si="70"/>
        <v>43800</v>
      </c>
      <c r="S178" s="3"/>
      <c r="V178" s="9"/>
      <c r="W178" s="6"/>
      <c r="X178" s="8"/>
      <c r="Y178" s="9"/>
      <c r="Z178" s="6"/>
      <c r="AA178" s="8"/>
      <c r="AC178" s="114">
        <f t="shared" si="76"/>
        <v>0</v>
      </c>
      <c r="AD178" s="114">
        <f t="shared" si="77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8"/>
        <v>2800</v>
      </c>
      <c r="G179" s="29" t="str">
        <f t="shared" si="79"/>
        <v/>
      </c>
      <c r="H179" s="30">
        <v>2800</v>
      </c>
      <c r="I179" s="99">
        <f t="shared" si="80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3"/>
        <v>13100</v>
      </c>
      <c r="P179" s="77" t="str">
        <f t="shared" si="67"/>
        <v/>
      </c>
      <c r="Q179" s="27">
        <v>13100</v>
      </c>
      <c r="R179" s="90">
        <f t="shared" si="70"/>
        <v>13100</v>
      </c>
      <c r="S179" s="3"/>
      <c r="V179" s="9"/>
      <c r="W179" s="6"/>
      <c r="X179" s="8"/>
      <c r="Y179" s="9"/>
      <c r="Z179" s="6"/>
      <c r="AA179" s="8"/>
      <c r="AC179" s="114">
        <f t="shared" si="76"/>
        <v>0</v>
      </c>
      <c r="AD179" s="114">
        <f t="shared" si="77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8"/>
        <v>4280</v>
      </c>
      <c r="G180" s="29" t="str">
        <f t="shared" si="79"/>
        <v/>
      </c>
      <c r="H180" s="30">
        <v>4280</v>
      </c>
      <c r="I180" s="99">
        <f t="shared" si="80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3"/>
        <v>35500</v>
      </c>
      <c r="P180" s="77" t="str">
        <f t="shared" si="67"/>
        <v/>
      </c>
      <c r="Q180" s="27">
        <v>35500</v>
      </c>
      <c r="R180" s="90">
        <f t="shared" si="70"/>
        <v>35500</v>
      </c>
      <c r="S180" s="3"/>
      <c r="V180" s="9"/>
      <c r="W180" s="6"/>
      <c r="X180" s="8"/>
      <c r="Y180" s="9"/>
      <c r="Z180" s="6"/>
      <c r="AA180" s="8"/>
      <c r="AC180" s="114">
        <f t="shared" si="76"/>
        <v>0</v>
      </c>
      <c r="AD180" s="114">
        <f t="shared" si="77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8"/>
        <v>3200</v>
      </c>
      <c r="G181" s="29" t="str">
        <f t="shared" si="79"/>
        <v/>
      </c>
      <c r="H181" s="30">
        <v>3200</v>
      </c>
      <c r="I181" s="99">
        <f t="shared" si="80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3"/>
        <v>36500</v>
      </c>
      <c r="P181" s="77" t="str">
        <f t="shared" si="67"/>
        <v/>
      </c>
      <c r="Q181" s="27">
        <v>36500</v>
      </c>
      <c r="R181" s="90">
        <f t="shared" si="70"/>
        <v>36500</v>
      </c>
      <c r="S181" s="3"/>
      <c r="V181" s="9"/>
      <c r="W181" s="6"/>
      <c r="X181" s="8"/>
      <c r="Y181" s="9"/>
      <c r="Z181" s="6"/>
      <c r="AA181" s="8"/>
      <c r="AC181" s="114">
        <f t="shared" si="76"/>
        <v>0</v>
      </c>
      <c r="AD181" s="114">
        <f t="shared" si="77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8"/>
        <v>3200</v>
      </c>
      <c r="G182" s="29" t="str">
        <f t="shared" si="79"/>
        <v/>
      </c>
      <c r="H182" s="30">
        <v>3200</v>
      </c>
      <c r="I182" s="99">
        <f t="shared" si="80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3"/>
        <v>8900</v>
      </c>
      <c r="P182" s="77" t="str">
        <f t="shared" si="67"/>
        <v/>
      </c>
      <c r="Q182" s="27">
        <v>8900</v>
      </c>
      <c r="R182" s="90">
        <f t="shared" si="70"/>
        <v>8900</v>
      </c>
      <c r="S182" s="3"/>
      <c r="V182" s="9"/>
      <c r="W182" s="6"/>
      <c r="X182" s="8"/>
      <c r="Y182" s="9"/>
      <c r="Z182" s="6"/>
      <c r="AA182" s="8"/>
      <c r="AC182" s="114">
        <f t="shared" si="76"/>
        <v>0</v>
      </c>
      <c r="AD182" s="114">
        <f t="shared" si="77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51310</v>
      </c>
      <c r="F183" s="39">
        <f>E183/15</f>
        <v>3420.66666666667</v>
      </c>
      <c r="G183" s="29" t="str">
        <f t="shared" si="79"/>
        <v/>
      </c>
      <c r="H183" s="38">
        <f>SUM(I168:I182)</f>
        <v>51310</v>
      </c>
      <c r="I183" s="39">
        <f>H183/15</f>
        <v>3420.66666666667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3"/>
        <v>15500</v>
      </c>
      <c r="P183" s="77" t="str">
        <f t="shared" si="67"/>
        <v/>
      </c>
      <c r="Q183" s="27">
        <v>15500</v>
      </c>
      <c r="R183" s="90">
        <f t="shared" si="70"/>
        <v>15500</v>
      </c>
      <c r="S183" s="3"/>
      <c r="V183" s="9"/>
      <c r="W183" s="6"/>
      <c r="X183" s="8"/>
      <c r="Y183" s="9"/>
      <c r="Z183" s="6"/>
      <c r="AA183" s="8"/>
      <c r="AC183" s="114">
        <f t="shared" si="76"/>
        <v>0</v>
      </c>
      <c r="AD183" s="114">
        <f t="shared" si="77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81">E184+D184</f>
        <v>2480</v>
      </c>
      <c r="G184" s="29" t="str">
        <f t="shared" si="79"/>
        <v/>
      </c>
      <c r="H184" s="30">
        <v>2480</v>
      </c>
      <c r="I184" s="67">
        <f t="shared" ref="I184:I186" si="82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3"/>
        <v>17300</v>
      </c>
      <c r="P184" s="77" t="str">
        <f t="shared" si="67"/>
        <v/>
      </c>
      <c r="Q184" s="27">
        <v>17300</v>
      </c>
      <c r="R184" s="90">
        <f t="shared" si="70"/>
        <v>17300</v>
      </c>
      <c r="S184" s="3"/>
      <c r="V184" s="9"/>
      <c r="W184" s="6"/>
      <c r="X184" s="8"/>
      <c r="Y184" s="9"/>
      <c r="Z184" s="6"/>
      <c r="AA184" s="8"/>
      <c r="AC184" s="114">
        <f t="shared" si="76"/>
        <v>0</v>
      </c>
      <c r="AD184" s="114">
        <f t="shared" si="77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81"/>
        <v>2700</v>
      </c>
      <c r="G185" s="29" t="str">
        <f t="shared" si="79"/>
        <v/>
      </c>
      <c r="H185" s="30">
        <v>2700</v>
      </c>
      <c r="I185" s="67">
        <f t="shared" si="82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3"/>
        <v>45500</v>
      </c>
      <c r="P185" s="77" t="str">
        <f t="shared" si="67"/>
        <v/>
      </c>
      <c r="Q185" s="27">
        <v>45500</v>
      </c>
      <c r="R185" s="90">
        <f t="shared" si="70"/>
        <v>45500</v>
      </c>
      <c r="S185" s="3"/>
      <c r="V185" s="9"/>
      <c r="W185" s="6"/>
      <c r="X185" s="8"/>
      <c r="Y185" s="9"/>
      <c r="Z185" s="6"/>
      <c r="AA185" s="8"/>
      <c r="AC185" s="114">
        <f t="shared" si="76"/>
        <v>0</v>
      </c>
      <c r="AD185" s="114">
        <f t="shared" si="77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81"/>
        <v>3200</v>
      </c>
      <c r="G186" s="29" t="str">
        <f t="shared" si="79"/>
        <v/>
      </c>
      <c r="H186" s="30">
        <v>3200</v>
      </c>
      <c r="I186" s="67">
        <f t="shared" si="82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3"/>
        <v>14500</v>
      </c>
      <c r="P186" s="77" t="str">
        <f t="shared" si="67"/>
        <v/>
      </c>
      <c r="Q186" s="27">
        <v>14500</v>
      </c>
      <c r="R186" s="90">
        <f t="shared" si="70"/>
        <v>14500</v>
      </c>
      <c r="S186" s="3"/>
      <c r="V186" s="9"/>
      <c r="W186" s="6"/>
      <c r="X186" s="8"/>
      <c r="Y186" s="9"/>
      <c r="Z186" s="6"/>
      <c r="AA186" s="8"/>
      <c r="AC186" s="114">
        <f t="shared" si="76"/>
        <v>0</v>
      </c>
      <c r="AD186" s="114">
        <f t="shared" si="77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59690</v>
      </c>
      <c r="F187" s="39">
        <f>E187/18</f>
        <v>3316.11111111111</v>
      </c>
      <c r="G187" s="73"/>
      <c r="H187" s="38">
        <f>H183+I184+I185+I186</f>
        <v>59690</v>
      </c>
      <c r="I187" s="39">
        <f>H187/18</f>
        <v>3316.11111111111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3"/>
        <v>12700</v>
      </c>
      <c r="P187" s="77" t="str">
        <f t="shared" si="67"/>
        <v/>
      </c>
      <c r="Q187" s="27">
        <v>12700</v>
      </c>
      <c r="R187" s="90">
        <f t="shared" si="70"/>
        <v>12700</v>
      </c>
      <c r="S187" s="3"/>
      <c r="V187" s="9"/>
      <c r="W187" s="6"/>
      <c r="X187" s="8"/>
      <c r="Y187" s="9"/>
      <c r="Z187" s="6"/>
      <c r="AA187" s="8"/>
      <c r="AC187" s="114">
        <f t="shared" si="76"/>
        <v>0</v>
      </c>
      <c r="AD187" s="114">
        <f t="shared" si="77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3"/>
        <v>11400</v>
      </c>
      <c r="P188" s="77" t="str">
        <f t="shared" si="67"/>
        <v/>
      </c>
      <c r="Q188" s="27">
        <v>11400</v>
      </c>
      <c r="R188" s="90">
        <f t="shared" si="70"/>
        <v>11400</v>
      </c>
      <c r="S188" s="3"/>
      <c r="V188" s="9"/>
      <c r="W188" s="6"/>
      <c r="X188" s="8"/>
      <c r="Y188" s="9"/>
      <c r="Z188" s="6"/>
      <c r="AA188" s="8"/>
      <c r="AC188" s="114">
        <f t="shared" si="76"/>
        <v>0</v>
      </c>
      <c r="AD188" s="114">
        <f t="shared" si="77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3"/>
        <v>13600</v>
      </c>
      <c r="P189" s="77" t="str">
        <f t="shared" ref="P189:P198" si="83">IF(LEFT(M189,1)="+",LEFT(M189,1)&amp;TEXT(M189,"#"),TEXT(M189,"#"))</f>
        <v/>
      </c>
      <c r="Q189" s="27">
        <v>13600</v>
      </c>
      <c r="R189" s="90">
        <f t="shared" si="70"/>
        <v>13600</v>
      </c>
      <c r="S189" s="3"/>
      <c r="V189" s="9"/>
      <c r="W189" s="6"/>
      <c r="X189" s="8"/>
      <c r="Y189" s="9"/>
      <c r="Z189" s="6"/>
      <c r="AA189" s="8"/>
      <c r="AC189" s="114">
        <f t="shared" si="76"/>
        <v>0</v>
      </c>
      <c r="AD189" s="114">
        <f t="shared" si="77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3"/>
        <v>15500</v>
      </c>
      <c r="P190" s="77" t="str">
        <f t="shared" si="83"/>
        <v/>
      </c>
      <c r="Q190" s="27">
        <v>15500</v>
      </c>
      <c r="R190" s="90">
        <f t="shared" si="70"/>
        <v>15500</v>
      </c>
      <c r="S190" s="3"/>
      <c r="V190" s="9"/>
      <c r="W190" s="6"/>
      <c r="X190" s="8"/>
      <c r="Y190" s="9"/>
      <c r="Z190" s="6"/>
      <c r="AA190" s="8"/>
      <c r="AC190" s="114">
        <f t="shared" si="76"/>
        <v>0</v>
      </c>
      <c r="AD190" s="114">
        <f t="shared" si="77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3"/>
        <v>15600</v>
      </c>
      <c r="P191" s="77" t="str">
        <f t="shared" si="83"/>
        <v/>
      </c>
      <c r="Q191" s="30">
        <v>15600</v>
      </c>
      <c r="R191" s="90">
        <f t="shared" si="70"/>
        <v>15600</v>
      </c>
      <c r="S191" s="3"/>
      <c r="V191" s="9"/>
      <c r="W191" s="6"/>
      <c r="X191" s="8"/>
      <c r="Y191" s="9"/>
      <c r="Z191" s="6"/>
      <c r="AA191" s="8"/>
      <c r="AC191" s="114">
        <f t="shared" si="76"/>
        <v>0</v>
      </c>
      <c r="AD191" s="114">
        <f t="shared" si="77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3"/>
        <v>14500</v>
      </c>
      <c r="P192" s="29" t="str">
        <f t="shared" si="83"/>
        <v/>
      </c>
      <c r="Q192" s="30">
        <v>14500</v>
      </c>
      <c r="R192" s="90">
        <f t="shared" si="70"/>
        <v>14500</v>
      </c>
      <c r="S192" s="3"/>
      <c r="V192" s="9"/>
      <c r="W192" s="6"/>
      <c r="X192" s="8"/>
      <c r="Y192" s="9"/>
      <c r="Z192" s="6"/>
      <c r="AA192" s="8"/>
      <c r="AC192" s="114">
        <f t="shared" si="76"/>
        <v>0</v>
      </c>
      <c r="AD192" s="114">
        <f t="shared" si="77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3"/>
        <v>12700</v>
      </c>
      <c r="P193" s="29" t="str">
        <f t="shared" si="83"/>
        <v/>
      </c>
      <c r="Q193" s="30">
        <v>12700</v>
      </c>
      <c r="R193" s="90">
        <f t="shared" si="70"/>
        <v>12700</v>
      </c>
      <c r="S193" s="3"/>
      <c r="V193" s="9"/>
      <c r="W193" s="6"/>
      <c r="X193" s="8"/>
      <c r="Y193" s="9"/>
      <c r="Z193" s="6"/>
      <c r="AA193" s="8"/>
      <c r="AC193" s="114">
        <f t="shared" si="76"/>
        <v>0</v>
      </c>
      <c r="AD193" s="114">
        <f t="shared" si="77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3"/>
        <v>11000</v>
      </c>
      <c r="P194" s="29" t="str">
        <f t="shared" si="83"/>
        <v/>
      </c>
      <c r="Q194" s="30">
        <v>11000</v>
      </c>
      <c r="R194" s="90">
        <f t="shared" si="70"/>
        <v>11000</v>
      </c>
      <c r="S194" s="3"/>
      <c r="V194" s="9"/>
      <c r="W194" s="6"/>
      <c r="X194" s="8"/>
      <c r="Y194" s="9"/>
      <c r="Z194" s="6"/>
      <c r="AA194" s="8"/>
      <c r="AC194" s="114">
        <f t="shared" si="76"/>
        <v>0</v>
      </c>
      <c r="AD194" s="114">
        <f t="shared" si="7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3"/>
        <v>44000</v>
      </c>
      <c r="P195" s="29" t="str">
        <f t="shared" si="83"/>
        <v/>
      </c>
      <c r="Q195" s="30">
        <v>44000</v>
      </c>
      <c r="R195" s="90">
        <f t="shared" si="70"/>
        <v>44000</v>
      </c>
      <c r="S195" s="3"/>
      <c r="V195" s="9"/>
      <c r="W195" s="6"/>
      <c r="X195" s="8"/>
      <c r="Y195" s="9"/>
      <c r="Z195" s="6"/>
      <c r="AA195" s="8"/>
      <c r="AC195" s="114">
        <f t="shared" si="76"/>
        <v>0</v>
      </c>
      <c r="AD195" s="114">
        <f t="shared" si="7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3"/>
        <v>14700</v>
      </c>
      <c r="P196" s="29" t="str">
        <f t="shared" si="83"/>
        <v/>
      </c>
      <c r="Q196" s="34">
        <v>14700</v>
      </c>
      <c r="R196" s="90">
        <f t="shared" si="70"/>
        <v>14700</v>
      </c>
      <c r="S196" s="3"/>
      <c r="V196" s="9"/>
      <c r="W196" s="6"/>
      <c r="X196" s="8"/>
      <c r="Y196" s="9"/>
      <c r="Z196" s="6"/>
      <c r="AA196" s="8"/>
      <c r="AC196" s="114">
        <f t="shared" si="76"/>
        <v>0</v>
      </c>
      <c r="AD196" s="114">
        <f t="shared" si="77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3"/>
        <v>20700</v>
      </c>
      <c r="P197" s="29" t="str">
        <f t="shared" si="83"/>
        <v/>
      </c>
      <c r="Q197" s="30">
        <v>20700</v>
      </c>
      <c r="R197" s="90">
        <f t="shared" si="70"/>
        <v>20700</v>
      </c>
      <c r="S197" s="3"/>
      <c r="V197" s="9"/>
      <c r="W197" s="6"/>
      <c r="X197" s="8"/>
      <c r="Y197" s="9"/>
      <c r="Z197" s="6"/>
      <c r="AA197" s="8"/>
      <c r="AC197" s="114">
        <f t="shared" si="76"/>
        <v>0</v>
      </c>
      <c r="AD197" s="114">
        <f t="shared" si="77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3"/>
        <v>34200</v>
      </c>
      <c r="P198" s="115" t="str">
        <f t="shared" si="83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4">
        <f t="shared" si="77"/>
        <v>0</v>
      </c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4">
        <f t="shared" si="77"/>
        <v>0</v>
      </c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4">
        <f t="shared" si="77"/>
        <v>0</v>
      </c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4">
        <f t="shared" si="77"/>
        <v>0</v>
      </c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1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L35" sqref="L35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525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 t="s">
        <v>468</v>
      </c>
      <c r="N4" s="27">
        <v>4900</v>
      </c>
      <c r="O4" s="28">
        <f t="shared" ref="O4:O26" si="3">N4+M4</f>
        <v>4600</v>
      </c>
      <c r="P4" s="29" t="str">
        <f t="shared" ref="P4:P14" si="4">IF(LEFT(M4,1)="+",LEFT(M4,1)&amp;TEXT(M4,"#"),TEXT(M4,"#"))</f>
        <v>-300</v>
      </c>
      <c r="Q4" s="30">
        <v>4900</v>
      </c>
      <c r="R4" s="90">
        <f t="shared" ref="R4:R26" si="5">IF(P4="",0+Q4,P4+Q4)</f>
        <v>4600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 t="s">
        <v>467</v>
      </c>
      <c r="N8" s="27">
        <v>4600</v>
      </c>
      <c r="O8" s="28">
        <f t="shared" si="3"/>
        <v>4400</v>
      </c>
      <c r="P8" s="29" t="str">
        <f t="shared" si="4"/>
        <v>-200</v>
      </c>
      <c r="Q8" s="30">
        <v>4600</v>
      </c>
      <c r="R8" s="90">
        <f t="shared" si="5"/>
        <v>4400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 t="s">
        <v>468</v>
      </c>
      <c r="N9" s="27">
        <v>4800</v>
      </c>
      <c r="O9" s="28">
        <f t="shared" si="3"/>
        <v>4500</v>
      </c>
      <c r="P9" s="29" t="str">
        <f t="shared" si="4"/>
        <v>-300</v>
      </c>
      <c r="Q9" s="30">
        <v>4800</v>
      </c>
      <c r="R9" s="90">
        <f t="shared" si="5"/>
        <v>4500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 t="s">
        <v>469</v>
      </c>
      <c r="W16" s="30">
        <v>11000</v>
      </c>
      <c r="X16" s="67">
        <f t="shared" si="6"/>
        <v>10900</v>
      </c>
      <c r="Y16" s="29" t="str">
        <f t="shared" si="7"/>
        <v>-100</v>
      </c>
      <c r="Z16" s="30">
        <v>11000</v>
      </c>
      <c r="AA16" s="90">
        <f t="shared" si="8"/>
        <v>10900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99000</v>
      </c>
      <c r="O27" s="39">
        <f>N27/22</f>
        <v>4500</v>
      </c>
      <c r="P27" s="73"/>
      <c r="Q27" s="38">
        <f>SUM(R6:R26)</f>
        <v>99000</v>
      </c>
      <c r="R27" s="108">
        <f>Q27/22</f>
        <v>4500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26600</v>
      </c>
      <c r="O28" s="28">
        <f t="shared" ref="O28:O45" si="19">N28+M28</f>
        <v>26600</v>
      </c>
      <c r="P28" s="29" t="str">
        <f t="shared" ref="P28:P45" si="20">IF(LEFT(M28,1)="+",LEFT(M28,1)&amp;TEXT(M28,"#"),TEXT(M28,"#"))</f>
        <v/>
      </c>
      <c r="Q28" s="30">
        <v>26600</v>
      </c>
      <c r="R28" s="90">
        <f t="shared" ref="R28:R45" si="21">IF(P28="",0+Q28,P28+Q28)</f>
        <v>26600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26400</v>
      </c>
      <c r="O29" s="28">
        <f t="shared" si="19"/>
        <v>26400</v>
      </c>
      <c r="P29" s="29" t="str">
        <f t="shared" si="20"/>
        <v/>
      </c>
      <c r="Q29" s="30">
        <v>26400</v>
      </c>
      <c r="R29" s="90">
        <f t="shared" si="21"/>
        <v>26400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9"/>
        <v>25900</v>
      </c>
      <c r="P30" s="29" t="str">
        <f t="shared" si="20"/>
        <v/>
      </c>
      <c r="Q30" s="30">
        <v>25900</v>
      </c>
      <c r="R30" s="90">
        <f t="shared" si="21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9"/>
        <v>25700</v>
      </c>
      <c r="P31" s="29" t="str">
        <f t="shared" si="20"/>
        <v/>
      </c>
      <c r="Q31" s="30">
        <v>25700</v>
      </c>
      <c r="R31" s="90">
        <f t="shared" si="21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25500</v>
      </c>
      <c r="O32" s="28">
        <f t="shared" si="19"/>
        <v>25500</v>
      </c>
      <c r="P32" s="29" t="str">
        <f t="shared" si="20"/>
        <v/>
      </c>
      <c r="Q32" s="30">
        <v>25500</v>
      </c>
      <c r="R32" s="90">
        <f t="shared" si="21"/>
        <v>25500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25200</v>
      </c>
      <c r="O34" s="28">
        <f t="shared" si="19"/>
        <v>25200</v>
      </c>
      <c r="P34" s="29" t="str">
        <f t="shared" si="20"/>
        <v/>
      </c>
      <c r="Q34" s="30">
        <v>25200</v>
      </c>
      <c r="R34" s="90">
        <f t="shared" si="21"/>
        <v>25200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 t="s">
        <v>468</v>
      </c>
      <c r="N35" s="27">
        <v>22800</v>
      </c>
      <c r="O35" s="28">
        <f t="shared" si="19"/>
        <v>22500</v>
      </c>
      <c r="P35" s="29" t="str">
        <f t="shared" si="20"/>
        <v>-300</v>
      </c>
      <c r="Q35" s="30">
        <v>22800</v>
      </c>
      <c r="R35" s="90">
        <f t="shared" si="21"/>
        <v>22500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 t="s">
        <v>468</v>
      </c>
      <c r="N36" s="27">
        <v>22800</v>
      </c>
      <c r="O36" s="28">
        <f t="shared" si="19"/>
        <v>22500</v>
      </c>
      <c r="P36" s="29" t="str">
        <f t="shared" si="20"/>
        <v>-300</v>
      </c>
      <c r="Q36" s="30">
        <v>22800</v>
      </c>
      <c r="R36" s="90">
        <f t="shared" si="21"/>
        <v>22500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2"/>
        <v>33500</v>
      </c>
      <c r="G39" s="29" t="str">
        <f t="shared" si="1"/>
        <v/>
      </c>
      <c r="H39" s="30">
        <v>33500</v>
      </c>
      <c r="I39" s="67">
        <f t="shared" si="23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20500</v>
      </c>
      <c r="O40" s="28">
        <f t="shared" si="19"/>
        <v>20500</v>
      </c>
      <c r="P40" s="77" t="str">
        <f t="shared" si="20"/>
        <v/>
      </c>
      <c r="Q40" s="30">
        <v>20500</v>
      </c>
      <c r="R40" s="90">
        <f t="shared" si="21"/>
        <v>20500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27000</v>
      </c>
      <c r="O45" s="28">
        <f t="shared" si="19"/>
        <v>27000</v>
      </c>
      <c r="P45" s="29" t="str">
        <f t="shared" si="20"/>
        <v/>
      </c>
      <c r="Q45" s="30">
        <v>27000</v>
      </c>
      <c r="R45" s="90">
        <f t="shared" si="21"/>
        <v>27000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477140</v>
      </c>
      <c r="O46" s="39">
        <f>N46/18</f>
        <v>26507.7777777778</v>
      </c>
      <c r="P46" s="73"/>
      <c r="Q46" s="38">
        <f>SUM(R28:R45)</f>
        <v>477140</v>
      </c>
      <c r="R46" s="108">
        <f>Q46/18</f>
        <v>26507.7777777778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21600</v>
      </c>
      <c r="F47" s="28">
        <f t="shared" ref="F47:F51" si="24">E47+D47</f>
        <v>21600</v>
      </c>
      <c r="G47" s="29" t="str">
        <f t="shared" si="1"/>
        <v/>
      </c>
      <c r="H47" s="30">
        <v>21600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520340</v>
      </c>
      <c r="O50" s="39">
        <f>N50/21</f>
        <v>24778.0952380952</v>
      </c>
      <c r="P50" s="73"/>
      <c r="Q50" s="38">
        <f>Q46+R47+R48</f>
        <v>520340</v>
      </c>
      <c r="R50" s="108">
        <f>Q50/21</f>
        <v>24778.0952380952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487500</v>
      </c>
      <c r="F53" s="39">
        <f>E53/16</f>
        <v>30468.75</v>
      </c>
      <c r="G53" s="29" t="str">
        <f t="shared" si="1"/>
        <v/>
      </c>
      <c r="H53" s="51">
        <f>H46+H52</f>
        <v>487500</v>
      </c>
      <c r="I53" s="39">
        <f>H53/16</f>
        <v>30468.75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 t="s">
        <v>113</v>
      </c>
      <c r="E54" s="41">
        <v>9800</v>
      </c>
      <c r="F54" s="28">
        <f t="shared" ref="F54:F66" si="32">E54+D54</f>
        <v>9400</v>
      </c>
      <c r="G54" s="29" t="str">
        <f t="shared" si="1"/>
        <v>-400</v>
      </c>
      <c r="H54" s="30">
        <v>9800</v>
      </c>
      <c r="I54" s="67">
        <f t="shared" ref="I54:I66" si="33">IF(G54="",0+H54,G54+H54)</f>
        <v>9400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 t="s">
        <v>113</v>
      </c>
      <c r="E55" s="41">
        <v>10000</v>
      </c>
      <c r="F55" s="28">
        <f t="shared" si="32"/>
        <v>9600</v>
      </c>
      <c r="G55" s="29" t="str">
        <f t="shared" si="1"/>
        <v>-400</v>
      </c>
      <c r="H55" s="30">
        <v>10000</v>
      </c>
      <c r="I55" s="67">
        <f t="shared" si="33"/>
        <v>9600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2"/>
        <v>10400</v>
      </c>
      <c r="G56" s="29" t="str">
        <f t="shared" si="1"/>
        <v/>
      </c>
      <c r="H56" s="30">
        <v>10400</v>
      </c>
      <c r="I56" s="67">
        <f t="shared" si="33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2"/>
        <v>10600</v>
      </c>
      <c r="G57" s="29" t="str">
        <f t="shared" si="1"/>
        <v/>
      </c>
      <c r="H57" s="30">
        <v>10600</v>
      </c>
      <c r="I57" s="67">
        <f t="shared" si="33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2"/>
        <v>11200</v>
      </c>
      <c r="G58" s="29" t="str">
        <f t="shared" si="1"/>
        <v/>
      </c>
      <c r="H58" s="30">
        <v>11200</v>
      </c>
      <c r="I58" s="67">
        <f t="shared" si="33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2"/>
        <v>11000</v>
      </c>
      <c r="G59" s="29" t="str">
        <f t="shared" si="1"/>
        <v/>
      </c>
      <c r="H59" s="30">
        <v>11000</v>
      </c>
      <c r="I59" s="67">
        <f t="shared" si="33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2"/>
        <v>10700</v>
      </c>
      <c r="G60" s="29" t="str">
        <f t="shared" si="1"/>
        <v/>
      </c>
      <c r="H60" s="30">
        <v>10700</v>
      </c>
      <c r="I60" s="67">
        <f t="shared" si="33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2"/>
        <v>10900</v>
      </c>
      <c r="G61" s="29" t="str">
        <f t="shared" si="1"/>
        <v/>
      </c>
      <c r="H61" s="30">
        <v>10900</v>
      </c>
      <c r="I61" s="67">
        <f t="shared" si="33"/>
        <v>10900</v>
      </c>
      <c r="J61" s="69"/>
      <c r="K61" s="25" t="s">
        <v>163</v>
      </c>
      <c r="L61" s="25" t="s">
        <v>22</v>
      </c>
      <c r="M61" s="52"/>
      <c r="N61" s="27">
        <v>2000</v>
      </c>
      <c r="O61" s="28">
        <f t="shared" ref="O61:O63" si="37">N61+M61</f>
        <v>2000</v>
      </c>
      <c r="P61" s="29" t="str">
        <f t="shared" ref="P61:P63" si="38">IF(LEFT(M61,1)="+",LEFT(M61,1)&amp;TEXT(M61,"#"),TEXT(M61,"#"))</f>
        <v/>
      </c>
      <c r="Q61" s="30">
        <v>2000</v>
      </c>
      <c r="R61" s="90">
        <f t="shared" ref="R61:R63" si="39">IF(P61="",0+Q61,P61+Q61)</f>
        <v>2000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 t="s">
        <v>468</v>
      </c>
      <c r="E63" s="41">
        <v>9900</v>
      </c>
      <c r="F63" s="28">
        <f t="shared" si="32"/>
        <v>9600</v>
      </c>
      <c r="G63" s="29" t="str">
        <f t="shared" si="1"/>
        <v>-300</v>
      </c>
      <c r="H63" s="30">
        <v>9900</v>
      </c>
      <c r="I63" s="67">
        <f t="shared" si="33"/>
        <v>9600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14200</v>
      </c>
      <c r="O64" s="39">
        <f>N64/7</f>
        <v>2028.57142857143</v>
      </c>
      <c r="P64" s="73"/>
      <c r="Q64" s="38">
        <f>Q60+R61+R63</f>
        <v>14200</v>
      </c>
      <c r="R64" s="108">
        <f>Q64/7</f>
        <v>2028.57142857143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142700</v>
      </c>
      <c r="F67" s="39">
        <f>E67/13</f>
        <v>10976.9230769231</v>
      </c>
      <c r="G67" s="29" t="str">
        <f t="shared" si="1"/>
        <v/>
      </c>
      <c r="H67" s="51">
        <f>SUM(I54:I66)</f>
        <v>142700</v>
      </c>
      <c r="I67" s="39">
        <f>H67/13</f>
        <v>10976.9230769231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95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3000</v>
      </c>
      <c r="O70" s="28">
        <f t="shared" ref="O70:O133" si="48">N70+M70</f>
        <v>3000</v>
      </c>
      <c r="P70" s="29" t="str">
        <f t="shared" ref="P70:P79" si="49">IF(LEFT(M70,1)="+",LEFT(M70,1)&amp;TEXT(M70,"#"),TEXT(M70,"#"))</f>
        <v/>
      </c>
      <c r="Q70" s="30">
        <v>3000</v>
      </c>
      <c r="R70" s="90">
        <f t="shared" ref="R70:R133" si="50">IF(P70="",0+Q70,P70+Q70)</f>
        <v>3000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163200</v>
      </c>
      <c r="F72" s="39">
        <f>E72/15</f>
        <v>10880</v>
      </c>
      <c r="G72" s="73"/>
      <c r="H72" s="51">
        <f>H67+H71</f>
        <v>163200</v>
      </c>
      <c r="I72" s="39">
        <f>H72/15</f>
        <v>10880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 t="s">
        <v>517</v>
      </c>
      <c r="N79" s="27">
        <v>12100</v>
      </c>
      <c r="O79" s="28">
        <f t="shared" si="48"/>
        <v>12500</v>
      </c>
      <c r="P79" s="29" t="str">
        <f t="shared" si="49"/>
        <v>+400</v>
      </c>
      <c r="Q79" s="30">
        <v>12100</v>
      </c>
      <c r="R79" s="90">
        <f t="shared" si="50"/>
        <v>12500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8"/>
        <v>4500</v>
      </c>
      <c r="P95" s="29"/>
      <c r="Q95" s="30">
        <v>4800</v>
      </c>
      <c r="R95" s="90">
        <f t="shared" si="50"/>
        <v>4800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8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50"/>
        <v>5000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ref="AD96:AD152" si="60">O97-R97</f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61">E97+D97</f>
        <v>10800</v>
      </c>
      <c r="G97" s="29" t="str">
        <f t="shared" si="58"/>
        <v/>
      </c>
      <c r="H97" s="30">
        <v>10800</v>
      </c>
      <c r="I97" s="67">
        <f t="shared" ref="I97:I115" si="62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9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60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61"/>
        <v>11900</v>
      </c>
      <c r="G98" s="29" t="str">
        <f t="shared" si="58"/>
        <v/>
      </c>
      <c r="H98" s="30">
        <v>11900</v>
      </c>
      <c r="I98" s="67">
        <f t="shared" si="62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8"/>
        <v>2700</v>
      </c>
      <c r="P98" s="29" t="str">
        <f t="shared" si="59"/>
        <v/>
      </c>
      <c r="Q98" s="30">
        <v>2700</v>
      </c>
      <c r="R98" s="90">
        <f t="shared" si="50"/>
        <v>2700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60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61"/>
        <v>11600</v>
      </c>
      <c r="G99" s="29" t="str">
        <f t="shared" si="58"/>
        <v/>
      </c>
      <c r="H99" s="30">
        <v>11600</v>
      </c>
      <c r="I99" s="67">
        <f t="shared" si="62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8"/>
        <v>5300</v>
      </c>
      <c r="P99" s="29" t="str">
        <f t="shared" si="59"/>
        <v/>
      </c>
      <c r="Q99" s="30">
        <v>5300</v>
      </c>
      <c r="R99" s="90">
        <f t="shared" si="50"/>
        <v>5300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60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61"/>
        <v>11800</v>
      </c>
      <c r="G100" s="29" t="str">
        <f t="shared" si="58"/>
        <v/>
      </c>
      <c r="H100" s="30">
        <v>11800</v>
      </c>
      <c r="I100" s="67">
        <f t="shared" si="62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8"/>
        <v>1000</v>
      </c>
      <c r="P100" s="29" t="str">
        <f t="shared" si="59"/>
        <v/>
      </c>
      <c r="Q100" s="30">
        <v>1000</v>
      </c>
      <c r="R100" s="90">
        <f t="shared" si="50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60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 t="s">
        <v>469</v>
      </c>
      <c r="E101" s="27">
        <v>11000</v>
      </c>
      <c r="F101" s="28">
        <f t="shared" si="61"/>
        <v>10900</v>
      </c>
      <c r="G101" s="29" t="str">
        <f t="shared" si="58"/>
        <v>-100</v>
      </c>
      <c r="H101" s="30">
        <v>11000</v>
      </c>
      <c r="I101" s="67">
        <f t="shared" si="62"/>
        <v>10900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8"/>
        <v>2700</v>
      </c>
      <c r="P101" s="29" t="str">
        <f t="shared" si="59"/>
        <v/>
      </c>
      <c r="Q101" s="30">
        <v>2700</v>
      </c>
      <c r="R101" s="90">
        <f t="shared" si="50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60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61"/>
        <v>10700</v>
      </c>
      <c r="G102" s="29" t="str">
        <f t="shared" si="58"/>
        <v/>
      </c>
      <c r="H102" s="30">
        <v>10700</v>
      </c>
      <c r="I102" s="67">
        <f t="shared" si="62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8"/>
        <v>600</v>
      </c>
      <c r="P102" s="29" t="str">
        <f t="shared" si="59"/>
        <v/>
      </c>
      <c r="Q102" s="30">
        <v>600</v>
      </c>
      <c r="R102" s="90">
        <f t="shared" si="50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60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61"/>
        <v>10000</v>
      </c>
      <c r="G103" s="29" t="str">
        <f t="shared" si="58"/>
        <v/>
      </c>
      <c r="H103" s="30">
        <v>10000</v>
      </c>
      <c r="I103" s="67">
        <f t="shared" si="62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8"/>
        <v>1600</v>
      </c>
      <c r="P103" s="29" t="str">
        <f t="shared" si="59"/>
        <v/>
      </c>
      <c r="Q103" s="34">
        <v>1600</v>
      </c>
      <c r="R103" s="90">
        <f t="shared" si="50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60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61"/>
        <v>10000</v>
      </c>
      <c r="G104" s="29" t="str">
        <f t="shared" si="58"/>
        <v/>
      </c>
      <c r="H104" s="30">
        <v>10000</v>
      </c>
      <c r="I104" s="67">
        <f t="shared" si="62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8"/>
        <v>1900</v>
      </c>
      <c r="P104" s="29" t="str">
        <f t="shared" si="59"/>
        <v/>
      </c>
      <c r="Q104" s="30">
        <v>1900</v>
      </c>
      <c r="R104" s="90">
        <f t="shared" si="50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60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61"/>
        <v>10500</v>
      </c>
      <c r="G105" s="29" t="str">
        <f t="shared" si="58"/>
        <v/>
      </c>
      <c r="H105" s="30">
        <v>10500</v>
      </c>
      <c r="I105" s="67">
        <f t="shared" si="62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8"/>
        <v>3000</v>
      </c>
      <c r="P105" s="29" t="str">
        <f t="shared" si="59"/>
        <v/>
      </c>
      <c r="Q105" s="34">
        <v>3000</v>
      </c>
      <c r="R105" s="90">
        <f t="shared" si="50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60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61"/>
        <v>9400</v>
      </c>
      <c r="G106" s="29" t="str">
        <f t="shared" si="58"/>
        <v/>
      </c>
      <c r="H106" s="30">
        <v>9400</v>
      </c>
      <c r="I106" s="67">
        <f t="shared" si="62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8"/>
        <v>2500</v>
      </c>
      <c r="P106" s="29" t="str">
        <f t="shared" si="59"/>
        <v/>
      </c>
      <c r="Q106" s="34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60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61"/>
        <v>10000</v>
      </c>
      <c r="G107" s="29" t="str">
        <f t="shared" si="58"/>
        <v/>
      </c>
      <c r="H107" s="30">
        <v>10000</v>
      </c>
      <c r="I107" s="67">
        <f t="shared" si="62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8"/>
        <v>2500</v>
      </c>
      <c r="P107" s="29" t="str">
        <f t="shared" si="59"/>
        <v/>
      </c>
      <c r="Q107" s="30">
        <v>2500</v>
      </c>
      <c r="R107" s="90">
        <f t="shared" si="50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60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61"/>
        <v>10600</v>
      </c>
      <c r="G108" s="29" t="str">
        <f t="shared" si="58"/>
        <v/>
      </c>
      <c r="H108" s="30">
        <v>10600</v>
      </c>
      <c r="I108" s="67">
        <f t="shared" si="62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8"/>
        <v>2400</v>
      </c>
      <c r="P108" s="29" t="str">
        <f t="shared" si="59"/>
        <v/>
      </c>
      <c r="Q108" s="30">
        <v>2400</v>
      </c>
      <c r="R108" s="90">
        <f t="shared" si="50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60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61"/>
        <v>11900</v>
      </c>
      <c r="G109" s="29" t="str">
        <f t="shared" si="58"/>
        <v/>
      </c>
      <c r="H109" s="30">
        <v>11900</v>
      </c>
      <c r="I109" s="67">
        <f t="shared" si="62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8"/>
        <v>1800</v>
      </c>
      <c r="P109" s="29" t="str">
        <f t="shared" si="59"/>
        <v/>
      </c>
      <c r="Q109" s="30">
        <v>1800</v>
      </c>
      <c r="R109" s="90">
        <f t="shared" si="50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60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61"/>
        <v>11800</v>
      </c>
      <c r="G110" s="29" t="str">
        <f t="shared" si="58"/>
        <v/>
      </c>
      <c r="H110" s="30">
        <v>11800</v>
      </c>
      <c r="I110" s="67">
        <f t="shared" si="62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8"/>
        <v>1600</v>
      </c>
      <c r="P110" s="29" t="str">
        <f t="shared" si="59"/>
        <v/>
      </c>
      <c r="Q110" s="34">
        <v>1600</v>
      </c>
      <c r="R110" s="90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60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61"/>
        <v>11800</v>
      </c>
      <c r="G111" s="29" t="str">
        <f t="shared" si="58"/>
        <v/>
      </c>
      <c r="H111" s="30">
        <v>11800</v>
      </c>
      <c r="I111" s="67">
        <f t="shared" si="62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8"/>
        <v>1100</v>
      </c>
      <c r="P111" s="29" t="str">
        <f t="shared" si="59"/>
        <v/>
      </c>
      <c r="Q111" s="30">
        <v>1100</v>
      </c>
      <c r="R111" s="90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60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 t="s">
        <v>469</v>
      </c>
      <c r="E112" s="27">
        <v>11100</v>
      </c>
      <c r="F112" s="28">
        <f t="shared" si="61"/>
        <v>11000</v>
      </c>
      <c r="G112" s="29" t="str">
        <f t="shared" si="58"/>
        <v>-100</v>
      </c>
      <c r="H112" s="30">
        <v>11100</v>
      </c>
      <c r="I112" s="67">
        <f t="shared" si="62"/>
        <v>11000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8"/>
        <v>6200</v>
      </c>
      <c r="P112" s="29" t="str">
        <f t="shared" si="59"/>
        <v/>
      </c>
      <c r="Q112" s="34">
        <v>6200</v>
      </c>
      <c r="R112" s="90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60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61"/>
        <v>10700</v>
      </c>
      <c r="G113" s="29" t="str">
        <f t="shared" si="58"/>
        <v/>
      </c>
      <c r="H113" s="30">
        <v>10700</v>
      </c>
      <c r="I113" s="67">
        <f t="shared" si="62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8"/>
        <v>1500</v>
      </c>
      <c r="P113" s="29" t="str">
        <f t="shared" si="59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60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61"/>
        <v>10000</v>
      </c>
      <c r="G114" s="29" t="str">
        <f t="shared" si="58"/>
        <v/>
      </c>
      <c r="H114" s="30">
        <v>10000</v>
      </c>
      <c r="I114" s="67">
        <f t="shared" si="62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8"/>
        <v>1500</v>
      </c>
      <c r="P114" s="29" t="str">
        <f t="shared" si="59"/>
        <v/>
      </c>
      <c r="Q114" s="30">
        <v>1500</v>
      </c>
      <c r="R114" s="90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60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61"/>
        <v>9800</v>
      </c>
      <c r="G115" s="29" t="str">
        <f t="shared" si="58"/>
        <v/>
      </c>
      <c r="H115" s="30">
        <v>9800</v>
      </c>
      <c r="I115" s="67">
        <f t="shared" si="62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8"/>
        <v>500</v>
      </c>
      <c r="P115" s="29" t="str">
        <f t="shared" si="59"/>
        <v/>
      </c>
      <c r="Q115" s="30">
        <v>500</v>
      </c>
      <c r="R115" s="90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60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205200</v>
      </c>
      <c r="F116" s="39">
        <f>E116/19</f>
        <v>10800</v>
      </c>
      <c r="G116" s="73"/>
      <c r="H116" s="38">
        <f>SUM(I97:I115)</f>
        <v>205200</v>
      </c>
      <c r="I116" s="39">
        <f>H116/19</f>
        <v>10800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8"/>
        <v>14000</v>
      </c>
      <c r="P116" s="29" t="str">
        <f t="shared" si="59"/>
        <v/>
      </c>
      <c r="Q116" s="34">
        <v>14000</v>
      </c>
      <c r="R116" s="90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60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3">E117+D117</f>
        <v>8700</v>
      </c>
      <c r="G117" s="29" t="str">
        <f t="shared" ref="G117:G139" si="64">IF(LEFT(D117,1)="+",LEFT(D117,1)&amp;TEXT(D117,"#"),TEXT(D117,"#"))</f>
        <v/>
      </c>
      <c r="H117" s="30">
        <v>8700</v>
      </c>
      <c r="I117" s="67">
        <f t="shared" ref="I117:I166" si="65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8"/>
        <v>10500</v>
      </c>
      <c r="P117" s="29" t="str">
        <f t="shared" si="59"/>
        <v/>
      </c>
      <c r="Q117" s="34">
        <v>10500</v>
      </c>
      <c r="R117" s="90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60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3"/>
        <v>9000</v>
      </c>
      <c r="G118" s="29" t="str">
        <f t="shared" si="64"/>
        <v/>
      </c>
      <c r="H118" s="30">
        <v>9000</v>
      </c>
      <c r="I118" s="67">
        <f t="shared" si="65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8"/>
        <v>1400</v>
      </c>
      <c r="P118" s="29" t="str">
        <f t="shared" si="59"/>
        <v/>
      </c>
      <c r="Q118" s="30">
        <v>1700</v>
      </c>
      <c r="R118" s="90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60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4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8"/>
        <v>1200</v>
      </c>
      <c r="P119" s="29" t="str">
        <f t="shared" si="59"/>
        <v/>
      </c>
      <c r="Q119" s="30">
        <v>1200</v>
      </c>
      <c r="R119" s="90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60"/>
        <v>-400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222900</v>
      </c>
      <c r="F120" s="39">
        <f>E120/21</f>
        <v>10614.2857142857</v>
      </c>
      <c r="G120" s="29" t="str">
        <f t="shared" si="64"/>
        <v/>
      </c>
      <c r="H120" s="38">
        <f>H116+H119</f>
        <v>222900</v>
      </c>
      <c r="I120" s="39">
        <f>H120/21</f>
        <v>10614.2857142857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8"/>
        <v>1200</v>
      </c>
      <c r="P120" s="29" t="str">
        <f t="shared" si="59"/>
        <v/>
      </c>
      <c r="Q120" s="30">
        <v>1600</v>
      </c>
      <c r="R120" s="90">
        <f t="shared" si="50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60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3"/>
        <v>10800</v>
      </c>
      <c r="G121" s="29" t="str">
        <f t="shared" si="64"/>
        <v/>
      </c>
      <c r="H121" s="30">
        <v>10800</v>
      </c>
      <c r="I121" s="67">
        <f t="shared" si="65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8"/>
        <v>1400</v>
      </c>
      <c r="P121" s="29" t="str">
        <f t="shared" si="59"/>
        <v/>
      </c>
      <c r="Q121" s="30">
        <v>1400</v>
      </c>
      <c r="R121" s="90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60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11700</v>
      </c>
      <c r="F122" s="28">
        <f t="shared" si="63"/>
        <v>11700</v>
      </c>
      <c r="G122" s="29" t="str">
        <f t="shared" si="64"/>
        <v/>
      </c>
      <c r="H122" s="30">
        <v>11700</v>
      </c>
      <c r="I122" s="67">
        <f t="shared" si="65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8"/>
        <v>0.115</v>
      </c>
      <c r="P122" s="29" t="str">
        <f t="shared" si="59"/>
        <v/>
      </c>
      <c r="Q122" s="34">
        <v>0.115</v>
      </c>
      <c r="R122" s="90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60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3"/>
        <v>14300</v>
      </c>
      <c r="G123" s="29" t="str">
        <f t="shared" si="64"/>
        <v/>
      </c>
      <c r="H123" s="30">
        <v>14300</v>
      </c>
      <c r="I123" s="99">
        <f t="shared" si="65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8"/>
        <v>0.022</v>
      </c>
      <c r="P123" s="29"/>
      <c r="Q123" s="132">
        <v>0.022</v>
      </c>
      <c r="R123" s="133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60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3"/>
        <v>17100</v>
      </c>
      <c r="G124" s="29" t="str">
        <f t="shared" si="64"/>
        <v/>
      </c>
      <c r="H124" s="30">
        <v>17100</v>
      </c>
      <c r="I124" s="99">
        <f t="shared" si="65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8"/>
        <v>1020</v>
      </c>
      <c r="P124" s="29"/>
      <c r="Q124" s="30">
        <v>1020</v>
      </c>
      <c r="R124" s="90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60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3"/>
        <v>10600</v>
      </c>
      <c r="G125" s="29" t="str">
        <f t="shared" si="64"/>
        <v/>
      </c>
      <c r="H125" s="30">
        <v>10600</v>
      </c>
      <c r="I125" s="99">
        <f t="shared" si="65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8"/>
        <v>2500</v>
      </c>
      <c r="P125" s="29" t="str">
        <f t="shared" ref="P121:P186" si="66">IF(LEFT(M125,1)="+",LEFT(M125,1)&amp;TEXT(M125,"#"),TEXT(M125,"#"))</f>
        <v/>
      </c>
      <c r="Q125" s="30">
        <v>2500</v>
      </c>
      <c r="R125" s="90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60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3"/>
        <v>9300</v>
      </c>
      <c r="G126" s="29" t="str">
        <f t="shared" si="64"/>
        <v/>
      </c>
      <c r="H126" s="30">
        <v>9300</v>
      </c>
      <c r="I126" s="99">
        <f t="shared" si="65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8"/>
        <v>2250</v>
      </c>
      <c r="P126" s="29" t="str">
        <f t="shared" si="66"/>
        <v/>
      </c>
      <c r="Q126" s="30">
        <v>2250</v>
      </c>
      <c r="R126" s="90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60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3"/>
        <v>12600</v>
      </c>
      <c r="G127" s="29" t="str">
        <f t="shared" si="64"/>
        <v/>
      </c>
      <c r="H127" s="34">
        <v>12600</v>
      </c>
      <c r="I127" s="99">
        <f t="shared" si="65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8"/>
        <v>4700</v>
      </c>
      <c r="P127" s="29" t="str">
        <f t="shared" si="66"/>
        <v/>
      </c>
      <c r="Q127" s="30">
        <v>4700</v>
      </c>
      <c r="R127" s="90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60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3"/>
        <v>10900</v>
      </c>
      <c r="G128" s="29" t="str">
        <f t="shared" si="64"/>
        <v/>
      </c>
      <c r="H128" s="34">
        <v>10900</v>
      </c>
      <c r="I128" s="99">
        <f t="shared" si="65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8"/>
        <v>3900</v>
      </c>
      <c r="P128" s="29" t="str">
        <f t="shared" si="66"/>
        <v/>
      </c>
      <c r="Q128" s="34">
        <v>3900</v>
      </c>
      <c r="R128" s="90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60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27">
        <v>12100</v>
      </c>
      <c r="F129" s="28">
        <f t="shared" si="63"/>
        <v>12100</v>
      </c>
      <c r="G129" s="29" t="str">
        <f t="shared" si="64"/>
        <v/>
      </c>
      <c r="H129" s="30">
        <v>12100</v>
      </c>
      <c r="I129" s="99">
        <f t="shared" si="65"/>
        <v>12100</v>
      </c>
      <c r="J129" s="105"/>
      <c r="K129" s="24" t="s">
        <v>315</v>
      </c>
      <c r="L129" s="25" t="s">
        <v>316</v>
      </c>
      <c r="M129" s="52"/>
      <c r="N129" s="27">
        <v>11800</v>
      </c>
      <c r="O129" s="28">
        <f t="shared" si="48"/>
        <v>11800</v>
      </c>
      <c r="P129" s="29" t="str">
        <f t="shared" si="66"/>
        <v/>
      </c>
      <c r="Q129" s="30">
        <v>11800</v>
      </c>
      <c r="R129" s="90">
        <f t="shared" si="50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7">F130-I130</f>
        <v>0</v>
      </c>
      <c r="AD129" s="114">
        <f t="shared" si="60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3"/>
        <v>12500</v>
      </c>
      <c r="G130" s="29" t="str">
        <f t="shared" si="64"/>
        <v/>
      </c>
      <c r="H130" s="34">
        <v>12500</v>
      </c>
      <c r="I130" s="99">
        <f t="shared" si="65"/>
        <v>12500</v>
      </c>
      <c r="J130" s="105"/>
      <c r="K130" s="24" t="s">
        <v>315</v>
      </c>
      <c r="L130" s="25" t="s">
        <v>105</v>
      </c>
      <c r="M130" s="52"/>
      <c r="N130" s="27">
        <v>14500</v>
      </c>
      <c r="O130" s="28">
        <f t="shared" si="48"/>
        <v>14500</v>
      </c>
      <c r="P130" s="29" t="str">
        <f t="shared" si="66"/>
        <v/>
      </c>
      <c r="Q130" s="30">
        <v>14500</v>
      </c>
      <c r="R130" s="90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7"/>
        <v>0</v>
      </c>
      <c r="AD130" s="114">
        <f t="shared" si="60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3"/>
        <v>12300</v>
      </c>
      <c r="G131" s="29" t="str">
        <f t="shared" si="64"/>
        <v/>
      </c>
      <c r="H131" s="34">
        <v>12300</v>
      </c>
      <c r="I131" s="99">
        <f t="shared" si="65"/>
        <v>12300</v>
      </c>
      <c r="J131" s="105"/>
      <c r="K131" s="24" t="s">
        <v>319</v>
      </c>
      <c r="L131" s="25" t="s">
        <v>75</v>
      </c>
      <c r="M131" s="52"/>
      <c r="N131" s="27">
        <v>12600</v>
      </c>
      <c r="O131" s="28">
        <f t="shared" si="48"/>
        <v>12600</v>
      </c>
      <c r="P131" s="29" t="str">
        <f t="shared" si="66"/>
        <v/>
      </c>
      <c r="Q131" s="30">
        <v>12600</v>
      </c>
      <c r="R131" s="90">
        <f t="shared" si="50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7"/>
        <v>0</v>
      </c>
      <c r="AD131" s="114">
        <f t="shared" si="60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3"/>
        <v>13100</v>
      </c>
      <c r="G132" s="29" t="str">
        <f t="shared" si="64"/>
        <v/>
      </c>
      <c r="H132" s="34">
        <v>13100</v>
      </c>
      <c r="I132" s="99">
        <f t="shared" si="65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8"/>
        <v>17200</v>
      </c>
      <c r="P132" s="29" t="str">
        <f t="shared" si="66"/>
        <v/>
      </c>
      <c r="Q132" s="30">
        <v>17200</v>
      </c>
      <c r="R132" s="90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7"/>
        <v>0</v>
      </c>
      <c r="AD132" s="114">
        <f t="shared" si="60"/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3"/>
        <v>13100</v>
      </c>
      <c r="G133" s="29" t="str">
        <f t="shared" si="64"/>
        <v/>
      </c>
      <c r="H133" s="34">
        <v>13100</v>
      </c>
      <c r="I133" s="99">
        <f t="shared" si="65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8"/>
        <v>16600</v>
      </c>
      <c r="P133" s="29" t="str">
        <f t="shared" si="66"/>
        <v/>
      </c>
      <c r="Q133" s="30">
        <v>16600</v>
      </c>
      <c r="R133" s="90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0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3"/>
        <v>12800</v>
      </c>
      <c r="G134" s="29" t="str">
        <f t="shared" si="64"/>
        <v/>
      </c>
      <c r="H134" s="34">
        <v>12800</v>
      </c>
      <c r="I134" s="99">
        <f t="shared" si="65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6"/>
        <v/>
      </c>
      <c r="Q134" s="30">
        <v>4000</v>
      </c>
      <c r="R134" s="90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0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3"/>
        <v>13500</v>
      </c>
      <c r="G135" s="29" t="str">
        <f t="shared" si="64"/>
        <v/>
      </c>
      <c r="H135" s="34">
        <v>13500</v>
      </c>
      <c r="I135" s="99">
        <f t="shared" si="65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6"/>
        <v/>
      </c>
      <c r="Q135" s="30">
        <v>9100</v>
      </c>
      <c r="R135" s="90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0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3"/>
        <v>13500</v>
      </c>
      <c r="G136" s="29" t="str">
        <f t="shared" si="64"/>
        <v/>
      </c>
      <c r="H136" s="34">
        <v>13500</v>
      </c>
      <c r="I136" s="99">
        <f t="shared" si="65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11310</v>
      </c>
      <c r="O136" s="28">
        <f>F55+1010+300+400</f>
        <v>11310</v>
      </c>
      <c r="P136" s="29" t="str">
        <f t="shared" si="66"/>
        <v/>
      </c>
      <c r="Q136" s="34">
        <f t="shared" ref="Q136:Q147" si="69">O136</f>
        <v>11310</v>
      </c>
      <c r="R136" s="90">
        <f t="shared" si="68"/>
        <v>11310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0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3"/>
        <v>13500</v>
      </c>
      <c r="G137" s="29" t="str">
        <f t="shared" si="64"/>
        <v/>
      </c>
      <c r="H137" s="34">
        <v>13500</v>
      </c>
      <c r="I137" s="99">
        <f t="shared" si="65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6"/>
        <v/>
      </c>
      <c r="Q137" s="34">
        <f t="shared" si="69"/>
        <v>37150</v>
      </c>
      <c r="R137" s="90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0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3"/>
        <v>10500</v>
      </c>
      <c r="G138" s="29" t="str">
        <f t="shared" si="64"/>
        <v/>
      </c>
      <c r="H138" s="30">
        <v>10500</v>
      </c>
      <c r="I138" s="99">
        <f t="shared" si="65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6"/>
        <v/>
      </c>
      <c r="Q138" s="34">
        <f t="shared" si="69"/>
        <v>36950</v>
      </c>
      <c r="R138" s="90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0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3"/>
        <v>10300</v>
      </c>
      <c r="G139" s="29" t="str">
        <f t="shared" si="64"/>
        <v/>
      </c>
      <c r="H139" s="30">
        <v>10300</v>
      </c>
      <c r="I139" s="99">
        <f t="shared" si="65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6"/>
        <v/>
      </c>
      <c r="Q139" s="34">
        <f t="shared" si="69"/>
        <v>11850</v>
      </c>
      <c r="R139" s="90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0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3"/>
        <v>10300</v>
      </c>
      <c r="G140" s="29"/>
      <c r="H140" s="30">
        <v>10300</v>
      </c>
      <c r="I140" s="99">
        <f t="shared" si="65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27450</v>
      </c>
      <c r="O140" s="28">
        <f>O32+1250+300+400</f>
        <v>27450</v>
      </c>
      <c r="P140" s="29" t="str">
        <f t="shared" si="66"/>
        <v/>
      </c>
      <c r="Q140" s="34">
        <f t="shared" si="69"/>
        <v>27450</v>
      </c>
      <c r="R140" s="90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0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3"/>
        <v>10300</v>
      </c>
      <c r="G141" s="29"/>
      <c r="H141" s="30">
        <v>10300</v>
      </c>
      <c r="I141" s="99">
        <f t="shared" si="65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6"/>
        <v/>
      </c>
      <c r="Q141" s="34">
        <f t="shared" si="69"/>
        <v>11790</v>
      </c>
      <c r="R141" s="90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0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3"/>
        <v>20600</v>
      </c>
      <c r="G142" s="29" t="str">
        <f t="shared" ref="G142:G147" si="70">IF(LEFT(D142,1)="+",LEFT(D142,1)&amp;TEXT(D142,"#"),TEXT(D142,"#"))</f>
        <v/>
      </c>
      <c r="H142" s="34">
        <v>20600</v>
      </c>
      <c r="I142" s="99">
        <f t="shared" si="65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6"/>
        <v/>
      </c>
      <c r="Q142" s="34">
        <f t="shared" si="69"/>
        <v>6420</v>
      </c>
      <c r="R142" s="90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0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3"/>
        <v>19500</v>
      </c>
      <c r="G143" s="29" t="str">
        <f t="shared" si="70"/>
        <v/>
      </c>
      <c r="H143" s="34">
        <v>19500</v>
      </c>
      <c r="I143" s="99">
        <f t="shared" si="65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6"/>
        <v/>
      </c>
      <c r="Q143" s="34">
        <f t="shared" si="69"/>
        <v>26860</v>
      </c>
      <c r="R143" s="90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0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3"/>
        <v>19500</v>
      </c>
      <c r="G144" s="29" t="str">
        <f t="shared" si="70"/>
        <v/>
      </c>
      <c r="H144" s="34">
        <v>19500</v>
      </c>
      <c r="I144" s="99">
        <f t="shared" si="65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6"/>
        <v/>
      </c>
      <c r="Q144" s="34">
        <f t="shared" si="69"/>
        <v>10540</v>
      </c>
      <c r="R144" s="90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0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3"/>
        <v>11400</v>
      </c>
      <c r="G145" s="29" t="str">
        <f t="shared" si="70"/>
        <v/>
      </c>
      <c r="H145" s="30">
        <v>11400</v>
      </c>
      <c r="I145" s="99">
        <f t="shared" si="65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6"/>
        <v/>
      </c>
      <c r="Q145" s="34">
        <f t="shared" si="69"/>
        <v>4590</v>
      </c>
      <c r="R145" s="90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0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3"/>
        <v>11000</v>
      </c>
      <c r="G146" s="29" t="str">
        <f t="shared" si="70"/>
        <v/>
      </c>
      <c r="H146" s="30">
        <v>11000</v>
      </c>
      <c r="I146" s="99">
        <f t="shared" si="65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6"/>
        <v/>
      </c>
      <c r="Q146" s="34">
        <f t="shared" si="69"/>
        <v>16890</v>
      </c>
      <c r="R146" s="90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0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3"/>
        <v>10500</v>
      </c>
      <c r="G147" s="29" t="str">
        <f t="shared" si="70"/>
        <v/>
      </c>
      <c r="H147" s="30">
        <v>10500</v>
      </c>
      <c r="I147" s="99">
        <f t="shared" si="65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6"/>
        <v/>
      </c>
      <c r="Q147" s="34">
        <f t="shared" si="69"/>
        <v>9570</v>
      </c>
      <c r="R147" s="90">
        <f t="shared" si="68"/>
        <v>9570</v>
      </c>
      <c r="S147" s="3"/>
      <c r="V147" s="9"/>
      <c r="W147" s="6"/>
      <c r="X147" s="8"/>
      <c r="Y147" s="9"/>
      <c r="Z147" s="6"/>
      <c r="AA147" s="8"/>
      <c r="AC147" s="114">
        <f t="shared" si="67"/>
        <v>200</v>
      </c>
      <c r="AD147" s="114">
        <f t="shared" si="60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3"/>
        <v>10600</v>
      </c>
      <c r="G148" s="29"/>
      <c r="H148" s="30">
        <v>10400</v>
      </c>
      <c r="I148" s="99">
        <f t="shared" si="65"/>
        <v>10400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1">N148+M148</f>
        <v>7000</v>
      </c>
      <c r="P148" s="29" t="str">
        <f t="shared" si="66"/>
        <v/>
      </c>
      <c r="Q148" s="30">
        <v>7000</v>
      </c>
      <c r="R148" s="90">
        <f t="shared" si="68"/>
        <v>7000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0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3"/>
        <v>10400</v>
      </c>
      <c r="G149" s="29"/>
      <c r="H149" s="30">
        <v>10400</v>
      </c>
      <c r="I149" s="99">
        <f t="shared" si="65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1"/>
        <v>6200</v>
      </c>
      <c r="P149" s="29" t="str">
        <f t="shared" si="66"/>
        <v/>
      </c>
      <c r="Q149" s="30">
        <v>6200</v>
      </c>
      <c r="R149" s="90">
        <f t="shared" si="68"/>
        <v>6200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0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3"/>
        <v>10400</v>
      </c>
      <c r="G150" s="29"/>
      <c r="H150" s="30">
        <v>10400</v>
      </c>
      <c r="I150" s="99">
        <f t="shared" si="65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71"/>
        <v>10000</v>
      </c>
      <c r="P150" s="77" t="str">
        <f t="shared" si="66"/>
        <v/>
      </c>
      <c r="Q150" s="30">
        <v>10000</v>
      </c>
      <c r="R150" s="90">
        <f t="shared" si="68"/>
        <v>10000</v>
      </c>
      <c r="S150" s="3"/>
      <c r="V150" s="9"/>
      <c r="W150" s="6"/>
      <c r="X150" s="8"/>
      <c r="Y150" s="9"/>
      <c r="Z150" s="6"/>
      <c r="AA150" s="8"/>
      <c r="AC150" s="114">
        <f t="shared" si="67"/>
        <v>200</v>
      </c>
      <c r="AD150" s="114">
        <f t="shared" si="60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3"/>
        <v>10600</v>
      </c>
      <c r="G151" s="29"/>
      <c r="H151" s="30">
        <v>10400</v>
      </c>
      <c r="I151" s="99">
        <f t="shared" si="65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1"/>
        <v>8400</v>
      </c>
      <c r="P151" s="77" t="str">
        <f t="shared" si="66"/>
        <v/>
      </c>
      <c r="Q151" s="30">
        <v>8400</v>
      </c>
      <c r="R151" s="90">
        <f t="shared" si="68"/>
        <v>8400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0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3"/>
        <v>10600</v>
      </c>
      <c r="G152" s="29"/>
      <c r="H152" s="30">
        <v>10600</v>
      </c>
      <c r="I152" s="99">
        <f t="shared" si="65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1"/>
        <v>7200</v>
      </c>
      <c r="P152" s="77" t="str">
        <f t="shared" si="66"/>
        <v/>
      </c>
      <c r="Q152" s="34">
        <v>7200</v>
      </c>
      <c r="R152" s="90">
        <f t="shared" si="68"/>
        <v>7200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0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13500</v>
      </c>
      <c r="F153" s="28">
        <f t="shared" si="63"/>
        <v>13500</v>
      </c>
      <c r="G153" s="29" t="str">
        <f t="shared" ref="G149:G155" si="72">IF(LEFT(D153,1)="+",LEFT(D153,1)&amp;TEXT(D153,"#"),TEXT(D153,"#"))</f>
        <v/>
      </c>
      <c r="H153" s="30">
        <v>13500</v>
      </c>
      <c r="I153" s="99">
        <f t="shared" si="65"/>
        <v>13500</v>
      </c>
      <c r="J153" s="105"/>
      <c r="K153" s="147" t="s">
        <v>368</v>
      </c>
      <c r="L153" s="75" t="s">
        <v>22</v>
      </c>
      <c r="M153" s="57"/>
      <c r="N153" s="27">
        <v>4200</v>
      </c>
      <c r="O153" s="28">
        <f t="shared" si="71"/>
        <v>4200</v>
      </c>
      <c r="P153" s="77" t="str">
        <f t="shared" si="66"/>
        <v/>
      </c>
      <c r="Q153" s="30">
        <v>4200</v>
      </c>
      <c r="R153" s="90">
        <f t="shared" si="68"/>
        <v>4200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ref="AD153:AD197" si="73">O155-R155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13100</v>
      </c>
      <c r="F154" s="28">
        <f t="shared" si="63"/>
        <v>13100</v>
      </c>
      <c r="G154" s="29" t="str">
        <f t="shared" si="72"/>
        <v/>
      </c>
      <c r="H154" s="30">
        <v>13100</v>
      </c>
      <c r="I154" s="99">
        <f t="shared" si="65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1"/>
        <v>5000</v>
      </c>
      <c r="P154" s="77" t="str">
        <f t="shared" si="66"/>
        <v/>
      </c>
      <c r="Q154" s="34">
        <v>5000</v>
      </c>
      <c r="R154" s="90">
        <f t="shared" si="68"/>
        <v>5000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73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3"/>
        <v>12500</v>
      </c>
      <c r="G155" s="29" t="str">
        <f t="shared" si="72"/>
        <v/>
      </c>
      <c r="H155" s="30">
        <v>12500</v>
      </c>
      <c r="I155" s="99">
        <f t="shared" si="65"/>
        <v>12500</v>
      </c>
      <c r="J155" s="105"/>
      <c r="K155" s="147" t="s">
        <v>373</v>
      </c>
      <c r="L155" s="75" t="s">
        <v>22</v>
      </c>
      <c r="M155" s="57"/>
      <c r="N155" s="27">
        <v>5200</v>
      </c>
      <c r="O155" s="28">
        <f t="shared" si="71"/>
        <v>5200</v>
      </c>
      <c r="P155" s="77" t="str">
        <f t="shared" si="66"/>
        <v/>
      </c>
      <c r="Q155" s="30">
        <v>5200</v>
      </c>
      <c r="R155" s="90">
        <f t="shared" si="68"/>
        <v>5200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73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3"/>
        <v>10300</v>
      </c>
      <c r="G156" s="29"/>
      <c r="H156" s="30">
        <v>10300</v>
      </c>
      <c r="I156" s="99">
        <f t="shared" si="65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1"/>
        <v>5000</v>
      </c>
      <c r="P156" s="77" t="str">
        <f t="shared" si="66"/>
        <v/>
      </c>
      <c r="Q156" s="30">
        <v>5000</v>
      </c>
      <c r="R156" s="90">
        <f t="shared" si="68"/>
        <v>5000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73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3"/>
        <v>13000</v>
      </c>
      <c r="G157" s="29" t="str">
        <f t="shared" ref="G157:G166" si="74">IF(LEFT(D157,1)="+",LEFT(D157,1)&amp;TEXT(D157,"#"),TEXT(D157,"#"))</f>
        <v/>
      </c>
      <c r="H157" s="30">
        <v>13000</v>
      </c>
      <c r="I157" s="99">
        <f t="shared" si="65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71"/>
        <v>6500</v>
      </c>
      <c r="P157" s="77" t="str">
        <f t="shared" si="66"/>
        <v/>
      </c>
      <c r="Q157" s="30">
        <v>6500</v>
      </c>
      <c r="R157" s="90">
        <f t="shared" si="68"/>
        <v>6500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73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3"/>
        <v>13500</v>
      </c>
      <c r="G158" s="29"/>
      <c r="H158" s="34">
        <v>13500</v>
      </c>
      <c r="I158" s="99">
        <f t="shared" si="65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1"/>
        <v>3800</v>
      </c>
      <c r="P158" s="77" t="str">
        <f t="shared" si="66"/>
        <v/>
      </c>
      <c r="Q158" s="30">
        <v>3800</v>
      </c>
      <c r="R158" s="90">
        <f t="shared" si="68"/>
        <v>3800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73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3"/>
        <v>13200</v>
      </c>
      <c r="G159" s="29" t="str">
        <f t="shared" si="74"/>
        <v/>
      </c>
      <c r="H159" s="34">
        <v>13200</v>
      </c>
      <c r="I159" s="99">
        <f t="shared" si="65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1"/>
        <v>4700</v>
      </c>
      <c r="P159" s="77" t="str">
        <f t="shared" si="66"/>
        <v/>
      </c>
      <c r="Q159" s="30">
        <v>4700</v>
      </c>
      <c r="R159" s="90">
        <f t="shared" si="68"/>
        <v>4700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73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3"/>
        <v>13200</v>
      </c>
      <c r="G160" s="29" t="str">
        <f t="shared" si="74"/>
        <v/>
      </c>
      <c r="H160" s="34">
        <v>13200</v>
      </c>
      <c r="I160" s="99">
        <f t="shared" si="65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1"/>
        <v>6000</v>
      </c>
      <c r="P160" s="77" t="str">
        <f t="shared" si="66"/>
        <v/>
      </c>
      <c r="Q160" s="30">
        <v>6000</v>
      </c>
      <c r="R160" s="90">
        <f t="shared" si="68"/>
        <v>6000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73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3"/>
        <v>10600</v>
      </c>
      <c r="G161" s="29" t="str">
        <f t="shared" si="74"/>
        <v/>
      </c>
      <c r="H161" s="30">
        <v>10600</v>
      </c>
      <c r="I161" s="99">
        <f t="shared" si="65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1"/>
        <v>2700</v>
      </c>
      <c r="P161" s="77" t="str">
        <f t="shared" si="66"/>
        <v/>
      </c>
      <c r="Q161" s="30">
        <v>2700</v>
      </c>
      <c r="R161" s="90">
        <f t="shared" si="68"/>
        <v>2700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73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3"/>
        <v>10600</v>
      </c>
      <c r="G162" s="29" t="str">
        <f t="shared" si="74"/>
        <v/>
      </c>
      <c r="H162" s="30">
        <v>10600</v>
      </c>
      <c r="I162" s="67">
        <f t="shared" si="65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71"/>
        <v>2300</v>
      </c>
      <c r="P162" s="77" t="str">
        <f t="shared" si="66"/>
        <v/>
      </c>
      <c r="Q162" s="30">
        <v>2300</v>
      </c>
      <c r="R162" s="90">
        <f t="shared" si="68"/>
        <v>2300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73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3"/>
        <v>10600</v>
      </c>
      <c r="G163" s="29" t="str">
        <f t="shared" si="74"/>
        <v/>
      </c>
      <c r="H163" s="30">
        <v>10600</v>
      </c>
      <c r="I163" s="67">
        <f t="shared" si="65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71"/>
        <v>2300</v>
      </c>
      <c r="P163" s="77" t="str">
        <f t="shared" si="66"/>
        <v/>
      </c>
      <c r="Q163" s="30">
        <v>2300</v>
      </c>
      <c r="R163" s="90">
        <f t="shared" si="68"/>
        <v>2300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73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3"/>
        <v>10700</v>
      </c>
      <c r="G164" s="29" t="str">
        <f t="shared" si="74"/>
        <v/>
      </c>
      <c r="H164" s="30">
        <v>10700</v>
      </c>
      <c r="I164" s="99">
        <f t="shared" si="65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1"/>
        <v>9800</v>
      </c>
      <c r="P164" s="77" t="str">
        <f t="shared" si="66"/>
        <v/>
      </c>
      <c r="Q164" s="30">
        <v>9800</v>
      </c>
      <c r="R164" s="90">
        <f t="shared" si="68"/>
        <v>9800</v>
      </c>
      <c r="S164" s="3"/>
      <c r="V164" s="9"/>
      <c r="W164" s="6"/>
      <c r="X164" s="8"/>
      <c r="Y164" s="9"/>
      <c r="Z164" s="6"/>
      <c r="AA164" s="8"/>
      <c r="AC164" s="114">
        <f t="shared" ref="AC164:AC194" si="75">F166-I166</f>
        <v>0</v>
      </c>
      <c r="AD164" s="114">
        <f t="shared" si="73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3"/>
        <v>11200</v>
      </c>
      <c r="G165" s="29" t="str">
        <f t="shared" si="74"/>
        <v/>
      </c>
      <c r="H165" s="30">
        <v>11200</v>
      </c>
      <c r="I165" s="99">
        <f t="shared" si="65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1"/>
        <v>10700</v>
      </c>
      <c r="P165" s="77" t="str">
        <f t="shared" si="66"/>
        <v/>
      </c>
      <c r="Q165" s="30">
        <v>10700</v>
      </c>
      <c r="R165" s="90">
        <f t="shared" si="68"/>
        <v>10700</v>
      </c>
      <c r="S165" s="3"/>
      <c r="V165" s="9"/>
      <c r="W165" s="6"/>
      <c r="X165" s="8"/>
      <c r="Y165" s="9"/>
      <c r="Z165" s="6"/>
      <c r="AA165" s="8"/>
      <c r="AC165" s="114">
        <f t="shared" si="75"/>
        <v>8.69565217391209</v>
      </c>
      <c r="AD165" s="114">
        <f t="shared" si="73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3"/>
        <v>10600</v>
      </c>
      <c r="G166" s="29" t="str">
        <f t="shared" si="74"/>
        <v/>
      </c>
      <c r="H166" s="30">
        <v>10600</v>
      </c>
      <c r="I166" s="99">
        <f t="shared" si="65"/>
        <v>10600</v>
      </c>
      <c r="J166" s="105"/>
      <c r="K166" s="147" t="s">
        <v>395</v>
      </c>
      <c r="L166" s="75" t="s">
        <v>75</v>
      </c>
      <c r="M166" s="57"/>
      <c r="N166" s="27">
        <v>11800</v>
      </c>
      <c r="O166" s="28">
        <f t="shared" si="71"/>
        <v>11800</v>
      </c>
      <c r="P166" s="77" t="str">
        <f t="shared" si="66"/>
        <v/>
      </c>
      <c r="Q166" s="30">
        <v>11800</v>
      </c>
      <c r="R166" s="90">
        <f t="shared" si="68"/>
        <v>11800</v>
      </c>
      <c r="S166" s="3"/>
      <c r="V166" s="9"/>
      <c r="W166" s="6"/>
      <c r="X166" s="8"/>
      <c r="Y166" s="9"/>
      <c r="Z166" s="6"/>
      <c r="AA166" s="8"/>
      <c r="AC166" s="114">
        <f t="shared" si="75"/>
        <v>0</v>
      </c>
      <c r="AD166" s="114">
        <f t="shared" si="73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566800</v>
      </c>
      <c r="F167" s="39">
        <f>E167/46</f>
        <v>12321.7391304348</v>
      </c>
      <c r="G167" s="73"/>
      <c r="H167" s="38">
        <f>SUM(I121:I166)</f>
        <v>566400</v>
      </c>
      <c r="I167" s="149">
        <f>H167/46</f>
        <v>12313.0434782609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1"/>
        <v>11700</v>
      </c>
      <c r="P167" s="29" t="str">
        <f t="shared" si="66"/>
        <v/>
      </c>
      <c r="Q167" s="30">
        <v>11700</v>
      </c>
      <c r="R167" s="90">
        <f t="shared" si="68"/>
        <v>11700</v>
      </c>
      <c r="S167" s="3"/>
      <c r="V167" s="9"/>
      <c r="W167" s="6"/>
      <c r="X167" s="8"/>
      <c r="Y167" s="9"/>
      <c r="Z167" s="6"/>
      <c r="AA167" s="8"/>
      <c r="AC167" s="114">
        <f t="shared" si="75"/>
        <v>0</v>
      </c>
      <c r="AD167" s="114">
        <f t="shared" si="73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6">E168+D168</f>
        <v>4100</v>
      </c>
      <c r="G168" s="29" t="str">
        <f t="shared" ref="G168:G186" si="77">IF(LEFT(D168,1)="+",LEFT(D168,1)&amp;TEXT(D168,"#"),TEXT(D168,"#"))</f>
        <v/>
      </c>
      <c r="H168" s="34">
        <v>4100</v>
      </c>
      <c r="I168" s="99">
        <f t="shared" ref="I168:I182" si="78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1"/>
        <v>4050</v>
      </c>
      <c r="P168" s="77" t="str">
        <f t="shared" si="66"/>
        <v/>
      </c>
      <c r="Q168" s="30">
        <v>4050</v>
      </c>
      <c r="R168" s="90">
        <f t="shared" si="68"/>
        <v>4050</v>
      </c>
      <c r="S168" s="3"/>
      <c r="V168" s="9"/>
      <c r="W168" s="6"/>
      <c r="X168" s="8"/>
      <c r="Y168" s="9"/>
      <c r="Z168" s="6"/>
      <c r="AA168" s="8"/>
      <c r="AC168" s="114">
        <f t="shared" si="75"/>
        <v>0</v>
      </c>
      <c r="AD168" s="114">
        <f t="shared" si="73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2400</v>
      </c>
      <c r="F169" s="28">
        <f t="shared" si="76"/>
        <v>2400</v>
      </c>
      <c r="G169" s="29" t="str">
        <f t="shared" si="77"/>
        <v/>
      </c>
      <c r="H169" s="30">
        <v>2400</v>
      </c>
      <c r="I169" s="99">
        <f t="shared" si="78"/>
        <v>2400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1"/>
        <v>10360</v>
      </c>
      <c r="P169" s="77" t="str">
        <f t="shared" si="66"/>
        <v/>
      </c>
      <c r="Q169" s="30">
        <v>10360</v>
      </c>
      <c r="R169" s="90">
        <f t="shared" si="68"/>
        <v>10360</v>
      </c>
      <c r="S169" s="3"/>
      <c r="V169" s="9"/>
      <c r="W169" s="6"/>
      <c r="X169" s="8"/>
      <c r="Y169" s="9"/>
      <c r="Z169" s="6"/>
      <c r="AA169" s="8"/>
      <c r="AC169" s="114">
        <f t="shared" si="75"/>
        <v>0</v>
      </c>
      <c r="AD169" s="114">
        <f t="shared" si="73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6"/>
        <v>3400</v>
      </c>
      <c r="G170" s="29" t="str">
        <f t="shared" si="77"/>
        <v/>
      </c>
      <c r="H170" s="34">
        <v>3400</v>
      </c>
      <c r="I170" s="99">
        <f t="shared" si="78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1"/>
        <v>3600</v>
      </c>
      <c r="P170" s="153" t="str">
        <f t="shared" si="66"/>
        <v/>
      </c>
      <c r="Q170" s="156">
        <v>3600</v>
      </c>
      <c r="R170" s="90">
        <f t="shared" si="68"/>
        <v>3600</v>
      </c>
      <c r="S170" s="3"/>
      <c r="V170" s="9"/>
      <c r="W170" s="6"/>
      <c r="X170" s="8"/>
      <c r="Y170" s="9"/>
      <c r="Z170" s="6"/>
      <c r="AA170" s="8"/>
      <c r="AC170" s="114">
        <f t="shared" si="75"/>
        <v>0</v>
      </c>
      <c r="AD170" s="114">
        <f t="shared" si="73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6"/>
        <v>2400</v>
      </c>
      <c r="G171" s="29" t="str">
        <f t="shared" si="77"/>
        <v/>
      </c>
      <c r="H171" s="30">
        <v>2400</v>
      </c>
      <c r="I171" s="99">
        <f t="shared" si="78"/>
        <v>2400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1"/>
        <v>2500</v>
      </c>
      <c r="P171" s="153" t="str">
        <f t="shared" si="66"/>
        <v/>
      </c>
      <c r="Q171" s="156">
        <v>2500</v>
      </c>
      <c r="R171" s="90">
        <f t="shared" si="68"/>
        <v>2500</v>
      </c>
      <c r="S171" s="3"/>
      <c r="V171" s="9"/>
      <c r="W171" s="6"/>
      <c r="X171" s="8"/>
      <c r="Y171" s="9"/>
      <c r="Z171" s="6"/>
      <c r="AA171" s="8"/>
      <c r="AC171" s="114">
        <f t="shared" si="75"/>
        <v>0</v>
      </c>
      <c r="AD171" s="114">
        <f t="shared" si="73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6"/>
        <v>2700</v>
      </c>
      <c r="G172" s="29" t="str">
        <f t="shared" si="77"/>
        <v/>
      </c>
      <c r="H172" s="30">
        <v>2700</v>
      </c>
      <c r="I172" s="99">
        <f t="shared" si="78"/>
        <v>2700</v>
      </c>
      <c r="J172" s="105"/>
      <c r="K172" s="44" t="s">
        <v>408</v>
      </c>
      <c r="L172" s="44" t="s">
        <v>22</v>
      </c>
      <c r="M172" s="26"/>
      <c r="N172" s="27">
        <v>1500</v>
      </c>
      <c r="O172" s="152">
        <f t="shared" si="71"/>
        <v>1500</v>
      </c>
      <c r="P172" s="153" t="str">
        <f t="shared" si="66"/>
        <v/>
      </c>
      <c r="Q172" s="156">
        <v>1500</v>
      </c>
      <c r="R172" s="90">
        <f t="shared" si="68"/>
        <v>1500</v>
      </c>
      <c r="S172" s="3"/>
      <c r="V172" s="9"/>
      <c r="W172" s="6"/>
      <c r="X172" s="8"/>
      <c r="Y172" s="9"/>
      <c r="Z172" s="6"/>
      <c r="AA172" s="8"/>
      <c r="AC172" s="114">
        <f t="shared" si="75"/>
        <v>0</v>
      </c>
      <c r="AD172" s="114">
        <f t="shared" si="73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6"/>
        <v>3100</v>
      </c>
      <c r="G173" s="29" t="str">
        <f t="shared" si="77"/>
        <v/>
      </c>
      <c r="H173" s="30">
        <v>3100</v>
      </c>
      <c r="I173" s="99">
        <f t="shared" si="78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1"/>
        <v>47200</v>
      </c>
      <c r="P173" s="153" t="str">
        <f t="shared" si="66"/>
        <v/>
      </c>
      <c r="Q173" s="27">
        <v>47200</v>
      </c>
      <c r="R173" s="90">
        <f t="shared" si="68"/>
        <v>47200</v>
      </c>
      <c r="S173" s="3"/>
      <c r="V173" s="9"/>
      <c r="W173" s="6"/>
      <c r="X173" s="8"/>
      <c r="Y173" s="9"/>
      <c r="Z173" s="6"/>
      <c r="AA173" s="8"/>
      <c r="AC173" s="114">
        <f t="shared" si="75"/>
        <v>0</v>
      </c>
      <c r="AD173" s="114">
        <f t="shared" si="73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6"/>
        <v>5800</v>
      </c>
      <c r="G174" s="29" t="str">
        <f t="shared" si="77"/>
        <v/>
      </c>
      <c r="H174" s="30">
        <v>5800</v>
      </c>
      <c r="I174" s="99">
        <f t="shared" si="78"/>
        <v>5800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1"/>
        <v>16200</v>
      </c>
      <c r="P174" s="77" t="str">
        <f t="shared" si="66"/>
        <v/>
      </c>
      <c r="Q174" s="27">
        <v>16200</v>
      </c>
      <c r="R174" s="90">
        <f t="shared" si="68"/>
        <v>16200</v>
      </c>
      <c r="S174" s="3"/>
      <c r="V174" s="9"/>
      <c r="W174" s="6"/>
      <c r="X174" s="8"/>
      <c r="Y174" s="9"/>
      <c r="Z174" s="6"/>
      <c r="AA174" s="8"/>
      <c r="AC174" s="114">
        <f t="shared" si="75"/>
        <v>0</v>
      </c>
      <c r="AD174" s="114">
        <f t="shared" si="73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6"/>
        <v>2900</v>
      </c>
      <c r="G175" s="29" t="str">
        <f t="shared" si="77"/>
        <v/>
      </c>
      <c r="H175" s="30">
        <v>2900</v>
      </c>
      <c r="I175" s="99">
        <f t="shared" si="78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1"/>
        <v>14400</v>
      </c>
      <c r="P175" s="77" t="str">
        <f t="shared" si="66"/>
        <v/>
      </c>
      <c r="Q175" s="27">
        <v>14400</v>
      </c>
      <c r="R175" s="90">
        <f t="shared" si="68"/>
        <v>14400</v>
      </c>
      <c r="S175" s="3"/>
      <c r="V175" s="9"/>
      <c r="W175" s="6"/>
      <c r="X175" s="8"/>
      <c r="Y175" s="9"/>
      <c r="Z175" s="6"/>
      <c r="AA175" s="8"/>
      <c r="AC175" s="114">
        <f t="shared" si="75"/>
        <v>0</v>
      </c>
      <c r="AD175" s="114">
        <f t="shared" si="73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6"/>
        <v>4430</v>
      </c>
      <c r="G176" s="29" t="str">
        <f t="shared" si="77"/>
        <v/>
      </c>
      <c r="H176" s="30">
        <v>4430</v>
      </c>
      <c r="I176" s="99">
        <f t="shared" si="78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1"/>
        <v>15300</v>
      </c>
      <c r="P176" s="77" t="str">
        <f t="shared" si="66"/>
        <v/>
      </c>
      <c r="Q176" s="27">
        <v>15300</v>
      </c>
      <c r="R176" s="90">
        <f t="shared" si="68"/>
        <v>15300</v>
      </c>
      <c r="S176" s="3"/>
      <c r="V176" s="9"/>
      <c r="W176" s="6"/>
      <c r="X176" s="8"/>
      <c r="Y176" s="9"/>
      <c r="Z176" s="6"/>
      <c r="AA176" s="8"/>
      <c r="AC176" s="114">
        <f t="shared" si="75"/>
        <v>0</v>
      </c>
      <c r="AD176" s="114">
        <f t="shared" si="73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6"/>
        <v>3100</v>
      </c>
      <c r="G177" s="29" t="str">
        <f t="shared" si="77"/>
        <v/>
      </c>
      <c r="H177" s="30">
        <v>3100</v>
      </c>
      <c r="I177" s="99">
        <f t="shared" si="78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1"/>
        <v>17200</v>
      </c>
      <c r="P177" s="77" t="str">
        <f t="shared" si="66"/>
        <v/>
      </c>
      <c r="Q177" s="27">
        <v>17200</v>
      </c>
      <c r="R177" s="90">
        <f t="shared" si="68"/>
        <v>17200</v>
      </c>
      <c r="S177" s="3"/>
      <c r="V177" s="9"/>
      <c r="W177" s="6"/>
      <c r="X177" s="8"/>
      <c r="Y177" s="9"/>
      <c r="Z177" s="6"/>
      <c r="AA177" s="8"/>
      <c r="AC177" s="114">
        <f t="shared" si="75"/>
        <v>0</v>
      </c>
      <c r="AD177" s="114">
        <f t="shared" si="73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6"/>
        <v>3500</v>
      </c>
      <c r="G178" s="29" t="str">
        <f t="shared" si="77"/>
        <v/>
      </c>
      <c r="H178" s="30">
        <v>3500</v>
      </c>
      <c r="I178" s="99">
        <f t="shared" si="78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1"/>
        <v>43800</v>
      </c>
      <c r="P178" s="77" t="str">
        <f t="shared" si="66"/>
        <v/>
      </c>
      <c r="Q178" s="27">
        <v>43800</v>
      </c>
      <c r="R178" s="90">
        <f t="shared" si="68"/>
        <v>43800</v>
      </c>
      <c r="S178" s="3"/>
      <c r="V178" s="9"/>
      <c r="W178" s="6"/>
      <c r="X178" s="8"/>
      <c r="Y178" s="9"/>
      <c r="Z178" s="6"/>
      <c r="AA178" s="8"/>
      <c r="AC178" s="114">
        <f t="shared" si="75"/>
        <v>0</v>
      </c>
      <c r="AD178" s="114">
        <f t="shared" si="73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6"/>
        <v>2800</v>
      </c>
      <c r="G179" s="29" t="str">
        <f t="shared" si="77"/>
        <v/>
      </c>
      <c r="H179" s="30">
        <v>2800</v>
      </c>
      <c r="I179" s="99">
        <f t="shared" si="78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1"/>
        <v>13100</v>
      </c>
      <c r="P179" s="77" t="str">
        <f t="shared" si="66"/>
        <v/>
      </c>
      <c r="Q179" s="27">
        <v>13100</v>
      </c>
      <c r="R179" s="90">
        <f t="shared" si="68"/>
        <v>13100</v>
      </c>
      <c r="S179" s="3"/>
      <c r="V179" s="9"/>
      <c r="W179" s="6"/>
      <c r="X179" s="8"/>
      <c r="Y179" s="9"/>
      <c r="Z179" s="6"/>
      <c r="AA179" s="8"/>
      <c r="AC179" s="114">
        <f t="shared" si="75"/>
        <v>0</v>
      </c>
      <c r="AD179" s="114">
        <f t="shared" si="73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6"/>
        <v>4280</v>
      </c>
      <c r="G180" s="29" t="str">
        <f t="shared" si="77"/>
        <v/>
      </c>
      <c r="H180" s="30">
        <v>4280</v>
      </c>
      <c r="I180" s="99">
        <f t="shared" si="78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1"/>
        <v>35500</v>
      </c>
      <c r="P180" s="77" t="str">
        <f t="shared" si="66"/>
        <v/>
      </c>
      <c r="Q180" s="27">
        <v>35500</v>
      </c>
      <c r="R180" s="90">
        <f t="shared" si="68"/>
        <v>35500</v>
      </c>
      <c r="S180" s="3"/>
      <c r="V180" s="9"/>
      <c r="W180" s="6"/>
      <c r="X180" s="8"/>
      <c r="Y180" s="9"/>
      <c r="Z180" s="6"/>
      <c r="AA180" s="8"/>
      <c r="AC180" s="114">
        <f t="shared" si="75"/>
        <v>0</v>
      </c>
      <c r="AD180" s="114">
        <f t="shared" si="73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6"/>
        <v>3200</v>
      </c>
      <c r="G181" s="29" t="str">
        <f t="shared" si="77"/>
        <v/>
      </c>
      <c r="H181" s="30">
        <v>3200</v>
      </c>
      <c r="I181" s="99">
        <f t="shared" si="78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1"/>
        <v>36500</v>
      </c>
      <c r="P181" s="77" t="str">
        <f t="shared" si="66"/>
        <v/>
      </c>
      <c r="Q181" s="27">
        <v>36500</v>
      </c>
      <c r="R181" s="90">
        <f t="shared" si="68"/>
        <v>36500</v>
      </c>
      <c r="S181" s="3"/>
      <c r="V181" s="9"/>
      <c r="W181" s="6"/>
      <c r="X181" s="8"/>
      <c r="Y181" s="9"/>
      <c r="Z181" s="6"/>
      <c r="AA181" s="8"/>
      <c r="AC181" s="114">
        <f t="shared" si="75"/>
        <v>0</v>
      </c>
      <c r="AD181" s="114">
        <f t="shared" si="73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6"/>
        <v>3200</v>
      </c>
      <c r="G182" s="29" t="str">
        <f t="shared" si="77"/>
        <v/>
      </c>
      <c r="H182" s="30">
        <v>3200</v>
      </c>
      <c r="I182" s="99">
        <f t="shared" si="78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1"/>
        <v>8900</v>
      </c>
      <c r="P182" s="77" t="str">
        <f t="shared" si="66"/>
        <v/>
      </c>
      <c r="Q182" s="27">
        <v>8900</v>
      </c>
      <c r="R182" s="90">
        <f t="shared" si="68"/>
        <v>8900</v>
      </c>
      <c r="S182" s="3"/>
      <c r="V182" s="9"/>
      <c r="W182" s="6"/>
      <c r="X182" s="8"/>
      <c r="Y182" s="9"/>
      <c r="Z182" s="6"/>
      <c r="AA182" s="8"/>
      <c r="AC182" s="114">
        <f t="shared" si="75"/>
        <v>0</v>
      </c>
      <c r="AD182" s="114">
        <f t="shared" si="73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51310</v>
      </c>
      <c r="F183" s="39">
        <f>E183/15</f>
        <v>3420.66666666667</v>
      </c>
      <c r="G183" s="29" t="str">
        <f t="shared" si="77"/>
        <v/>
      </c>
      <c r="H183" s="38">
        <f>SUM(I168:I182)</f>
        <v>51310</v>
      </c>
      <c r="I183" s="39">
        <f>H183/15</f>
        <v>3420.66666666667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1"/>
        <v>15500</v>
      </c>
      <c r="P183" s="77" t="str">
        <f t="shared" si="66"/>
        <v/>
      </c>
      <c r="Q183" s="27">
        <v>15500</v>
      </c>
      <c r="R183" s="90">
        <f t="shared" si="68"/>
        <v>15500</v>
      </c>
      <c r="S183" s="3"/>
      <c r="V183" s="9"/>
      <c r="W183" s="6"/>
      <c r="X183" s="8"/>
      <c r="Y183" s="9"/>
      <c r="Z183" s="6"/>
      <c r="AA183" s="8"/>
      <c r="AC183" s="114">
        <f t="shared" si="75"/>
        <v>0</v>
      </c>
      <c r="AD183" s="114">
        <f t="shared" si="73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9">E184+D184</f>
        <v>2480</v>
      </c>
      <c r="G184" s="29" t="str">
        <f t="shared" si="77"/>
        <v/>
      </c>
      <c r="H184" s="30">
        <v>2480</v>
      </c>
      <c r="I184" s="67">
        <f t="shared" ref="I184:I186" si="80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1"/>
        <v>17300</v>
      </c>
      <c r="P184" s="77" t="str">
        <f t="shared" si="66"/>
        <v/>
      </c>
      <c r="Q184" s="27">
        <v>17300</v>
      </c>
      <c r="R184" s="90">
        <f t="shared" si="68"/>
        <v>17300</v>
      </c>
      <c r="S184" s="3"/>
      <c r="V184" s="9"/>
      <c r="W184" s="6"/>
      <c r="X184" s="8"/>
      <c r="Y184" s="9"/>
      <c r="Z184" s="6"/>
      <c r="AA184" s="8"/>
      <c r="AC184" s="114">
        <f t="shared" si="75"/>
        <v>0</v>
      </c>
      <c r="AD184" s="114">
        <f t="shared" si="73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9"/>
        <v>2700</v>
      </c>
      <c r="G185" s="29" t="str">
        <f t="shared" si="77"/>
        <v/>
      </c>
      <c r="H185" s="30">
        <v>2700</v>
      </c>
      <c r="I185" s="67">
        <f t="shared" si="80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1"/>
        <v>45500</v>
      </c>
      <c r="P185" s="77" t="str">
        <f t="shared" si="66"/>
        <v/>
      </c>
      <c r="Q185" s="27">
        <v>45500</v>
      </c>
      <c r="R185" s="90">
        <f t="shared" si="68"/>
        <v>45500</v>
      </c>
      <c r="S185" s="3"/>
      <c r="V185" s="9"/>
      <c r="W185" s="6"/>
      <c r="X185" s="8"/>
      <c r="Y185" s="9"/>
      <c r="Z185" s="6"/>
      <c r="AA185" s="8"/>
      <c r="AC185" s="114">
        <f t="shared" si="75"/>
        <v>0</v>
      </c>
      <c r="AD185" s="114">
        <f t="shared" si="73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9"/>
        <v>3200</v>
      </c>
      <c r="G186" s="29" t="str">
        <f t="shared" si="77"/>
        <v/>
      </c>
      <c r="H186" s="30">
        <v>3200</v>
      </c>
      <c r="I186" s="67">
        <f t="shared" si="80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1"/>
        <v>14500</v>
      </c>
      <c r="P186" s="77" t="str">
        <f t="shared" si="66"/>
        <v/>
      </c>
      <c r="Q186" s="27">
        <v>14500</v>
      </c>
      <c r="R186" s="90">
        <f t="shared" si="68"/>
        <v>14500</v>
      </c>
      <c r="S186" s="3"/>
      <c r="V186" s="9"/>
      <c r="W186" s="6"/>
      <c r="X186" s="8"/>
      <c r="Y186" s="9"/>
      <c r="Z186" s="6"/>
      <c r="AA186" s="8"/>
      <c r="AC186" s="114">
        <f t="shared" si="75"/>
        <v>0</v>
      </c>
      <c r="AD186" s="114">
        <f t="shared" si="73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59690</v>
      </c>
      <c r="F187" s="39">
        <f>E187/18</f>
        <v>3316.11111111111</v>
      </c>
      <c r="G187" s="73"/>
      <c r="H187" s="38">
        <f>H183+I184+I185+I186</f>
        <v>59690</v>
      </c>
      <c r="I187" s="39">
        <f>H187/18</f>
        <v>3316.11111111111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1"/>
        <v>12700</v>
      </c>
      <c r="P187" s="77" t="str">
        <f t="shared" ref="P187:P198" si="81">IF(LEFT(M187,1)="+",LEFT(M187,1)&amp;TEXT(M187,"#"),TEXT(M187,"#"))</f>
        <v/>
      </c>
      <c r="Q187" s="27">
        <v>12700</v>
      </c>
      <c r="R187" s="90">
        <f t="shared" si="68"/>
        <v>12700</v>
      </c>
      <c r="S187" s="3"/>
      <c r="V187" s="9"/>
      <c r="W187" s="6"/>
      <c r="X187" s="8"/>
      <c r="Y187" s="9"/>
      <c r="Z187" s="6"/>
      <c r="AA187" s="8"/>
      <c r="AC187" s="114">
        <f t="shared" si="75"/>
        <v>0</v>
      </c>
      <c r="AD187" s="114">
        <f t="shared" si="73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1"/>
        <v>11400</v>
      </c>
      <c r="P188" s="77" t="str">
        <f t="shared" si="81"/>
        <v/>
      </c>
      <c r="Q188" s="27">
        <v>11400</v>
      </c>
      <c r="R188" s="90">
        <f t="shared" si="68"/>
        <v>11400</v>
      </c>
      <c r="S188" s="3"/>
      <c r="V188" s="9"/>
      <c r="W188" s="6"/>
      <c r="X188" s="8"/>
      <c r="Y188" s="9"/>
      <c r="Z188" s="6"/>
      <c r="AA188" s="8"/>
      <c r="AC188" s="114">
        <f t="shared" si="75"/>
        <v>0</v>
      </c>
      <c r="AD188" s="114">
        <f t="shared" si="73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1"/>
        <v>13600</v>
      </c>
      <c r="P189" s="77" t="str">
        <f t="shared" si="81"/>
        <v/>
      </c>
      <c r="Q189" s="27">
        <v>13600</v>
      </c>
      <c r="R189" s="90">
        <f t="shared" si="68"/>
        <v>13600</v>
      </c>
      <c r="S189" s="3"/>
      <c r="V189" s="9"/>
      <c r="W189" s="6"/>
      <c r="X189" s="8"/>
      <c r="Y189" s="9"/>
      <c r="Z189" s="6"/>
      <c r="AA189" s="8"/>
      <c r="AC189" s="114">
        <f t="shared" si="75"/>
        <v>0</v>
      </c>
      <c r="AD189" s="114">
        <f t="shared" si="73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1"/>
        <v>15500</v>
      </c>
      <c r="P190" s="77" t="str">
        <f t="shared" si="81"/>
        <v/>
      </c>
      <c r="Q190" s="27">
        <v>15500</v>
      </c>
      <c r="R190" s="90">
        <f t="shared" si="68"/>
        <v>15500</v>
      </c>
      <c r="S190" s="3"/>
      <c r="V190" s="9"/>
      <c r="W190" s="6"/>
      <c r="X190" s="8"/>
      <c r="Y190" s="9"/>
      <c r="Z190" s="6"/>
      <c r="AA190" s="8"/>
      <c r="AC190" s="114">
        <f t="shared" si="75"/>
        <v>0</v>
      </c>
      <c r="AD190" s="114">
        <f t="shared" si="73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1"/>
        <v>15600</v>
      </c>
      <c r="P191" s="77" t="str">
        <f t="shared" si="81"/>
        <v/>
      </c>
      <c r="Q191" s="30">
        <v>15600</v>
      </c>
      <c r="R191" s="90">
        <f t="shared" si="68"/>
        <v>15600</v>
      </c>
      <c r="S191" s="3"/>
      <c r="V191" s="9"/>
      <c r="W191" s="6"/>
      <c r="X191" s="8"/>
      <c r="Y191" s="9"/>
      <c r="Z191" s="6"/>
      <c r="AA191" s="8"/>
      <c r="AC191" s="114">
        <f t="shared" si="75"/>
        <v>0</v>
      </c>
      <c r="AD191" s="114">
        <f t="shared" si="73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1"/>
        <v>14500</v>
      </c>
      <c r="P192" s="29" t="str">
        <f t="shared" si="81"/>
        <v/>
      </c>
      <c r="Q192" s="30">
        <v>14500</v>
      </c>
      <c r="R192" s="90">
        <f t="shared" si="68"/>
        <v>14500</v>
      </c>
      <c r="S192" s="3"/>
      <c r="V192" s="9"/>
      <c r="W192" s="6"/>
      <c r="X192" s="8"/>
      <c r="Y192" s="9"/>
      <c r="Z192" s="6"/>
      <c r="AA192" s="8"/>
      <c r="AC192" s="114">
        <f t="shared" si="75"/>
        <v>0</v>
      </c>
      <c r="AD192" s="114">
        <f t="shared" si="73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1"/>
        <v>12700</v>
      </c>
      <c r="P193" s="29" t="str">
        <f t="shared" si="81"/>
        <v/>
      </c>
      <c r="Q193" s="30">
        <v>12700</v>
      </c>
      <c r="R193" s="90">
        <f t="shared" si="68"/>
        <v>12700</v>
      </c>
      <c r="S193" s="3"/>
      <c r="V193" s="9"/>
      <c r="W193" s="6"/>
      <c r="X193" s="8"/>
      <c r="Y193" s="9"/>
      <c r="Z193" s="6"/>
      <c r="AA193" s="8"/>
      <c r="AC193" s="114">
        <f t="shared" si="75"/>
        <v>0</v>
      </c>
      <c r="AD193" s="114">
        <f t="shared" si="73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1"/>
        <v>11000</v>
      </c>
      <c r="P194" s="29" t="str">
        <f t="shared" si="81"/>
        <v/>
      </c>
      <c r="Q194" s="30">
        <v>11000</v>
      </c>
      <c r="R194" s="90">
        <f t="shared" si="68"/>
        <v>11000</v>
      </c>
      <c r="S194" s="3"/>
      <c r="V194" s="9"/>
      <c r="W194" s="6"/>
      <c r="X194" s="8"/>
      <c r="Y194" s="9"/>
      <c r="Z194" s="6"/>
      <c r="AA194" s="8"/>
      <c r="AC194" s="114">
        <f t="shared" si="75"/>
        <v>0</v>
      </c>
      <c r="AD194" s="114">
        <f t="shared" si="73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1"/>
        <v>44000</v>
      </c>
      <c r="P195" s="29" t="str">
        <f t="shared" si="81"/>
        <v/>
      </c>
      <c r="Q195" s="30">
        <v>44000</v>
      </c>
      <c r="R195" s="90">
        <f t="shared" si="68"/>
        <v>44000</v>
      </c>
      <c r="S195" s="3"/>
      <c r="V195" s="9"/>
      <c r="W195" s="6"/>
      <c r="X195" s="8"/>
      <c r="Y195" s="9"/>
      <c r="Z195" s="6"/>
      <c r="AA195" s="8"/>
      <c r="AC195" s="114">
        <f t="shared" ref="AC195:AC197" si="82">F198-I198</f>
        <v>0</v>
      </c>
      <c r="AD195" s="114">
        <f t="shared" si="73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1"/>
        <v>14700</v>
      </c>
      <c r="P196" s="29" t="str">
        <f t="shared" si="81"/>
        <v/>
      </c>
      <c r="Q196" s="34">
        <v>14700</v>
      </c>
      <c r="R196" s="90">
        <f t="shared" si="68"/>
        <v>14700</v>
      </c>
      <c r="S196" s="3"/>
      <c r="V196" s="9"/>
      <c r="W196" s="6"/>
      <c r="X196" s="8"/>
      <c r="Y196" s="9"/>
      <c r="Z196" s="6"/>
      <c r="AA196" s="8"/>
      <c r="AC196" s="114">
        <f t="shared" si="82"/>
        <v>0</v>
      </c>
      <c r="AD196" s="114">
        <f t="shared" si="73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1"/>
        <v>20700</v>
      </c>
      <c r="P197" s="29" t="str">
        <f t="shared" si="81"/>
        <v/>
      </c>
      <c r="Q197" s="30">
        <v>20700</v>
      </c>
      <c r="R197" s="90">
        <f t="shared" si="68"/>
        <v>20700</v>
      </c>
      <c r="S197" s="3"/>
      <c r="V197" s="9"/>
      <c r="W197" s="6"/>
      <c r="X197" s="8"/>
      <c r="Y197" s="9"/>
      <c r="Z197" s="6"/>
      <c r="AA197" s="8"/>
      <c r="AC197" s="114">
        <f t="shared" si="82"/>
        <v>0</v>
      </c>
      <c r="AD197" s="114">
        <f t="shared" si="73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1"/>
        <v>34200</v>
      </c>
      <c r="P198" s="115" t="str">
        <f t="shared" si="81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198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9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526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526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4900</v>
      </c>
      <c r="O4" s="28">
        <f t="shared" ref="O4:O26" si="3">N4+M4</f>
        <v>4900</v>
      </c>
      <c r="P4" s="29" t="str">
        <f t="shared" ref="P4:P14" si="4">IF(LEFT(M4,1)="+",LEFT(M4,1)&amp;TEXT(M4,"#"),TEXT(M4,"#"))</f>
        <v/>
      </c>
      <c r="Q4" s="30">
        <v>4900</v>
      </c>
      <c r="R4" s="90">
        <f t="shared" ref="R4:R26" si="5">IF(P4="",0+Q4,P4+Q4)</f>
        <v>4900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5100</v>
      </c>
      <c r="O5" s="28">
        <f t="shared" si="3"/>
        <v>5100</v>
      </c>
      <c r="P5" s="29" t="str">
        <f t="shared" si="4"/>
        <v/>
      </c>
      <c r="Q5" s="30">
        <v>5100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5200</v>
      </c>
      <c r="O7" s="28">
        <f t="shared" si="3"/>
        <v>5200</v>
      </c>
      <c r="P7" s="29" t="str">
        <f t="shared" si="4"/>
        <v/>
      </c>
      <c r="Q7" s="30">
        <v>5200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4600</v>
      </c>
      <c r="O8" s="28">
        <f t="shared" si="3"/>
        <v>4600</v>
      </c>
      <c r="P8" s="29" t="str">
        <f t="shared" si="4"/>
        <v/>
      </c>
      <c r="Q8" s="30">
        <v>4600</v>
      </c>
      <c r="R8" s="90">
        <f t="shared" si="5"/>
        <v>4600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4800</v>
      </c>
      <c r="O9" s="28">
        <f t="shared" si="3"/>
        <v>4800</v>
      </c>
      <c r="P9" s="29" t="str">
        <f t="shared" si="4"/>
        <v/>
      </c>
      <c r="Q9" s="30">
        <v>4800</v>
      </c>
      <c r="R9" s="90">
        <f t="shared" si="5"/>
        <v>4800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11200</v>
      </c>
      <c r="X11" s="67">
        <f t="shared" si="6"/>
        <v>11200</v>
      </c>
      <c r="Y11" s="77" t="str">
        <f t="shared" si="7"/>
        <v/>
      </c>
      <c r="Z11" s="30">
        <v>11200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10900</v>
      </c>
      <c r="X12" s="67">
        <f t="shared" si="6"/>
        <v>10900</v>
      </c>
      <c r="Y12" s="77" t="str">
        <f t="shared" si="7"/>
        <v/>
      </c>
      <c r="Z12" s="30">
        <v>10900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99500</v>
      </c>
      <c r="O27" s="39">
        <f>N27/22</f>
        <v>4522.72727272727</v>
      </c>
      <c r="P27" s="73"/>
      <c r="Q27" s="38">
        <f>SUM(R6:R26)</f>
        <v>99500</v>
      </c>
      <c r="R27" s="108">
        <f>Q27/22</f>
        <v>4522.72727272727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26600</v>
      </c>
      <c r="O28" s="28">
        <f t="shared" ref="O28:O45" si="19">N28+M28</f>
        <v>26600</v>
      </c>
      <c r="P28" s="29" t="str">
        <f t="shared" ref="P28:P45" si="20">IF(LEFT(M28,1)="+",LEFT(M28,1)&amp;TEXT(M28,"#"),TEXT(M28,"#"))</f>
        <v/>
      </c>
      <c r="Q28" s="30">
        <v>26600</v>
      </c>
      <c r="R28" s="90">
        <f t="shared" ref="R28:R45" si="21">IF(P28="",0+Q28,P28+Q28)</f>
        <v>26600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26400</v>
      </c>
      <c r="O29" s="28">
        <f t="shared" si="19"/>
        <v>26400</v>
      </c>
      <c r="P29" s="29" t="str">
        <f t="shared" si="20"/>
        <v/>
      </c>
      <c r="Q29" s="30">
        <v>26400</v>
      </c>
      <c r="R29" s="90">
        <f t="shared" si="21"/>
        <v>26400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9"/>
        <v>25900</v>
      </c>
      <c r="P30" s="29" t="str">
        <f t="shared" si="20"/>
        <v/>
      </c>
      <c r="Q30" s="30">
        <v>25900</v>
      </c>
      <c r="R30" s="90">
        <f t="shared" si="21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9"/>
        <v>25700</v>
      </c>
      <c r="P31" s="29" t="str">
        <f t="shared" si="20"/>
        <v/>
      </c>
      <c r="Q31" s="30">
        <v>25700</v>
      </c>
      <c r="R31" s="90">
        <f t="shared" si="21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25500</v>
      </c>
      <c r="O32" s="28">
        <f t="shared" si="19"/>
        <v>25500</v>
      </c>
      <c r="P32" s="29" t="str">
        <f t="shared" si="20"/>
        <v/>
      </c>
      <c r="Q32" s="30">
        <v>25500</v>
      </c>
      <c r="R32" s="90">
        <f t="shared" si="21"/>
        <v>25500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25200</v>
      </c>
      <c r="O34" s="28">
        <f t="shared" si="19"/>
        <v>25200</v>
      </c>
      <c r="P34" s="29" t="str">
        <f t="shared" si="20"/>
        <v/>
      </c>
      <c r="Q34" s="30">
        <v>25200</v>
      </c>
      <c r="R34" s="90">
        <f t="shared" si="21"/>
        <v>25200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22800</v>
      </c>
      <c r="O35" s="28">
        <f t="shared" si="19"/>
        <v>22800</v>
      </c>
      <c r="P35" s="29" t="str">
        <f t="shared" si="20"/>
        <v/>
      </c>
      <c r="Q35" s="30">
        <v>22800</v>
      </c>
      <c r="R35" s="90">
        <f t="shared" si="21"/>
        <v>22800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22800</v>
      </c>
      <c r="O36" s="28">
        <f t="shared" si="19"/>
        <v>22800</v>
      </c>
      <c r="P36" s="29" t="str">
        <f t="shared" si="20"/>
        <v/>
      </c>
      <c r="Q36" s="30">
        <v>22800</v>
      </c>
      <c r="R36" s="90">
        <f t="shared" si="21"/>
        <v>22800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2"/>
        <v>33500</v>
      </c>
      <c r="G39" s="29" t="str">
        <f t="shared" si="1"/>
        <v/>
      </c>
      <c r="H39" s="30">
        <v>33500</v>
      </c>
      <c r="I39" s="67">
        <f t="shared" si="23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20500</v>
      </c>
      <c r="O40" s="28">
        <f t="shared" si="19"/>
        <v>20500</v>
      </c>
      <c r="P40" s="77" t="str">
        <f t="shared" si="20"/>
        <v/>
      </c>
      <c r="Q40" s="30">
        <v>20500</v>
      </c>
      <c r="R40" s="90">
        <f t="shared" si="21"/>
        <v>20500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27000</v>
      </c>
      <c r="O45" s="28">
        <f t="shared" si="19"/>
        <v>27000</v>
      </c>
      <c r="P45" s="29" t="str">
        <f t="shared" si="20"/>
        <v/>
      </c>
      <c r="Q45" s="30">
        <v>27000</v>
      </c>
      <c r="R45" s="90">
        <f t="shared" si="21"/>
        <v>27000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477740</v>
      </c>
      <c r="O46" s="39">
        <f>N46/18</f>
        <v>26541.1111111111</v>
      </c>
      <c r="P46" s="73"/>
      <c r="Q46" s="38">
        <f>SUM(R28:R45)</f>
        <v>477740</v>
      </c>
      <c r="R46" s="108">
        <f>Q46/18</f>
        <v>26541.1111111111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21600</v>
      </c>
      <c r="F47" s="28">
        <f t="shared" ref="F47:F51" si="24">E47+D47</f>
        <v>21600</v>
      </c>
      <c r="G47" s="29" t="str">
        <f t="shared" si="1"/>
        <v/>
      </c>
      <c r="H47" s="30">
        <v>21600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520940</v>
      </c>
      <c r="O50" s="39">
        <f>N50/21</f>
        <v>24806.6666666667</v>
      </c>
      <c r="P50" s="73"/>
      <c r="Q50" s="38">
        <f>Q46+R47+R48</f>
        <v>520940</v>
      </c>
      <c r="R50" s="108">
        <f>Q50/21</f>
        <v>24806.6666666667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487500</v>
      </c>
      <c r="F53" s="39">
        <f>E53/16</f>
        <v>30468.75</v>
      </c>
      <c r="G53" s="29" t="str">
        <f t="shared" si="1"/>
        <v/>
      </c>
      <c r="H53" s="51">
        <f>H46+H52</f>
        <v>487500</v>
      </c>
      <c r="I53" s="39">
        <f>H53/16</f>
        <v>30468.75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10400</v>
      </c>
      <c r="F56" s="28">
        <f t="shared" si="32"/>
        <v>10400</v>
      </c>
      <c r="G56" s="29" t="str">
        <f t="shared" si="1"/>
        <v/>
      </c>
      <c r="H56" s="30">
        <v>10400</v>
      </c>
      <c r="I56" s="67">
        <f t="shared" si="33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10600</v>
      </c>
      <c r="F57" s="28">
        <f t="shared" si="32"/>
        <v>10600</v>
      </c>
      <c r="G57" s="29" t="str">
        <f t="shared" si="1"/>
        <v/>
      </c>
      <c r="H57" s="30">
        <v>10600</v>
      </c>
      <c r="I57" s="67">
        <f t="shared" si="33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11200</v>
      </c>
      <c r="F58" s="28">
        <f t="shared" si="32"/>
        <v>11200</v>
      </c>
      <c r="G58" s="29" t="str">
        <f t="shared" si="1"/>
        <v/>
      </c>
      <c r="H58" s="30">
        <v>11200</v>
      </c>
      <c r="I58" s="67">
        <f t="shared" si="33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11000</v>
      </c>
      <c r="F59" s="28">
        <f t="shared" si="32"/>
        <v>11000</v>
      </c>
      <c r="G59" s="29" t="str">
        <f t="shared" si="1"/>
        <v/>
      </c>
      <c r="H59" s="30">
        <v>11000</v>
      </c>
      <c r="I59" s="67">
        <f t="shared" si="33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10700</v>
      </c>
      <c r="F60" s="28">
        <f t="shared" si="32"/>
        <v>10700</v>
      </c>
      <c r="G60" s="29" t="str">
        <f t="shared" si="1"/>
        <v/>
      </c>
      <c r="H60" s="30">
        <v>10700</v>
      </c>
      <c r="I60" s="67">
        <f t="shared" si="33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10900</v>
      </c>
      <c r="F61" s="28">
        <f t="shared" si="32"/>
        <v>10900</v>
      </c>
      <c r="G61" s="29" t="str">
        <f t="shared" si="1"/>
        <v/>
      </c>
      <c r="H61" s="30">
        <v>10900</v>
      </c>
      <c r="I61" s="67">
        <f t="shared" si="33"/>
        <v>10900</v>
      </c>
      <c r="J61" s="69"/>
      <c r="K61" s="25" t="s">
        <v>163</v>
      </c>
      <c r="L61" s="25" t="s">
        <v>22</v>
      </c>
      <c r="M61" s="52"/>
      <c r="N61" s="27">
        <v>2000</v>
      </c>
      <c r="O61" s="28">
        <f t="shared" ref="O61:O63" si="37">N61+M61</f>
        <v>2000</v>
      </c>
      <c r="P61" s="29" t="str">
        <f t="shared" ref="P61:P63" si="38">IF(LEFT(M61,1)="+",LEFT(M61,1)&amp;TEXT(M61,"#"),TEXT(M61,"#"))</f>
        <v/>
      </c>
      <c r="Q61" s="30">
        <v>2000</v>
      </c>
      <c r="R61" s="90">
        <f t="shared" ref="R61:R63" si="39">IF(P61="",0+Q61,P61+Q61)</f>
        <v>2000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14200</v>
      </c>
      <c r="O64" s="39">
        <f>N64/7</f>
        <v>2028.57142857143</v>
      </c>
      <c r="P64" s="73"/>
      <c r="Q64" s="38">
        <f>Q60+R61+R63</f>
        <v>14200</v>
      </c>
      <c r="R64" s="108">
        <f>Q64/7</f>
        <v>2028.57142857143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143800</v>
      </c>
      <c r="F67" s="39">
        <f>E67/13</f>
        <v>11061.5384615385</v>
      </c>
      <c r="G67" s="29" t="str">
        <f t="shared" si="1"/>
        <v/>
      </c>
      <c r="H67" s="51">
        <f>SUM(I54:I66)</f>
        <v>143800</v>
      </c>
      <c r="I67" s="39">
        <f>H67/13</f>
        <v>11061.5384615385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95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 t="s">
        <v>467</v>
      </c>
      <c r="N70" s="27">
        <v>3200</v>
      </c>
      <c r="O70" s="28">
        <f t="shared" ref="O70:O133" si="48">N70+M70</f>
        <v>3000</v>
      </c>
      <c r="P70" s="29" t="str">
        <f t="shared" ref="P70:P79" si="49">IF(LEFT(M70,1)="+",LEFT(M70,1)&amp;TEXT(M70,"#"),TEXT(M70,"#"))</f>
        <v>-200</v>
      </c>
      <c r="Q70" s="30">
        <v>3200</v>
      </c>
      <c r="R70" s="90">
        <f t="shared" ref="R70:R133" si="50">IF(P70="",0+Q70,P70+Q70)</f>
        <v>3000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164300</v>
      </c>
      <c r="F72" s="39">
        <f>E72/15</f>
        <v>10953.3333333333</v>
      </c>
      <c r="G72" s="73"/>
      <c r="H72" s="51">
        <f>H67+H71</f>
        <v>164300</v>
      </c>
      <c r="I72" s="39">
        <f>H72/15</f>
        <v>10953.3333333333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12100</v>
      </c>
      <c r="O79" s="28">
        <f t="shared" si="48"/>
        <v>12100</v>
      </c>
      <c r="P79" s="29" t="str">
        <f t="shared" si="49"/>
        <v/>
      </c>
      <c r="Q79" s="30">
        <v>12100</v>
      </c>
      <c r="R79" s="90">
        <f t="shared" si="50"/>
        <v>12100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4500</v>
      </c>
      <c r="O95" s="28">
        <f t="shared" si="48"/>
        <v>4500</v>
      </c>
      <c r="P95" s="29"/>
      <c r="Q95" s="30">
        <v>4800</v>
      </c>
      <c r="R95" s="90">
        <f t="shared" si="50"/>
        <v>4800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8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50"/>
        <v>5000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ref="AD96:AD152" si="60">O97-R97</f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61">E97+D97</f>
        <v>10800</v>
      </c>
      <c r="G97" s="29" t="str">
        <f t="shared" si="58"/>
        <v/>
      </c>
      <c r="H97" s="30">
        <v>10800</v>
      </c>
      <c r="I97" s="67">
        <f t="shared" ref="I97:I115" si="62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9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60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61"/>
        <v>11900</v>
      </c>
      <c r="G98" s="29" t="str">
        <f t="shared" si="58"/>
        <v/>
      </c>
      <c r="H98" s="30">
        <v>11900</v>
      </c>
      <c r="I98" s="67">
        <f t="shared" si="62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8"/>
        <v>2700</v>
      </c>
      <c r="P98" s="29" t="str">
        <f t="shared" si="59"/>
        <v/>
      </c>
      <c r="Q98" s="30">
        <v>2700</v>
      </c>
      <c r="R98" s="90">
        <f t="shared" si="50"/>
        <v>2700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60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61"/>
        <v>11600</v>
      </c>
      <c r="G99" s="29" t="str">
        <f t="shared" si="58"/>
        <v/>
      </c>
      <c r="H99" s="30">
        <v>11600</v>
      </c>
      <c r="I99" s="67">
        <f t="shared" si="62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8"/>
        <v>5300</v>
      </c>
      <c r="P99" s="29" t="str">
        <f t="shared" si="59"/>
        <v/>
      </c>
      <c r="Q99" s="30">
        <v>5300</v>
      </c>
      <c r="R99" s="90">
        <f t="shared" si="50"/>
        <v>5300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60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61"/>
        <v>11800</v>
      </c>
      <c r="G100" s="29" t="str">
        <f t="shared" si="58"/>
        <v/>
      </c>
      <c r="H100" s="30">
        <v>11800</v>
      </c>
      <c r="I100" s="67">
        <f t="shared" si="62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8"/>
        <v>1000</v>
      </c>
      <c r="P100" s="29" t="str">
        <f t="shared" si="59"/>
        <v/>
      </c>
      <c r="Q100" s="30">
        <v>1000</v>
      </c>
      <c r="R100" s="90">
        <f t="shared" si="50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60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61"/>
        <v>11000</v>
      </c>
      <c r="G101" s="29" t="str">
        <f t="shared" si="58"/>
        <v/>
      </c>
      <c r="H101" s="30">
        <v>11000</v>
      </c>
      <c r="I101" s="67">
        <f t="shared" si="62"/>
        <v>11000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8"/>
        <v>2700</v>
      </c>
      <c r="P101" s="29" t="str">
        <f t="shared" si="59"/>
        <v/>
      </c>
      <c r="Q101" s="30">
        <v>2700</v>
      </c>
      <c r="R101" s="90">
        <f t="shared" si="50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60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61"/>
        <v>10700</v>
      </c>
      <c r="G102" s="29" t="str">
        <f t="shared" si="58"/>
        <v/>
      </c>
      <c r="H102" s="30">
        <v>10700</v>
      </c>
      <c r="I102" s="67">
        <f t="shared" si="62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8"/>
        <v>600</v>
      </c>
      <c r="P102" s="29" t="str">
        <f t="shared" si="59"/>
        <v/>
      </c>
      <c r="Q102" s="30">
        <v>600</v>
      </c>
      <c r="R102" s="90">
        <f t="shared" si="50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60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61"/>
        <v>10000</v>
      </c>
      <c r="G103" s="29" t="str">
        <f t="shared" si="58"/>
        <v/>
      </c>
      <c r="H103" s="30">
        <v>10000</v>
      </c>
      <c r="I103" s="67">
        <f t="shared" si="62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8"/>
        <v>1600</v>
      </c>
      <c r="P103" s="29" t="str">
        <f t="shared" si="59"/>
        <v/>
      </c>
      <c r="Q103" s="34">
        <v>1600</v>
      </c>
      <c r="R103" s="90">
        <f t="shared" si="50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60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61"/>
        <v>10000</v>
      </c>
      <c r="G104" s="29" t="str">
        <f t="shared" si="58"/>
        <v/>
      </c>
      <c r="H104" s="30">
        <v>10000</v>
      </c>
      <c r="I104" s="67">
        <f t="shared" si="62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8"/>
        <v>1900</v>
      </c>
      <c r="P104" s="29" t="str">
        <f t="shared" si="59"/>
        <v/>
      </c>
      <c r="Q104" s="30">
        <v>1900</v>
      </c>
      <c r="R104" s="90">
        <f t="shared" si="50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60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61"/>
        <v>10500</v>
      </c>
      <c r="G105" s="29" t="str">
        <f t="shared" si="58"/>
        <v/>
      </c>
      <c r="H105" s="30">
        <v>10500</v>
      </c>
      <c r="I105" s="67">
        <f t="shared" si="62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8"/>
        <v>3000</v>
      </c>
      <c r="P105" s="29" t="str">
        <f t="shared" si="59"/>
        <v/>
      </c>
      <c r="Q105" s="34">
        <v>3000</v>
      </c>
      <c r="R105" s="90">
        <f t="shared" si="50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60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61"/>
        <v>9400</v>
      </c>
      <c r="G106" s="29" t="str">
        <f t="shared" si="58"/>
        <v/>
      </c>
      <c r="H106" s="30">
        <v>9400</v>
      </c>
      <c r="I106" s="67">
        <f t="shared" si="62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8"/>
        <v>2500</v>
      </c>
      <c r="P106" s="29" t="str">
        <f t="shared" si="59"/>
        <v/>
      </c>
      <c r="Q106" s="34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60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61"/>
        <v>10000</v>
      </c>
      <c r="G107" s="29" t="str">
        <f t="shared" si="58"/>
        <v/>
      </c>
      <c r="H107" s="30">
        <v>10000</v>
      </c>
      <c r="I107" s="67">
        <f t="shared" si="62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8"/>
        <v>2500</v>
      </c>
      <c r="P107" s="29" t="str">
        <f t="shared" si="59"/>
        <v/>
      </c>
      <c r="Q107" s="30">
        <v>2500</v>
      </c>
      <c r="R107" s="90">
        <f t="shared" si="50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60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61"/>
        <v>10600</v>
      </c>
      <c r="G108" s="29" t="str">
        <f t="shared" si="58"/>
        <v/>
      </c>
      <c r="H108" s="30">
        <v>10600</v>
      </c>
      <c r="I108" s="67">
        <f t="shared" si="62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8"/>
        <v>2400</v>
      </c>
      <c r="P108" s="29" t="str">
        <f t="shared" si="59"/>
        <v/>
      </c>
      <c r="Q108" s="30">
        <v>2400</v>
      </c>
      <c r="R108" s="90">
        <f t="shared" si="50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60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61"/>
        <v>11900</v>
      </c>
      <c r="G109" s="29" t="str">
        <f t="shared" si="58"/>
        <v/>
      </c>
      <c r="H109" s="30">
        <v>11900</v>
      </c>
      <c r="I109" s="67">
        <f t="shared" si="62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8"/>
        <v>1800</v>
      </c>
      <c r="P109" s="29" t="str">
        <f t="shared" si="59"/>
        <v/>
      </c>
      <c r="Q109" s="30">
        <v>1800</v>
      </c>
      <c r="R109" s="90">
        <f t="shared" si="50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60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61"/>
        <v>11800</v>
      </c>
      <c r="G110" s="29" t="str">
        <f t="shared" si="58"/>
        <v/>
      </c>
      <c r="H110" s="30">
        <v>11800</v>
      </c>
      <c r="I110" s="67">
        <f t="shared" si="62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8"/>
        <v>1600</v>
      </c>
      <c r="P110" s="29" t="str">
        <f t="shared" si="59"/>
        <v/>
      </c>
      <c r="Q110" s="34">
        <v>1600</v>
      </c>
      <c r="R110" s="90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60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61"/>
        <v>11800</v>
      </c>
      <c r="G111" s="29" t="str">
        <f t="shared" si="58"/>
        <v/>
      </c>
      <c r="H111" s="30">
        <v>11800</v>
      </c>
      <c r="I111" s="67">
        <f t="shared" si="62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8"/>
        <v>1100</v>
      </c>
      <c r="P111" s="29" t="str">
        <f t="shared" si="59"/>
        <v/>
      </c>
      <c r="Q111" s="30">
        <v>1100</v>
      </c>
      <c r="R111" s="90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60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61"/>
        <v>11100</v>
      </c>
      <c r="G112" s="29" t="str">
        <f t="shared" si="58"/>
        <v/>
      </c>
      <c r="H112" s="30">
        <v>11100</v>
      </c>
      <c r="I112" s="67">
        <f t="shared" si="62"/>
        <v>11100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8"/>
        <v>6200</v>
      </c>
      <c r="P112" s="29" t="str">
        <f t="shared" si="59"/>
        <v/>
      </c>
      <c r="Q112" s="34">
        <v>6200</v>
      </c>
      <c r="R112" s="90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60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61"/>
        <v>10700</v>
      </c>
      <c r="G113" s="29" t="str">
        <f t="shared" si="58"/>
        <v/>
      </c>
      <c r="H113" s="30">
        <v>10700</v>
      </c>
      <c r="I113" s="67">
        <f t="shared" si="62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8"/>
        <v>1500</v>
      </c>
      <c r="P113" s="29" t="str">
        <f t="shared" si="59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60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61"/>
        <v>10000</v>
      </c>
      <c r="G114" s="29" t="str">
        <f t="shared" si="58"/>
        <v/>
      </c>
      <c r="H114" s="30">
        <v>10000</v>
      </c>
      <c r="I114" s="67">
        <f t="shared" si="62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8"/>
        <v>1500</v>
      </c>
      <c r="P114" s="29" t="str">
        <f t="shared" si="59"/>
        <v/>
      </c>
      <c r="Q114" s="30">
        <v>1500</v>
      </c>
      <c r="R114" s="90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60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61"/>
        <v>9800</v>
      </c>
      <c r="G115" s="29" t="str">
        <f t="shared" si="58"/>
        <v/>
      </c>
      <c r="H115" s="30">
        <v>9800</v>
      </c>
      <c r="I115" s="67">
        <f t="shared" si="62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8"/>
        <v>500</v>
      </c>
      <c r="P115" s="29" t="str">
        <f t="shared" si="59"/>
        <v/>
      </c>
      <c r="Q115" s="30">
        <v>500</v>
      </c>
      <c r="R115" s="90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60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205400</v>
      </c>
      <c r="F116" s="39">
        <f>E116/19</f>
        <v>10810.5263157895</v>
      </c>
      <c r="G116" s="73"/>
      <c r="H116" s="38">
        <f>SUM(I97:I115)</f>
        <v>205400</v>
      </c>
      <c r="I116" s="39">
        <f>H116/19</f>
        <v>10810.5263157895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8"/>
        <v>14000</v>
      </c>
      <c r="P116" s="29" t="str">
        <f t="shared" si="59"/>
        <v/>
      </c>
      <c r="Q116" s="34">
        <v>14000</v>
      </c>
      <c r="R116" s="90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60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3">E117+D117</f>
        <v>8700</v>
      </c>
      <c r="G117" s="29" t="str">
        <f t="shared" ref="G117:G139" si="64">IF(LEFT(D117,1)="+",LEFT(D117,1)&amp;TEXT(D117,"#"),TEXT(D117,"#"))</f>
        <v/>
      </c>
      <c r="H117" s="30">
        <v>8700</v>
      </c>
      <c r="I117" s="67">
        <f t="shared" ref="I117:I166" si="65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8"/>
        <v>10500</v>
      </c>
      <c r="P117" s="29" t="str">
        <f t="shared" si="59"/>
        <v/>
      </c>
      <c r="Q117" s="34">
        <v>10500</v>
      </c>
      <c r="R117" s="90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60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3"/>
        <v>9000</v>
      </c>
      <c r="G118" s="29" t="str">
        <f t="shared" si="64"/>
        <v/>
      </c>
      <c r="H118" s="30">
        <v>9000</v>
      </c>
      <c r="I118" s="67">
        <f t="shared" si="65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8"/>
        <v>1400</v>
      </c>
      <c r="P118" s="29" t="str">
        <f t="shared" si="59"/>
        <v/>
      </c>
      <c r="Q118" s="30">
        <v>1700</v>
      </c>
      <c r="R118" s="90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60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4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8"/>
        <v>1200</v>
      </c>
      <c r="P119" s="29" t="str">
        <f t="shared" si="59"/>
        <v/>
      </c>
      <c r="Q119" s="30">
        <v>1200</v>
      </c>
      <c r="R119" s="90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60"/>
        <v>-400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223100</v>
      </c>
      <c r="F120" s="39">
        <f>E120/21</f>
        <v>10623.8095238095</v>
      </c>
      <c r="G120" s="29" t="str">
        <f t="shared" si="64"/>
        <v/>
      </c>
      <c r="H120" s="38">
        <f>H116+H119</f>
        <v>223100</v>
      </c>
      <c r="I120" s="39">
        <f>H120/21</f>
        <v>10623.8095238095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8"/>
        <v>1200</v>
      </c>
      <c r="P120" s="29">
        <v>-100</v>
      </c>
      <c r="Q120" s="30">
        <v>1700</v>
      </c>
      <c r="R120" s="90">
        <f t="shared" si="50"/>
        <v>1600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60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3"/>
        <v>10800</v>
      </c>
      <c r="G121" s="29" t="str">
        <f t="shared" si="64"/>
        <v/>
      </c>
      <c r="H121" s="30">
        <v>10800</v>
      </c>
      <c r="I121" s="67">
        <f t="shared" si="65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8"/>
        <v>1400</v>
      </c>
      <c r="P121" s="29" t="str">
        <f t="shared" si="59"/>
        <v/>
      </c>
      <c r="Q121" s="30">
        <v>1400</v>
      </c>
      <c r="R121" s="90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60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11700</v>
      </c>
      <c r="F122" s="28">
        <f t="shared" si="63"/>
        <v>11700</v>
      </c>
      <c r="G122" s="29" t="str">
        <f t="shared" si="64"/>
        <v/>
      </c>
      <c r="H122" s="30">
        <v>11700</v>
      </c>
      <c r="I122" s="67">
        <f t="shared" si="65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8"/>
        <v>0.115</v>
      </c>
      <c r="P122" s="29" t="str">
        <f t="shared" si="59"/>
        <v/>
      </c>
      <c r="Q122" s="34">
        <v>0.115</v>
      </c>
      <c r="R122" s="90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60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3"/>
        <v>14300</v>
      </c>
      <c r="G123" s="29" t="str">
        <f t="shared" si="64"/>
        <v/>
      </c>
      <c r="H123" s="30">
        <v>14300</v>
      </c>
      <c r="I123" s="99">
        <f t="shared" si="65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8"/>
        <v>0.022</v>
      </c>
      <c r="P123" s="29"/>
      <c r="Q123" s="132">
        <v>0.022</v>
      </c>
      <c r="R123" s="133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60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3"/>
        <v>17100</v>
      </c>
      <c r="G124" s="29" t="str">
        <f t="shared" si="64"/>
        <v/>
      </c>
      <c r="H124" s="30">
        <v>17100</v>
      </c>
      <c r="I124" s="99">
        <f t="shared" si="65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8"/>
        <v>1020</v>
      </c>
      <c r="P124" s="29"/>
      <c r="Q124" s="30">
        <v>1020</v>
      </c>
      <c r="R124" s="90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60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3"/>
        <v>10600</v>
      </c>
      <c r="G125" s="29" t="str">
        <f t="shared" si="64"/>
        <v/>
      </c>
      <c r="H125" s="30">
        <v>10600</v>
      </c>
      <c r="I125" s="99">
        <f t="shared" si="65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8"/>
        <v>2500</v>
      </c>
      <c r="P125" s="29" t="str">
        <f t="shared" ref="P125:P188" si="66">IF(LEFT(M125,1)="+",LEFT(M125,1)&amp;TEXT(M125,"#"),TEXT(M125,"#"))</f>
        <v/>
      </c>
      <c r="Q125" s="30">
        <v>2500</v>
      </c>
      <c r="R125" s="90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60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3"/>
        <v>9300</v>
      </c>
      <c r="G126" s="29" t="str">
        <f t="shared" si="64"/>
        <v/>
      </c>
      <c r="H126" s="30">
        <v>9300</v>
      </c>
      <c r="I126" s="99">
        <f t="shared" si="65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8"/>
        <v>2250</v>
      </c>
      <c r="P126" s="29" t="str">
        <f t="shared" si="66"/>
        <v/>
      </c>
      <c r="Q126" s="30">
        <v>2250</v>
      </c>
      <c r="R126" s="90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60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3"/>
        <v>12600</v>
      </c>
      <c r="G127" s="29" t="str">
        <f t="shared" si="64"/>
        <v/>
      </c>
      <c r="H127" s="34">
        <v>12600</v>
      </c>
      <c r="I127" s="99">
        <f t="shared" si="65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8"/>
        <v>4700</v>
      </c>
      <c r="P127" s="29" t="str">
        <f t="shared" si="66"/>
        <v/>
      </c>
      <c r="Q127" s="30">
        <v>4700</v>
      </c>
      <c r="R127" s="90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60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3"/>
        <v>10900</v>
      </c>
      <c r="G128" s="29" t="str">
        <f t="shared" si="64"/>
        <v/>
      </c>
      <c r="H128" s="34">
        <v>10900</v>
      </c>
      <c r="I128" s="99">
        <f t="shared" si="65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8"/>
        <v>3900</v>
      </c>
      <c r="P128" s="29" t="str">
        <f t="shared" si="66"/>
        <v/>
      </c>
      <c r="Q128" s="34">
        <v>3900</v>
      </c>
      <c r="R128" s="90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60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 t="s">
        <v>468</v>
      </c>
      <c r="E129" s="34">
        <v>12400</v>
      </c>
      <c r="F129" s="28">
        <f t="shared" si="63"/>
        <v>12100</v>
      </c>
      <c r="G129" s="29" t="str">
        <f t="shared" si="64"/>
        <v>-300</v>
      </c>
      <c r="H129" s="34">
        <v>12400</v>
      </c>
      <c r="I129" s="99">
        <f t="shared" si="65"/>
        <v>12100</v>
      </c>
      <c r="J129" s="105"/>
      <c r="K129" s="24" t="s">
        <v>315</v>
      </c>
      <c r="L129" s="25" t="s">
        <v>316</v>
      </c>
      <c r="M129" s="52" t="s">
        <v>467</v>
      </c>
      <c r="N129" s="27">
        <v>12000</v>
      </c>
      <c r="O129" s="28">
        <f t="shared" si="48"/>
        <v>11800</v>
      </c>
      <c r="P129" s="29" t="str">
        <f t="shared" si="66"/>
        <v>-200</v>
      </c>
      <c r="Q129" s="27">
        <v>12000</v>
      </c>
      <c r="R129" s="90">
        <f t="shared" si="50"/>
        <v>11800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7">F130-I130</f>
        <v>0</v>
      </c>
      <c r="AD129" s="114">
        <f t="shared" si="60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3"/>
        <v>12500</v>
      </c>
      <c r="G130" s="29" t="str">
        <f t="shared" si="64"/>
        <v/>
      </c>
      <c r="H130" s="34">
        <v>12500</v>
      </c>
      <c r="I130" s="99">
        <f t="shared" si="65"/>
        <v>12500</v>
      </c>
      <c r="J130" s="105"/>
      <c r="K130" s="24" t="s">
        <v>315</v>
      </c>
      <c r="L130" s="25" t="s">
        <v>105</v>
      </c>
      <c r="M130" s="52"/>
      <c r="N130" s="27">
        <v>14500</v>
      </c>
      <c r="O130" s="28">
        <f t="shared" si="48"/>
        <v>14500</v>
      </c>
      <c r="P130" s="29" t="str">
        <f t="shared" si="66"/>
        <v/>
      </c>
      <c r="Q130" s="30">
        <v>14500</v>
      </c>
      <c r="R130" s="90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7"/>
        <v>0</v>
      </c>
      <c r="AD130" s="114">
        <f t="shared" si="60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3"/>
        <v>12300</v>
      </c>
      <c r="G131" s="29" t="str">
        <f t="shared" si="64"/>
        <v/>
      </c>
      <c r="H131" s="34">
        <v>12300</v>
      </c>
      <c r="I131" s="99">
        <f t="shared" si="65"/>
        <v>12300</v>
      </c>
      <c r="J131" s="105"/>
      <c r="K131" s="24" t="s">
        <v>319</v>
      </c>
      <c r="L131" s="25" t="s">
        <v>75</v>
      </c>
      <c r="M131" s="52" t="s">
        <v>467</v>
      </c>
      <c r="N131" s="27">
        <v>12800</v>
      </c>
      <c r="O131" s="28">
        <f t="shared" si="48"/>
        <v>12600</v>
      </c>
      <c r="P131" s="29" t="str">
        <f t="shared" si="66"/>
        <v>-200</v>
      </c>
      <c r="Q131" s="30">
        <v>12800</v>
      </c>
      <c r="R131" s="90">
        <f t="shared" si="50"/>
        <v>12600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7"/>
        <v>0</v>
      </c>
      <c r="AD131" s="114">
        <f t="shared" si="60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3"/>
        <v>13100</v>
      </c>
      <c r="G132" s="29" t="str">
        <f t="shared" si="64"/>
        <v/>
      </c>
      <c r="H132" s="34">
        <v>13100</v>
      </c>
      <c r="I132" s="99">
        <f t="shared" si="65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8"/>
        <v>17200</v>
      </c>
      <c r="P132" s="29" t="str">
        <f t="shared" si="66"/>
        <v/>
      </c>
      <c r="Q132" s="30">
        <v>17200</v>
      </c>
      <c r="R132" s="90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7"/>
        <v>0</v>
      </c>
      <c r="AD132" s="114">
        <f t="shared" si="60"/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3"/>
        <v>13100</v>
      </c>
      <c r="G133" s="29" t="str">
        <f t="shared" si="64"/>
        <v/>
      </c>
      <c r="H133" s="34">
        <v>13100</v>
      </c>
      <c r="I133" s="99">
        <f t="shared" si="65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8"/>
        <v>16600</v>
      </c>
      <c r="P133" s="29" t="str">
        <f t="shared" si="66"/>
        <v/>
      </c>
      <c r="Q133" s="30">
        <v>16600</v>
      </c>
      <c r="R133" s="90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0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3"/>
        <v>12800</v>
      </c>
      <c r="G134" s="29" t="str">
        <f t="shared" si="64"/>
        <v/>
      </c>
      <c r="H134" s="34">
        <v>12800</v>
      </c>
      <c r="I134" s="99">
        <f t="shared" si="65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6"/>
        <v/>
      </c>
      <c r="Q134" s="30">
        <v>4000</v>
      </c>
      <c r="R134" s="90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0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3"/>
        <v>13500</v>
      </c>
      <c r="G135" s="29" t="str">
        <f t="shared" si="64"/>
        <v/>
      </c>
      <c r="H135" s="34">
        <v>13500</v>
      </c>
      <c r="I135" s="99">
        <f t="shared" si="65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6"/>
        <v/>
      </c>
      <c r="Q135" s="30">
        <v>9100</v>
      </c>
      <c r="R135" s="90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0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3"/>
        <v>13500</v>
      </c>
      <c r="G136" s="29" t="str">
        <f t="shared" si="64"/>
        <v/>
      </c>
      <c r="H136" s="34">
        <v>13500</v>
      </c>
      <c r="I136" s="99">
        <f t="shared" si="65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11710</v>
      </c>
      <c r="O136" s="28">
        <f>F55+1010+300+400</f>
        <v>11710</v>
      </c>
      <c r="P136" s="29" t="str">
        <f t="shared" si="66"/>
        <v/>
      </c>
      <c r="Q136" s="34">
        <f t="shared" ref="Q136:Q147" si="69">O136</f>
        <v>11710</v>
      </c>
      <c r="R136" s="90">
        <f t="shared" si="68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0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3"/>
        <v>13500</v>
      </c>
      <c r="G137" s="29" t="str">
        <f t="shared" si="64"/>
        <v/>
      </c>
      <c r="H137" s="34">
        <v>13500</v>
      </c>
      <c r="I137" s="99">
        <f t="shared" si="65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6"/>
        <v/>
      </c>
      <c r="Q137" s="34">
        <f t="shared" si="69"/>
        <v>37150</v>
      </c>
      <c r="R137" s="90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0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3"/>
        <v>10500</v>
      </c>
      <c r="G138" s="29" t="str">
        <f t="shared" si="64"/>
        <v/>
      </c>
      <c r="H138" s="30">
        <v>10500</v>
      </c>
      <c r="I138" s="99">
        <f t="shared" si="65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6"/>
        <v/>
      </c>
      <c r="Q138" s="34">
        <f t="shared" si="69"/>
        <v>36950</v>
      </c>
      <c r="R138" s="90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0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3"/>
        <v>10300</v>
      </c>
      <c r="G139" s="29" t="str">
        <f t="shared" si="64"/>
        <v/>
      </c>
      <c r="H139" s="30">
        <v>10300</v>
      </c>
      <c r="I139" s="99">
        <f t="shared" si="65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6"/>
        <v/>
      </c>
      <c r="Q139" s="34">
        <f t="shared" si="69"/>
        <v>11850</v>
      </c>
      <c r="R139" s="90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0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3"/>
        <v>10300</v>
      </c>
      <c r="G140" s="29"/>
      <c r="H140" s="30">
        <v>10300</v>
      </c>
      <c r="I140" s="99">
        <f t="shared" si="65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27450</v>
      </c>
      <c r="O140" s="28">
        <f>O32+1250+300+400</f>
        <v>27450</v>
      </c>
      <c r="P140" s="29" t="str">
        <f t="shared" si="66"/>
        <v/>
      </c>
      <c r="Q140" s="34">
        <f t="shared" si="69"/>
        <v>27450</v>
      </c>
      <c r="R140" s="90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0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3"/>
        <v>10300</v>
      </c>
      <c r="G141" s="29"/>
      <c r="H141" s="30">
        <v>10300</v>
      </c>
      <c r="I141" s="99">
        <f t="shared" si="65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6"/>
        <v/>
      </c>
      <c r="Q141" s="34">
        <f t="shared" si="69"/>
        <v>11790</v>
      </c>
      <c r="R141" s="90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0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3"/>
        <v>20600</v>
      </c>
      <c r="G142" s="29" t="str">
        <f t="shared" ref="G142:G155" si="70">IF(LEFT(D142,1)="+",LEFT(D142,1)&amp;TEXT(D142,"#"),TEXT(D142,"#"))</f>
        <v/>
      </c>
      <c r="H142" s="34">
        <v>20600</v>
      </c>
      <c r="I142" s="99">
        <f t="shared" si="65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6"/>
        <v/>
      </c>
      <c r="Q142" s="34">
        <f t="shared" si="69"/>
        <v>6420</v>
      </c>
      <c r="R142" s="90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0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3"/>
        <v>19500</v>
      </c>
      <c r="G143" s="29" t="str">
        <f t="shared" si="70"/>
        <v/>
      </c>
      <c r="H143" s="34">
        <v>19500</v>
      </c>
      <c r="I143" s="99">
        <f t="shared" si="65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6"/>
        <v/>
      </c>
      <c r="Q143" s="34">
        <f t="shared" si="69"/>
        <v>26860</v>
      </c>
      <c r="R143" s="90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0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3"/>
        <v>19500</v>
      </c>
      <c r="G144" s="29" t="str">
        <f t="shared" si="70"/>
        <v/>
      </c>
      <c r="H144" s="34">
        <v>19500</v>
      </c>
      <c r="I144" s="99">
        <f t="shared" si="65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6"/>
        <v/>
      </c>
      <c r="Q144" s="34">
        <f t="shared" si="69"/>
        <v>10540</v>
      </c>
      <c r="R144" s="90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0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3"/>
        <v>11400</v>
      </c>
      <c r="G145" s="29" t="str">
        <f t="shared" si="70"/>
        <v/>
      </c>
      <c r="H145" s="30">
        <v>11400</v>
      </c>
      <c r="I145" s="99">
        <f t="shared" si="65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6"/>
        <v/>
      </c>
      <c r="Q145" s="34">
        <f t="shared" si="69"/>
        <v>4590</v>
      </c>
      <c r="R145" s="90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0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3"/>
        <v>11000</v>
      </c>
      <c r="G146" s="29" t="str">
        <f t="shared" si="70"/>
        <v/>
      </c>
      <c r="H146" s="30">
        <v>11000</v>
      </c>
      <c r="I146" s="99">
        <f t="shared" si="65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6"/>
        <v/>
      </c>
      <c r="Q146" s="34">
        <f t="shared" si="69"/>
        <v>16890</v>
      </c>
      <c r="R146" s="90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0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3"/>
        <v>10500</v>
      </c>
      <c r="G147" s="29" t="str">
        <f t="shared" si="70"/>
        <v/>
      </c>
      <c r="H147" s="30">
        <v>10500</v>
      </c>
      <c r="I147" s="99">
        <f t="shared" si="65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6"/>
        <v/>
      </c>
      <c r="Q147" s="34">
        <f t="shared" si="69"/>
        <v>9570</v>
      </c>
      <c r="R147" s="90">
        <f t="shared" si="68"/>
        <v>9570</v>
      </c>
      <c r="S147" s="3"/>
      <c r="V147" s="9"/>
      <c r="W147" s="6"/>
      <c r="X147" s="8"/>
      <c r="Y147" s="9"/>
      <c r="Z147" s="6"/>
      <c r="AA147" s="8"/>
      <c r="AC147" s="114">
        <f t="shared" si="67"/>
        <v>200</v>
      </c>
      <c r="AD147" s="114">
        <f t="shared" si="60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3"/>
        <v>10600</v>
      </c>
      <c r="G148" s="29">
        <v>-200</v>
      </c>
      <c r="H148" s="30">
        <v>10600</v>
      </c>
      <c r="I148" s="99">
        <f t="shared" si="65"/>
        <v>10400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1">N148+M148</f>
        <v>7000</v>
      </c>
      <c r="P148" s="29" t="str">
        <f t="shared" si="66"/>
        <v/>
      </c>
      <c r="Q148" s="30">
        <v>7000</v>
      </c>
      <c r="R148" s="90">
        <f t="shared" si="68"/>
        <v>7000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0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3"/>
        <v>10400</v>
      </c>
      <c r="G149" s="29" t="str">
        <f t="shared" si="70"/>
        <v/>
      </c>
      <c r="H149" s="30">
        <v>10400</v>
      </c>
      <c r="I149" s="99">
        <f t="shared" si="65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1"/>
        <v>6200</v>
      </c>
      <c r="P149" s="29" t="str">
        <f t="shared" si="66"/>
        <v/>
      </c>
      <c r="Q149" s="30">
        <v>6200</v>
      </c>
      <c r="R149" s="90">
        <f t="shared" si="68"/>
        <v>6200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0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3"/>
        <v>10400</v>
      </c>
      <c r="G150" s="29" t="str">
        <f t="shared" si="70"/>
        <v/>
      </c>
      <c r="H150" s="30">
        <v>10400</v>
      </c>
      <c r="I150" s="99">
        <f t="shared" si="65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71"/>
        <v>10000</v>
      </c>
      <c r="P150" s="77" t="str">
        <f t="shared" si="66"/>
        <v/>
      </c>
      <c r="Q150" s="30">
        <v>10000</v>
      </c>
      <c r="R150" s="90">
        <f t="shared" si="68"/>
        <v>10000</v>
      </c>
      <c r="S150" s="3"/>
      <c r="V150" s="9"/>
      <c r="W150" s="6"/>
      <c r="X150" s="8"/>
      <c r="Y150" s="9"/>
      <c r="Z150" s="6"/>
      <c r="AA150" s="8"/>
      <c r="AC150" s="114">
        <f t="shared" si="67"/>
        <v>200</v>
      </c>
      <c r="AD150" s="114">
        <f t="shared" si="60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3"/>
        <v>10600</v>
      </c>
      <c r="G151" s="29">
        <v>-200</v>
      </c>
      <c r="H151" s="30">
        <v>10600</v>
      </c>
      <c r="I151" s="99">
        <f t="shared" si="65"/>
        <v>10400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1"/>
        <v>8400</v>
      </c>
      <c r="P151" s="77" t="str">
        <f t="shared" si="66"/>
        <v/>
      </c>
      <c r="Q151" s="30">
        <v>8400</v>
      </c>
      <c r="R151" s="90">
        <f t="shared" si="68"/>
        <v>8400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0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3"/>
        <v>10600</v>
      </c>
      <c r="G152" s="29" t="str">
        <f t="shared" si="70"/>
        <v/>
      </c>
      <c r="H152" s="30">
        <v>10600</v>
      </c>
      <c r="I152" s="99">
        <f t="shared" si="65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1"/>
        <v>7200</v>
      </c>
      <c r="P152" s="77" t="str">
        <f t="shared" si="66"/>
        <v/>
      </c>
      <c r="Q152" s="34">
        <v>7200</v>
      </c>
      <c r="R152" s="90">
        <f t="shared" si="68"/>
        <v>7200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0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13500</v>
      </c>
      <c r="F153" s="28">
        <f t="shared" si="63"/>
        <v>13500</v>
      </c>
      <c r="G153" s="29" t="str">
        <f t="shared" si="70"/>
        <v/>
      </c>
      <c r="H153" s="30">
        <v>13500</v>
      </c>
      <c r="I153" s="99">
        <f t="shared" si="65"/>
        <v>13500</v>
      </c>
      <c r="J153" s="105"/>
      <c r="K153" s="147" t="s">
        <v>368</v>
      </c>
      <c r="L153" s="75" t="s">
        <v>22</v>
      </c>
      <c r="M153" s="57" t="s">
        <v>467</v>
      </c>
      <c r="N153" s="27">
        <v>4400</v>
      </c>
      <c r="O153" s="28">
        <f t="shared" si="71"/>
        <v>4200</v>
      </c>
      <c r="P153" s="77" t="str">
        <f t="shared" si="66"/>
        <v>-200</v>
      </c>
      <c r="Q153" s="30">
        <v>4400</v>
      </c>
      <c r="R153" s="90">
        <f t="shared" si="68"/>
        <v>4200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ref="AD153:AD197" si="72">O155-R155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13100</v>
      </c>
      <c r="F154" s="28">
        <f t="shared" si="63"/>
        <v>13100</v>
      </c>
      <c r="G154" s="29" t="str">
        <f t="shared" si="70"/>
        <v/>
      </c>
      <c r="H154" s="30">
        <v>13100</v>
      </c>
      <c r="I154" s="99">
        <f t="shared" si="65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1"/>
        <v>5000</v>
      </c>
      <c r="P154" s="77" t="str">
        <f t="shared" si="66"/>
        <v/>
      </c>
      <c r="Q154" s="34">
        <v>5000</v>
      </c>
      <c r="R154" s="90">
        <f t="shared" si="68"/>
        <v>5000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72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3"/>
        <v>12500</v>
      </c>
      <c r="G155" s="29" t="str">
        <f t="shared" si="70"/>
        <v/>
      </c>
      <c r="H155" s="30">
        <v>12500</v>
      </c>
      <c r="I155" s="99">
        <f t="shared" si="65"/>
        <v>12500</v>
      </c>
      <c r="J155" s="105"/>
      <c r="K155" s="147" t="s">
        <v>373</v>
      </c>
      <c r="L155" s="75" t="s">
        <v>22</v>
      </c>
      <c r="M155" s="57" t="s">
        <v>467</v>
      </c>
      <c r="N155" s="27">
        <v>5400</v>
      </c>
      <c r="O155" s="28">
        <f t="shared" si="71"/>
        <v>5200</v>
      </c>
      <c r="P155" s="77" t="str">
        <f t="shared" si="66"/>
        <v>-200</v>
      </c>
      <c r="Q155" s="30">
        <v>5400</v>
      </c>
      <c r="R155" s="90">
        <f t="shared" si="68"/>
        <v>5200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72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3"/>
        <v>10300</v>
      </c>
      <c r="G156" s="29"/>
      <c r="H156" s="30">
        <v>10300</v>
      </c>
      <c r="I156" s="99">
        <f t="shared" si="65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1"/>
        <v>5000</v>
      </c>
      <c r="P156" s="77" t="str">
        <f t="shared" si="66"/>
        <v/>
      </c>
      <c r="Q156" s="30">
        <v>5000</v>
      </c>
      <c r="R156" s="90">
        <f t="shared" si="68"/>
        <v>5000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72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3"/>
        <v>13000</v>
      </c>
      <c r="G157" s="29" t="str">
        <f t="shared" ref="G157:G166" si="73">IF(LEFT(D157,1)="+",LEFT(D157,1)&amp;TEXT(D157,"#"),TEXT(D157,"#"))</f>
        <v/>
      </c>
      <c r="H157" s="30">
        <v>13000</v>
      </c>
      <c r="I157" s="99">
        <f t="shared" si="65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71"/>
        <v>6500</v>
      </c>
      <c r="P157" s="77" t="str">
        <f t="shared" si="66"/>
        <v/>
      </c>
      <c r="Q157" s="30">
        <v>6500</v>
      </c>
      <c r="R157" s="90">
        <f t="shared" si="68"/>
        <v>6500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72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3"/>
        <v>13500</v>
      </c>
      <c r="G158" s="29"/>
      <c r="H158" s="34">
        <v>13500</v>
      </c>
      <c r="I158" s="99">
        <f t="shared" si="65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1"/>
        <v>3800</v>
      </c>
      <c r="P158" s="77" t="str">
        <f t="shared" si="66"/>
        <v/>
      </c>
      <c r="Q158" s="30">
        <v>3800</v>
      </c>
      <c r="R158" s="90">
        <f t="shared" si="68"/>
        <v>3800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72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3"/>
        <v>13200</v>
      </c>
      <c r="G159" s="29" t="str">
        <f t="shared" si="73"/>
        <v/>
      </c>
      <c r="H159" s="34">
        <v>13200</v>
      </c>
      <c r="I159" s="99">
        <f t="shared" si="65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1"/>
        <v>4700</v>
      </c>
      <c r="P159" s="77" t="str">
        <f t="shared" si="66"/>
        <v/>
      </c>
      <c r="Q159" s="30">
        <v>4700</v>
      </c>
      <c r="R159" s="90">
        <f t="shared" si="68"/>
        <v>4700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72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3"/>
        <v>13200</v>
      </c>
      <c r="G160" s="29" t="str">
        <f t="shared" si="73"/>
        <v/>
      </c>
      <c r="H160" s="34">
        <v>13200</v>
      </c>
      <c r="I160" s="99">
        <f t="shared" si="65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1"/>
        <v>6000</v>
      </c>
      <c r="P160" s="77" t="str">
        <f t="shared" si="66"/>
        <v/>
      </c>
      <c r="Q160" s="30">
        <v>6000</v>
      </c>
      <c r="R160" s="90">
        <f t="shared" si="68"/>
        <v>6000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72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3"/>
        <v>10600</v>
      </c>
      <c r="G161" s="29" t="str">
        <f t="shared" si="73"/>
        <v/>
      </c>
      <c r="H161" s="30">
        <v>10600</v>
      </c>
      <c r="I161" s="99">
        <f t="shared" si="65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1"/>
        <v>2700</v>
      </c>
      <c r="P161" s="77" t="str">
        <f t="shared" si="66"/>
        <v/>
      </c>
      <c r="Q161" s="30">
        <v>2700</v>
      </c>
      <c r="R161" s="90">
        <f t="shared" si="68"/>
        <v>2700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72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3"/>
        <v>10600</v>
      </c>
      <c r="G162" s="29" t="str">
        <f t="shared" si="73"/>
        <v/>
      </c>
      <c r="H162" s="30">
        <v>10600</v>
      </c>
      <c r="I162" s="67">
        <f t="shared" si="65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71"/>
        <v>2300</v>
      </c>
      <c r="P162" s="77" t="str">
        <f t="shared" si="66"/>
        <v/>
      </c>
      <c r="Q162" s="30">
        <v>2300</v>
      </c>
      <c r="R162" s="90">
        <f t="shared" si="68"/>
        <v>2300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72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3"/>
        <v>10600</v>
      </c>
      <c r="G163" s="29" t="str">
        <f t="shared" si="73"/>
        <v/>
      </c>
      <c r="H163" s="30">
        <v>10600</v>
      </c>
      <c r="I163" s="67">
        <f t="shared" si="65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71"/>
        <v>2300</v>
      </c>
      <c r="P163" s="77" t="str">
        <f t="shared" si="66"/>
        <v/>
      </c>
      <c r="Q163" s="30">
        <v>2300</v>
      </c>
      <c r="R163" s="90">
        <f t="shared" si="68"/>
        <v>2300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72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3"/>
        <v>10700</v>
      </c>
      <c r="G164" s="29" t="str">
        <f t="shared" si="73"/>
        <v/>
      </c>
      <c r="H164" s="30">
        <v>10700</v>
      </c>
      <c r="I164" s="99">
        <f t="shared" si="65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1"/>
        <v>9800</v>
      </c>
      <c r="P164" s="77" t="str">
        <f t="shared" si="66"/>
        <v/>
      </c>
      <c r="Q164" s="30">
        <v>9800</v>
      </c>
      <c r="R164" s="90">
        <f t="shared" si="68"/>
        <v>9800</v>
      </c>
      <c r="S164" s="3"/>
      <c r="V164" s="9"/>
      <c r="W164" s="6"/>
      <c r="X164" s="8"/>
      <c r="Y164" s="9"/>
      <c r="Z164" s="6"/>
      <c r="AA164" s="8"/>
      <c r="AC164" s="114">
        <f t="shared" ref="AC164:AC194" si="74">F166-I166</f>
        <v>0</v>
      </c>
      <c r="AD164" s="114">
        <f t="shared" si="72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3"/>
        <v>11200</v>
      </c>
      <c r="G165" s="29" t="str">
        <f t="shared" si="73"/>
        <v/>
      </c>
      <c r="H165" s="30">
        <v>11200</v>
      </c>
      <c r="I165" s="99">
        <f t="shared" si="65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1"/>
        <v>10700</v>
      </c>
      <c r="P165" s="77" t="str">
        <f t="shared" si="66"/>
        <v/>
      </c>
      <c r="Q165" s="30">
        <v>10700</v>
      </c>
      <c r="R165" s="90">
        <f t="shared" si="68"/>
        <v>10700</v>
      </c>
      <c r="S165" s="3"/>
      <c r="V165" s="9"/>
      <c r="W165" s="6"/>
      <c r="X165" s="8"/>
      <c r="Y165" s="9"/>
      <c r="Z165" s="6"/>
      <c r="AA165" s="8"/>
      <c r="AC165" s="114">
        <f t="shared" si="74"/>
        <v>8.69565217391209</v>
      </c>
      <c r="AD165" s="114">
        <f t="shared" si="72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3"/>
        <v>10600</v>
      </c>
      <c r="G166" s="29" t="str">
        <f t="shared" si="73"/>
        <v/>
      </c>
      <c r="H166" s="30">
        <v>10600</v>
      </c>
      <c r="I166" s="99">
        <f t="shared" si="65"/>
        <v>10600</v>
      </c>
      <c r="J166" s="105"/>
      <c r="K166" s="147" t="s">
        <v>395</v>
      </c>
      <c r="L166" s="75" t="s">
        <v>75</v>
      </c>
      <c r="M166" s="57" t="s">
        <v>467</v>
      </c>
      <c r="N166" s="27">
        <v>12000</v>
      </c>
      <c r="O166" s="28">
        <f t="shared" si="71"/>
        <v>11800</v>
      </c>
      <c r="P166" s="77" t="str">
        <f t="shared" si="66"/>
        <v>-200</v>
      </c>
      <c r="Q166" s="30">
        <v>12000</v>
      </c>
      <c r="R166" s="90">
        <f t="shared" si="68"/>
        <v>11800</v>
      </c>
      <c r="S166" s="3"/>
      <c r="V166" s="9"/>
      <c r="W166" s="6"/>
      <c r="X166" s="8"/>
      <c r="Y166" s="9"/>
      <c r="Z166" s="6"/>
      <c r="AA166" s="8"/>
      <c r="AC166" s="114">
        <f t="shared" si="74"/>
        <v>0</v>
      </c>
      <c r="AD166" s="114">
        <f t="shared" si="72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566800</v>
      </c>
      <c r="F167" s="39">
        <f>E167/46</f>
        <v>12321.7391304348</v>
      </c>
      <c r="G167" s="73"/>
      <c r="H167" s="38">
        <f>SUM(I121:I166)</f>
        <v>566400</v>
      </c>
      <c r="I167" s="149">
        <f>H167/46</f>
        <v>12313.0434782609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1"/>
        <v>11700</v>
      </c>
      <c r="P167" s="29" t="str">
        <f t="shared" si="66"/>
        <v/>
      </c>
      <c r="Q167" s="30">
        <v>11700</v>
      </c>
      <c r="R167" s="90">
        <f t="shared" si="68"/>
        <v>11700</v>
      </c>
      <c r="S167" s="3"/>
      <c r="V167" s="9"/>
      <c r="W167" s="6"/>
      <c r="X167" s="8"/>
      <c r="Y167" s="9"/>
      <c r="Z167" s="6"/>
      <c r="AA167" s="8"/>
      <c r="AC167" s="114">
        <f t="shared" si="74"/>
        <v>0</v>
      </c>
      <c r="AD167" s="114">
        <f t="shared" si="72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5">E168+D168</f>
        <v>4100</v>
      </c>
      <c r="G168" s="29" t="str">
        <f t="shared" ref="G168:G186" si="76">IF(LEFT(D168,1)="+",LEFT(D168,1)&amp;TEXT(D168,"#"),TEXT(D168,"#"))</f>
        <v/>
      </c>
      <c r="H168" s="34">
        <v>4100</v>
      </c>
      <c r="I168" s="99">
        <f t="shared" ref="I168:I182" si="77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1"/>
        <v>4050</v>
      </c>
      <c r="P168" s="77" t="str">
        <f t="shared" si="66"/>
        <v/>
      </c>
      <c r="Q168" s="30">
        <v>4050</v>
      </c>
      <c r="R168" s="90">
        <f t="shared" si="68"/>
        <v>4050</v>
      </c>
      <c r="S168" s="3"/>
      <c r="V168" s="9"/>
      <c r="W168" s="6"/>
      <c r="X168" s="8"/>
      <c r="Y168" s="9"/>
      <c r="Z168" s="6"/>
      <c r="AA168" s="8"/>
      <c r="AC168" s="114">
        <f t="shared" si="74"/>
        <v>0</v>
      </c>
      <c r="AD168" s="114">
        <f t="shared" si="72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 t="s">
        <v>469</v>
      </c>
      <c r="E169" s="27">
        <v>2500</v>
      </c>
      <c r="F169" s="28">
        <f t="shared" si="75"/>
        <v>2400</v>
      </c>
      <c r="G169" s="29" t="str">
        <f t="shared" si="76"/>
        <v>-100</v>
      </c>
      <c r="H169" s="30">
        <v>2500</v>
      </c>
      <c r="I169" s="99">
        <f t="shared" si="77"/>
        <v>2400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1"/>
        <v>10360</v>
      </c>
      <c r="P169" s="77" t="str">
        <f t="shared" si="66"/>
        <v/>
      </c>
      <c r="Q169" s="30">
        <v>10360</v>
      </c>
      <c r="R169" s="90">
        <f t="shared" si="68"/>
        <v>10360</v>
      </c>
      <c r="S169" s="3"/>
      <c r="V169" s="9"/>
      <c r="W169" s="6"/>
      <c r="X169" s="8"/>
      <c r="Y169" s="9"/>
      <c r="Z169" s="6"/>
      <c r="AA169" s="8"/>
      <c r="AC169" s="114">
        <f t="shared" si="74"/>
        <v>0</v>
      </c>
      <c r="AD169" s="114">
        <f t="shared" si="72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5"/>
        <v>3400</v>
      </c>
      <c r="G170" s="29" t="str">
        <f t="shared" si="76"/>
        <v/>
      </c>
      <c r="H170" s="34">
        <v>3400</v>
      </c>
      <c r="I170" s="99">
        <f t="shared" si="77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1"/>
        <v>3600</v>
      </c>
      <c r="P170" s="153" t="str">
        <f t="shared" si="66"/>
        <v/>
      </c>
      <c r="Q170" s="156">
        <v>3600</v>
      </c>
      <c r="R170" s="90">
        <f t="shared" si="68"/>
        <v>3600</v>
      </c>
      <c r="S170" s="3"/>
      <c r="V170" s="9"/>
      <c r="W170" s="6"/>
      <c r="X170" s="8"/>
      <c r="Y170" s="9"/>
      <c r="Z170" s="6"/>
      <c r="AA170" s="8"/>
      <c r="AC170" s="114">
        <f t="shared" si="74"/>
        <v>0</v>
      </c>
      <c r="AD170" s="114">
        <f t="shared" si="72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5"/>
        <v>2400</v>
      </c>
      <c r="G171" s="29" t="str">
        <f t="shared" si="76"/>
        <v/>
      </c>
      <c r="H171" s="30">
        <v>2400</v>
      </c>
      <c r="I171" s="99">
        <f t="shared" si="77"/>
        <v>2400</v>
      </c>
      <c r="J171" s="105"/>
      <c r="K171" s="44" t="s">
        <v>406</v>
      </c>
      <c r="L171" s="44" t="s">
        <v>20</v>
      </c>
      <c r="M171" s="26"/>
      <c r="N171" s="27">
        <v>2500</v>
      </c>
      <c r="O171" s="152">
        <f t="shared" si="71"/>
        <v>2500</v>
      </c>
      <c r="P171" s="153" t="str">
        <f t="shared" si="66"/>
        <v/>
      </c>
      <c r="Q171" s="156">
        <v>2500</v>
      </c>
      <c r="R171" s="90">
        <f t="shared" si="68"/>
        <v>2500</v>
      </c>
      <c r="S171" s="3"/>
      <c r="V171" s="9"/>
      <c r="W171" s="6"/>
      <c r="X171" s="8"/>
      <c r="Y171" s="9"/>
      <c r="Z171" s="6"/>
      <c r="AA171" s="8"/>
      <c r="AC171" s="114">
        <f t="shared" si="74"/>
        <v>0</v>
      </c>
      <c r="AD171" s="114">
        <f t="shared" si="72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5"/>
        <v>2700</v>
      </c>
      <c r="G172" s="29" t="str">
        <f t="shared" si="76"/>
        <v/>
      </c>
      <c r="H172" s="30">
        <v>2700</v>
      </c>
      <c r="I172" s="99">
        <f t="shared" si="77"/>
        <v>2700</v>
      </c>
      <c r="J172" s="105"/>
      <c r="K172" s="44" t="s">
        <v>408</v>
      </c>
      <c r="L172" s="44" t="s">
        <v>22</v>
      </c>
      <c r="M172" s="26" t="s">
        <v>481</v>
      </c>
      <c r="N172" s="27">
        <v>2500</v>
      </c>
      <c r="O172" s="152">
        <f t="shared" si="71"/>
        <v>1500</v>
      </c>
      <c r="P172" s="153" t="str">
        <f t="shared" si="66"/>
        <v>-1000</v>
      </c>
      <c r="Q172" s="156">
        <v>2500</v>
      </c>
      <c r="R172" s="90">
        <f t="shared" si="68"/>
        <v>1500</v>
      </c>
      <c r="S172" s="3"/>
      <c r="V172" s="9"/>
      <c r="W172" s="6"/>
      <c r="X172" s="8"/>
      <c r="Y172" s="9"/>
      <c r="Z172" s="6"/>
      <c r="AA172" s="8"/>
      <c r="AC172" s="114">
        <f t="shared" si="74"/>
        <v>0</v>
      </c>
      <c r="AD172" s="114">
        <f t="shared" si="72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5"/>
        <v>3100</v>
      </c>
      <c r="G173" s="29" t="str">
        <f t="shared" si="76"/>
        <v/>
      </c>
      <c r="H173" s="30">
        <v>3100</v>
      </c>
      <c r="I173" s="99">
        <f t="shared" si="77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1"/>
        <v>47200</v>
      </c>
      <c r="P173" s="153" t="str">
        <f t="shared" si="66"/>
        <v/>
      </c>
      <c r="Q173" s="27">
        <v>47200</v>
      </c>
      <c r="R173" s="90">
        <f t="shared" si="68"/>
        <v>47200</v>
      </c>
      <c r="S173" s="3"/>
      <c r="V173" s="9"/>
      <c r="W173" s="6"/>
      <c r="X173" s="8"/>
      <c r="Y173" s="9"/>
      <c r="Z173" s="6"/>
      <c r="AA173" s="8"/>
      <c r="AC173" s="114">
        <f t="shared" si="74"/>
        <v>0</v>
      </c>
      <c r="AD173" s="114">
        <f t="shared" si="72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5"/>
        <v>5800</v>
      </c>
      <c r="G174" s="29" t="str">
        <f t="shared" si="76"/>
        <v/>
      </c>
      <c r="H174" s="30">
        <v>5800</v>
      </c>
      <c r="I174" s="99">
        <f t="shared" si="77"/>
        <v>5800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1"/>
        <v>16200</v>
      </c>
      <c r="P174" s="77" t="str">
        <f t="shared" si="66"/>
        <v/>
      </c>
      <c r="Q174" s="27">
        <v>16200</v>
      </c>
      <c r="R174" s="90">
        <f t="shared" si="68"/>
        <v>16200</v>
      </c>
      <c r="S174" s="3"/>
      <c r="V174" s="9"/>
      <c r="W174" s="6"/>
      <c r="X174" s="8"/>
      <c r="Y174" s="9"/>
      <c r="Z174" s="6"/>
      <c r="AA174" s="8"/>
      <c r="AC174" s="114">
        <f t="shared" si="74"/>
        <v>0</v>
      </c>
      <c r="AD174" s="114">
        <f t="shared" si="72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5"/>
        <v>2900</v>
      </c>
      <c r="G175" s="29" t="str">
        <f t="shared" si="76"/>
        <v/>
      </c>
      <c r="H175" s="30">
        <v>2900</v>
      </c>
      <c r="I175" s="99">
        <f t="shared" si="77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1"/>
        <v>14400</v>
      </c>
      <c r="P175" s="77" t="str">
        <f t="shared" si="66"/>
        <v/>
      </c>
      <c r="Q175" s="27">
        <v>14400</v>
      </c>
      <c r="R175" s="90">
        <f t="shared" si="68"/>
        <v>14400</v>
      </c>
      <c r="S175" s="3"/>
      <c r="V175" s="9"/>
      <c r="W175" s="6"/>
      <c r="X175" s="8"/>
      <c r="Y175" s="9"/>
      <c r="Z175" s="6"/>
      <c r="AA175" s="8"/>
      <c r="AC175" s="114">
        <f t="shared" si="74"/>
        <v>0</v>
      </c>
      <c r="AD175" s="114">
        <f t="shared" si="72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5"/>
        <v>4430</v>
      </c>
      <c r="G176" s="29" t="str">
        <f t="shared" si="76"/>
        <v/>
      </c>
      <c r="H176" s="30">
        <v>4430</v>
      </c>
      <c r="I176" s="99">
        <f t="shared" si="77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1"/>
        <v>15300</v>
      </c>
      <c r="P176" s="77" t="str">
        <f t="shared" si="66"/>
        <v/>
      </c>
      <c r="Q176" s="27">
        <v>15300</v>
      </c>
      <c r="R176" s="90">
        <f t="shared" si="68"/>
        <v>15300</v>
      </c>
      <c r="S176" s="3"/>
      <c r="V176" s="9"/>
      <c r="W176" s="6"/>
      <c r="X176" s="8"/>
      <c r="Y176" s="9"/>
      <c r="Z176" s="6"/>
      <c r="AA176" s="8"/>
      <c r="AC176" s="114">
        <f t="shared" si="74"/>
        <v>0</v>
      </c>
      <c r="AD176" s="114">
        <f t="shared" si="72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1"/>
        <v>17200</v>
      </c>
      <c r="P177" s="77" t="str">
        <f t="shared" si="66"/>
        <v/>
      </c>
      <c r="Q177" s="27">
        <v>17200</v>
      </c>
      <c r="R177" s="90">
        <f t="shared" si="68"/>
        <v>17200</v>
      </c>
      <c r="S177" s="3"/>
      <c r="V177" s="9"/>
      <c r="W177" s="6"/>
      <c r="X177" s="8"/>
      <c r="Y177" s="9"/>
      <c r="Z177" s="6"/>
      <c r="AA177" s="8"/>
      <c r="AC177" s="114">
        <f t="shared" si="74"/>
        <v>0</v>
      </c>
      <c r="AD177" s="114">
        <f t="shared" si="72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5"/>
        <v>3500</v>
      </c>
      <c r="G178" s="29" t="str">
        <f t="shared" si="76"/>
        <v/>
      </c>
      <c r="H178" s="30">
        <v>3500</v>
      </c>
      <c r="I178" s="99">
        <f t="shared" si="77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1"/>
        <v>43800</v>
      </c>
      <c r="P178" s="77" t="str">
        <f t="shared" si="66"/>
        <v/>
      </c>
      <c r="Q178" s="27">
        <v>43800</v>
      </c>
      <c r="R178" s="90">
        <f t="shared" si="68"/>
        <v>43800</v>
      </c>
      <c r="S178" s="3"/>
      <c r="V178" s="9"/>
      <c r="W178" s="6"/>
      <c r="X178" s="8"/>
      <c r="Y178" s="9"/>
      <c r="Z178" s="6"/>
      <c r="AA178" s="8"/>
      <c r="AC178" s="114">
        <f t="shared" si="74"/>
        <v>0</v>
      </c>
      <c r="AD178" s="114">
        <f t="shared" si="72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5"/>
        <v>2800</v>
      </c>
      <c r="G179" s="29" t="str">
        <f t="shared" si="76"/>
        <v/>
      </c>
      <c r="H179" s="30">
        <v>2800</v>
      </c>
      <c r="I179" s="99">
        <f t="shared" si="77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1"/>
        <v>13100</v>
      </c>
      <c r="P179" s="77" t="str">
        <f t="shared" si="66"/>
        <v/>
      </c>
      <c r="Q179" s="27">
        <v>13100</v>
      </c>
      <c r="R179" s="90">
        <f t="shared" si="68"/>
        <v>13100</v>
      </c>
      <c r="S179" s="3"/>
      <c r="V179" s="9"/>
      <c r="W179" s="6"/>
      <c r="X179" s="8"/>
      <c r="Y179" s="9"/>
      <c r="Z179" s="6"/>
      <c r="AA179" s="8"/>
      <c r="AC179" s="114">
        <f t="shared" si="74"/>
        <v>0</v>
      </c>
      <c r="AD179" s="114">
        <f t="shared" si="72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5"/>
        <v>4280</v>
      </c>
      <c r="G180" s="29" t="str">
        <f t="shared" si="76"/>
        <v/>
      </c>
      <c r="H180" s="30">
        <v>4280</v>
      </c>
      <c r="I180" s="99">
        <f t="shared" si="77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1"/>
        <v>35500</v>
      </c>
      <c r="P180" s="77" t="str">
        <f t="shared" si="66"/>
        <v/>
      </c>
      <c r="Q180" s="27">
        <v>35500</v>
      </c>
      <c r="R180" s="90">
        <f t="shared" si="68"/>
        <v>35500</v>
      </c>
      <c r="S180" s="3"/>
      <c r="V180" s="9"/>
      <c r="W180" s="6"/>
      <c r="X180" s="8"/>
      <c r="Y180" s="9"/>
      <c r="Z180" s="6"/>
      <c r="AA180" s="8"/>
      <c r="AC180" s="114">
        <f t="shared" si="74"/>
        <v>0</v>
      </c>
      <c r="AD180" s="114">
        <f t="shared" si="72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5"/>
        <v>3200</v>
      </c>
      <c r="G181" s="29" t="str">
        <f t="shared" si="76"/>
        <v/>
      </c>
      <c r="H181" s="30">
        <v>3200</v>
      </c>
      <c r="I181" s="99">
        <f t="shared" si="77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1"/>
        <v>36500</v>
      </c>
      <c r="P181" s="77" t="str">
        <f t="shared" si="66"/>
        <v/>
      </c>
      <c r="Q181" s="27">
        <v>36500</v>
      </c>
      <c r="R181" s="90">
        <f t="shared" si="68"/>
        <v>36500</v>
      </c>
      <c r="S181" s="3"/>
      <c r="V181" s="9"/>
      <c r="W181" s="6"/>
      <c r="X181" s="8"/>
      <c r="Y181" s="9"/>
      <c r="Z181" s="6"/>
      <c r="AA181" s="8"/>
      <c r="AC181" s="114">
        <f t="shared" si="74"/>
        <v>0</v>
      </c>
      <c r="AD181" s="114">
        <f t="shared" si="72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5"/>
        <v>3200</v>
      </c>
      <c r="G182" s="29" t="str">
        <f t="shared" si="76"/>
        <v/>
      </c>
      <c r="H182" s="30">
        <v>3200</v>
      </c>
      <c r="I182" s="99">
        <f t="shared" si="77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1"/>
        <v>8900</v>
      </c>
      <c r="P182" s="77" t="str">
        <f t="shared" si="66"/>
        <v/>
      </c>
      <c r="Q182" s="27">
        <v>8900</v>
      </c>
      <c r="R182" s="90">
        <f t="shared" si="68"/>
        <v>8900</v>
      </c>
      <c r="S182" s="3"/>
      <c r="V182" s="9"/>
      <c r="W182" s="6"/>
      <c r="X182" s="8"/>
      <c r="Y182" s="9"/>
      <c r="Z182" s="6"/>
      <c r="AA182" s="8"/>
      <c r="AC182" s="114">
        <f t="shared" si="74"/>
        <v>0</v>
      </c>
      <c r="AD182" s="114">
        <f t="shared" si="72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51310</v>
      </c>
      <c r="F183" s="39">
        <f>E183/15</f>
        <v>3420.66666666667</v>
      </c>
      <c r="G183" s="29" t="str">
        <f t="shared" si="76"/>
        <v/>
      </c>
      <c r="H183" s="38">
        <f>SUM(I168:I182)</f>
        <v>51310</v>
      </c>
      <c r="I183" s="39">
        <f>H183/15</f>
        <v>3420.66666666667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1"/>
        <v>15500</v>
      </c>
      <c r="P183" s="77" t="str">
        <f t="shared" si="66"/>
        <v/>
      </c>
      <c r="Q183" s="27">
        <v>15500</v>
      </c>
      <c r="R183" s="90">
        <f t="shared" si="68"/>
        <v>15500</v>
      </c>
      <c r="S183" s="3"/>
      <c r="V183" s="9"/>
      <c r="W183" s="6"/>
      <c r="X183" s="8"/>
      <c r="Y183" s="9"/>
      <c r="Z183" s="6"/>
      <c r="AA183" s="8"/>
      <c r="AC183" s="114">
        <f t="shared" si="74"/>
        <v>0</v>
      </c>
      <c r="AD183" s="114">
        <f t="shared" si="72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8">E184+D184</f>
        <v>2480</v>
      </c>
      <c r="G184" s="29" t="str">
        <f t="shared" si="76"/>
        <v/>
      </c>
      <c r="H184" s="30">
        <v>2480</v>
      </c>
      <c r="I184" s="67">
        <f t="shared" ref="I184:I186" si="79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1"/>
        <v>17300</v>
      </c>
      <c r="P184" s="77" t="str">
        <f t="shared" si="66"/>
        <v/>
      </c>
      <c r="Q184" s="27">
        <v>17300</v>
      </c>
      <c r="R184" s="90">
        <f t="shared" si="68"/>
        <v>17300</v>
      </c>
      <c r="S184" s="3"/>
      <c r="V184" s="9"/>
      <c r="W184" s="6"/>
      <c r="X184" s="8"/>
      <c r="Y184" s="9"/>
      <c r="Z184" s="6"/>
      <c r="AA184" s="8"/>
      <c r="AC184" s="114">
        <f t="shared" si="74"/>
        <v>0</v>
      </c>
      <c r="AD184" s="114">
        <f t="shared" si="72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8"/>
        <v>2700</v>
      </c>
      <c r="G185" s="29" t="str">
        <f t="shared" si="76"/>
        <v/>
      </c>
      <c r="H185" s="30">
        <v>2700</v>
      </c>
      <c r="I185" s="67">
        <f t="shared" si="79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1"/>
        <v>45500</v>
      </c>
      <c r="P185" s="77" t="str">
        <f t="shared" si="66"/>
        <v/>
      </c>
      <c r="Q185" s="27">
        <v>45500</v>
      </c>
      <c r="R185" s="90">
        <f t="shared" si="68"/>
        <v>45500</v>
      </c>
      <c r="S185" s="3"/>
      <c r="V185" s="9"/>
      <c r="W185" s="6"/>
      <c r="X185" s="8"/>
      <c r="Y185" s="9"/>
      <c r="Z185" s="6"/>
      <c r="AA185" s="8"/>
      <c r="AC185" s="114">
        <f t="shared" si="74"/>
        <v>0</v>
      </c>
      <c r="AD185" s="114">
        <f t="shared" si="72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8"/>
        <v>3200</v>
      </c>
      <c r="G186" s="29" t="str">
        <f t="shared" si="76"/>
        <v/>
      </c>
      <c r="H186" s="30">
        <v>3200</v>
      </c>
      <c r="I186" s="67">
        <f t="shared" si="79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1"/>
        <v>14500</v>
      </c>
      <c r="P186" s="77" t="str">
        <f t="shared" si="66"/>
        <v/>
      </c>
      <c r="Q186" s="27">
        <v>14500</v>
      </c>
      <c r="R186" s="90">
        <f t="shared" si="68"/>
        <v>14500</v>
      </c>
      <c r="S186" s="3"/>
      <c r="V186" s="9"/>
      <c r="W186" s="6"/>
      <c r="X186" s="8"/>
      <c r="Y186" s="9"/>
      <c r="Z186" s="6"/>
      <c r="AA186" s="8"/>
      <c r="AC186" s="114">
        <f t="shared" si="74"/>
        <v>0</v>
      </c>
      <c r="AD186" s="114">
        <f t="shared" si="72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59690</v>
      </c>
      <c r="F187" s="39">
        <f>E187/18</f>
        <v>3316.11111111111</v>
      </c>
      <c r="G187" s="73"/>
      <c r="H187" s="38">
        <f>H183+I184+I185+I186</f>
        <v>59690</v>
      </c>
      <c r="I187" s="39">
        <f>H187/18</f>
        <v>3316.11111111111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1"/>
        <v>12700</v>
      </c>
      <c r="P187" s="77" t="str">
        <f t="shared" si="66"/>
        <v/>
      </c>
      <c r="Q187" s="27">
        <v>12700</v>
      </c>
      <c r="R187" s="90">
        <f t="shared" si="68"/>
        <v>12700</v>
      </c>
      <c r="S187" s="3"/>
      <c r="V187" s="9"/>
      <c r="W187" s="6"/>
      <c r="X187" s="8"/>
      <c r="Y187" s="9"/>
      <c r="Z187" s="6"/>
      <c r="AA187" s="8"/>
      <c r="AC187" s="114">
        <f t="shared" si="74"/>
        <v>0</v>
      </c>
      <c r="AD187" s="114">
        <f t="shared" si="72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1"/>
        <v>11400</v>
      </c>
      <c r="P188" s="77" t="str">
        <f t="shared" si="66"/>
        <v/>
      </c>
      <c r="Q188" s="27">
        <v>11400</v>
      </c>
      <c r="R188" s="90">
        <f t="shared" si="68"/>
        <v>11400</v>
      </c>
      <c r="S188" s="3"/>
      <c r="V188" s="9"/>
      <c r="W188" s="6"/>
      <c r="X188" s="8"/>
      <c r="Y188" s="9"/>
      <c r="Z188" s="6"/>
      <c r="AA188" s="8"/>
      <c r="AC188" s="114">
        <f t="shared" si="74"/>
        <v>0</v>
      </c>
      <c r="AD188" s="114">
        <f t="shared" si="72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1"/>
        <v>13600</v>
      </c>
      <c r="P189" s="77" t="str">
        <f t="shared" ref="P189:P198" si="80">IF(LEFT(M189,1)="+",LEFT(M189,1)&amp;TEXT(M189,"#"),TEXT(M189,"#"))</f>
        <v/>
      </c>
      <c r="Q189" s="27">
        <v>13600</v>
      </c>
      <c r="R189" s="90">
        <f t="shared" si="68"/>
        <v>13600</v>
      </c>
      <c r="S189" s="3"/>
      <c r="V189" s="9"/>
      <c r="W189" s="6"/>
      <c r="X189" s="8"/>
      <c r="Y189" s="9"/>
      <c r="Z189" s="6"/>
      <c r="AA189" s="8"/>
      <c r="AC189" s="114">
        <f t="shared" si="74"/>
        <v>0</v>
      </c>
      <c r="AD189" s="114">
        <f t="shared" si="72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1"/>
        <v>15500</v>
      </c>
      <c r="P190" s="77" t="str">
        <f t="shared" si="80"/>
        <v/>
      </c>
      <c r="Q190" s="27">
        <v>15500</v>
      </c>
      <c r="R190" s="90">
        <f t="shared" si="68"/>
        <v>15500</v>
      </c>
      <c r="S190" s="3"/>
      <c r="V190" s="9"/>
      <c r="W190" s="6"/>
      <c r="X190" s="8"/>
      <c r="Y190" s="9"/>
      <c r="Z190" s="6"/>
      <c r="AA190" s="8"/>
      <c r="AC190" s="114">
        <f t="shared" si="74"/>
        <v>0</v>
      </c>
      <c r="AD190" s="114">
        <f t="shared" si="72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1"/>
        <v>15600</v>
      </c>
      <c r="P191" s="77" t="str">
        <f t="shared" si="80"/>
        <v/>
      </c>
      <c r="Q191" s="30">
        <v>15600</v>
      </c>
      <c r="R191" s="90">
        <f t="shared" si="68"/>
        <v>15600</v>
      </c>
      <c r="S191" s="3"/>
      <c r="V191" s="9"/>
      <c r="W191" s="6"/>
      <c r="X191" s="8"/>
      <c r="Y191" s="9"/>
      <c r="Z191" s="6"/>
      <c r="AA191" s="8"/>
      <c r="AC191" s="114">
        <f t="shared" si="74"/>
        <v>0</v>
      </c>
      <c r="AD191" s="114">
        <f t="shared" si="72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1"/>
        <v>14500</v>
      </c>
      <c r="P192" s="29" t="str">
        <f t="shared" si="80"/>
        <v/>
      </c>
      <c r="Q192" s="30">
        <v>14500</v>
      </c>
      <c r="R192" s="90">
        <f t="shared" si="68"/>
        <v>14500</v>
      </c>
      <c r="S192" s="3"/>
      <c r="V192" s="9"/>
      <c r="W192" s="6"/>
      <c r="X192" s="8"/>
      <c r="Y192" s="9"/>
      <c r="Z192" s="6"/>
      <c r="AA192" s="8"/>
      <c r="AC192" s="114">
        <f t="shared" si="74"/>
        <v>0</v>
      </c>
      <c r="AD192" s="114">
        <f t="shared" si="72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1"/>
        <v>12700</v>
      </c>
      <c r="P193" s="29" t="str">
        <f t="shared" si="80"/>
        <v/>
      </c>
      <c r="Q193" s="30">
        <v>12700</v>
      </c>
      <c r="R193" s="90">
        <f t="shared" si="68"/>
        <v>12700</v>
      </c>
      <c r="S193" s="3"/>
      <c r="V193" s="9"/>
      <c r="W193" s="6"/>
      <c r="X193" s="8"/>
      <c r="Y193" s="9"/>
      <c r="Z193" s="6"/>
      <c r="AA193" s="8"/>
      <c r="AC193" s="114">
        <f t="shared" si="74"/>
        <v>0</v>
      </c>
      <c r="AD193" s="114">
        <f t="shared" si="7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1"/>
        <v>11000</v>
      </c>
      <c r="P194" s="29" t="str">
        <f t="shared" si="80"/>
        <v/>
      </c>
      <c r="Q194" s="30">
        <v>11000</v>
      </c>
      <c r="R194" s="90">
        <f t="shared" si="68"/>
        <v>11000</v>
      </c>
      <c r="S194" s="3"/>
      <c r="V194" s="9"/>
      <c r="W194" s="6"/>
      <c r="X194" s="8"/>
      <c r="Y194" s="9"/>
      <c r="Z194" s="6"/>
      <c r="AA194" s="8"/>
      <c r="AC194" s="114">
        <f t="shared" si="74"/>
        <v>0</v>
      </c>
      <c r="AD194" s="114">
        <f t="shared" si="7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1"/>
        <v>44000</v>
      </c>
      <c r="P195" s="29" t="str">
        <f t="shared" si="80"/>
        <v/>
      </c>
      <c r="Q195" s="30">
        <v>44000</v>
      </c>
      <c r="R195" s="90">
        <f t="shared" si="68"/>
        <v>44000</v>
      </c>
      <c r="S195" s="3"/>
      <c r="V195" s="9"/>
      <c r="W195" s="6"/>
      <c r="X195" s="8"/>
      <c r="Y195" s="9"/>
      <c r="Z195" s="6"/>
      <c r="AA195" s="8"/>
      <c r="AC195" s="114">
        <f t="shared" ref="AC195:AC197" si="81">F198-I198</f>
        <v>0</v>
      </c>
      <c r="AD195" s="114">
        <f t="shared" si="7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1"/>
        <v>14700</v>
      </c>
      <c r="P196" s="29" t="str">
        <f t="shared" si="80"/>
        <v/>
      </c>
      <c r="Q196" s="34">
        <v>14700</v>
      </c>
      <c r="R196" s="90">
        <f t="shared" si="68"/>
        <v>14700</v>
      </c>
      <c r="S196" s="3"/>
      <c r="V196" s="9"/>
      <c r="W196" s="6"/>
      <c r="X196" s="8"/>
      <c r="Y196" s="9"/>
      <c r="Z196" s="6"/>
      <c r="AA196" s="8"/>
      <c r="AC196" s="114">
        <f t="shared" si="81"/>
        <v>0</v>
      </c>
      <c r="AD196" s="114">
        <f t="shared" si="7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1"/>
        <v>20700</v>
      </c>
      <c r="P197" s="29" t="str">
        <f t="shared" si="80"/>
        <v/>
      </c>
      <c r="Q197" s="30">
        <v>20700</v>
      </c>
      <c r="R197" s="90">
        <f t="shared" si="68"/>
        <v>20700</v>
      </c>
      <c r="S197" s="3"/>
      <c r="V197" s="9"/>
      <c r="W197" s="6"/>
      <c r="X197" s="8"/>
      <c r="Y197" s="9"/>
      <c r="Z197" s="6"/>
      <c r="AA197" s="8"/>
      <c r="AC197" s="114">
        <f t="shared" si="81"/>
        <v>0</v>
      </c>
      <c r="AD197" s="114">
        <f t="shared" si="72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1"/>
        <v>34200</v>
      </c>
      <c r="P198" s="115" t="str">
        <f t="shared" si="80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198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52" activePane="bottomRight" state="frozen"/>
      <selection/>
      <selection pane="topRight"/>
      <selection pane="bottomLeft"/>
      <selection pane="bottomRight" activeCell="T94" sqref="T9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527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 t="s">
        <v>485</v>
      </c>
      <c r="N4" s="27">
        <v>5400</v>
      </c>
      <c r="O4" s="28">
        <f t="shared" ref="O4:O26" si="3">N4+M4</f>
        <v>4900</v>
      </c>
      <c r="P4" s="29" t="str">
        <f t="shared" ref="P4:P14" si="4">IF(LEFT(M4,1)="+",LEFT(M4,1)&amp;TEXT(M4,"#"),TEXT(M4,"#"))</f>
        <v>-500</v>
      </c>
      <c r="Q4" s="30">
        <v>5400</v>
      </c>
      <c r="R4" s="90">
        <f t="shared" ref="R4:R26" si="5">IF(P4="",0+Q4,P4+Q4)</f>
        <v>4900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 t="s">
        <v>485</v>
      </c>
      <c r="N5" s="27">
        <v>5600</v>
      </c>
      <c r="O5" s="28">
        <f t="shared" si="3"/>
        <v>5100</v>
      </c>
      <c r="P5" s="29" t="str">
        <f t="shared" si="4"/>
        <v>-500</v>
      </c>
      <c r="Q5" s="30">
        <v>5600</v>
      </c>
      <c r="R5" s="90">
        <f t="shared" si="5"/>
        <v>5100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 t="s">
        <v>485</v>
      </c>
      <c r="N7" s="27">
        <v>5700</v>
      </c>
      <c r="O7" s="28">
        <f t="shared" si="3"/>
        <v>5200</v>
      </c>
      <c r="P7" s="29" t="str">
        <f t="shared" si="4"/>
        <v>-500</v>
      </c>
      <c r="Q7" s="30">
        <v>5700</v>
      </c>
      <c r="R7" s="90">
        <f t="shared" si="5"/>
        <v>5200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4600</v>
      </c>
      <c r="O8" s="28">
        <f t="shared" si="3"/>
        <v>4600</v>
      </c>
      <c r="P8" s="29" t="str">
        <f t="shared" si="4"/>
        <v/>
      </c>
      <c r="Q8" s="30">
        <v>4600</v>
      </c>
      <c r="R8" s="90">
        <f t="shared" si="5"/>
        <v>4600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4800</v>
      </c>
      <c r="O9" s="28">
        <f t="shared" si="3"/>
        <v>4800</v>
      </c>
      <c r="P9" s="29" t="str">
        <f t="shared" si="4"/>
        <v/>
      </c>
      <c r="Q9" s="30">
        <v>4800</v>
      </c>
      <c r="R9" s="90">
        <f t="shared" si="5"/>
        <v>4800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 t="s">
        <v>467</v>
      </c>
      <c r="W11" s="30">
        <v>11400</v>
      </c>
      <c r="X11" s="67">
        <f t="shared" si="6"/>
        <v>11200</v>
      </c>
      <c r="Y11" s="77" t="str">
        <f t="shared" si="7"/>
        <v>-200</v>
      </c>
      <c r="Z11" s="30">
        <v>11400</v>
      </c>
      <c r="AA11" s="90">
        <f t="shared" si="8"/>
        <v>11200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 t="s">
        <v>467</v>
      </c>
      <c r="W12" s="30">
        <v>11100</v>
      </c>
      <c r="X12" s="67">
        <f t="shared" si="6"/>
        <v>10900</v>
      </c>
      <c r="Y12" s="77" t="str">
        <f t="shared" si="7"/>
        <v>-200</v>
      </c>
      <c r="Z12" s="30">
        <v>11100</v>
      </c>
      <c r="AA12" s="90">
        <f t="shared" si="8"/>
        <v>10900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99500</v>
      </c>
      <c r="O27" s="39">
        <f>N27/22</f>
        <v>4522.72727272727</v>
      </c>
      <c r="P27" s="73"/>
      <c r="Q27" s="38">
        <f>SUM(R6:R26)</f>
        <v>99500</v>
      </c>
      <c r="R27" s="108">
        <f>Q27/22</f>
        <v>4522.72727272727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 t="s">
        <v>468</v>
      </c>
      <c r="N28" s="27">
        <v>26900</v>
      </c>
      <c r="O28" s="28">
        <f t="shared" ref="O28:O45" si="19">N28+M28</f>
        <v>26600</v>
      </c>
      <c r="P28" s="29" t="str">
        <f t="shared" ref="P28:P45" si="20">IF(LEFT(M28,1)="+",LEFT(M28,1)&amp;TEXT(M28,"#"),TEXT(M28,"#"))</f>
        <v>-300</v>
      </c>
      <c r="Q28" s="30">
        <v>26900</v>
      </c>
      <c r="R28" s="90">
        <f t="shared" ref="R28:R45" si="21">IF(P28="",0+Q28,P28+Q28)</f>
        <v>26600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 t="s">
        <v>468</v>
      </c>
      <c r="N29" s="27">
        <v>26700</v>
      </c>
      <c r="O29" s="28">
        <f t="shared" si="19"/>
        <v>26400</v>
      </c>
      <c r="P29" s="29" t="str">
        <f t="shared" si="20"/>
        <v>-300</v>
      </c>
      <c r="Q29" s="30">
        <v>26700</v>
      </c>
      <c r="R29" s="90">
        <f t="shared" si="21"/>
        <v>26400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9"/>
        <v>25900</v>
      </c>
      <c r="P30" s="29" t="str">
        <f t="shared" si="20"/>
        <v/>
      </c>
      <c r="Q30" s="30">
        <v>25900</v>
      </c>
      <c r="R30" s="90">
        <f t="shared" si="21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9"/>
        <v>25700</v>
      </c>
      <c r="P31" s="29" t="str">
        <f t="shared" si="20"/>
        <v/>
      </c>
      <c r="Q31" s="30">
        <v>25700</v>
      </c>
      <c r="R31" s="90">
        <f t="shared" si="21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25500</v>
      </c>
      <c r="O32" s="28">
        <f t="shared" si="19"/>
        <v>25500</v>
      </c>
      <c r="P32" s="29" t="str">
        <f t="shared" si="20"/>
        <v/>
      </c>
      <c r="Q32" s="30">
        <v>25500</v>
      </c>
      <c r="R32" s="90">
        <f t="shared" si="21"/>
        <v>25500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25200</v>
      </c>
      <c r="O34" s="28">
        <f t="shared" si="19"/>
        <v>25200</v>
      </c>
      <c r="P34" s="29" t="str">
        <f t="shared" si="20"/>
        <v/>
      </c>
      <c r="Q34" s="30">
        <v>25200</v>
      </c>
      <c r="R34" s="90">
        <f t="shared" si="21"/>
        <v>25200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 t="s">
        <v>468</v>
      </c>
      <c r="N35" s="27">
        <v>23100</v>
      </c>
      <c r="O35" s="28">
        <f t="shared" si="19"/>
        <v>22800</v>
      </c>
      <c r="P35" s="29" t="str">
        <f t="shared" si="20"/>
        <v>-300</v>
      </c>
      <c r="Q35" s="30">
        <v>23100</v>
      </c>
      <c r="R35" s="90">
        <f t="shared" si="21"/>
        <v>22800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 t="s">
        <v>468</v>
      </c>
      <c r="N36" s="27">
        <v>23100</v>
      </c>
      <c r="O36" s="28">
        <f t="shared" si="19"/>
        <v>22800</v>
      </c>
      <c r="P36" s="29" t="str">
        <f t="shared" si="20"/>
        <v>-300</v>
      </c>
      <c r="Q36" s="30">
        <v>23100</v>
      </c>
      <c r="R36" s="90">
        <f t="shared" si="21"/>
        <v>22800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 t="s">
        <v>468</v>
      </c>
      <c r="E39" s="41">
        <v>33800</v>
      </c>
      <c r="F39" s="28">
        <f t="shared" si="22"/>
        <v>33500</v>
      </c>
      <c r="G39" s="29" t="str">
        <f t="shared" si="1"/>
        <v>-300</v>
      </c>
      <c r="H39" s="30">
        <v>33800</v>
      </c>
      <c r="I39" s="67">
        <f t="shared" si="23"/>
        <v>33500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20500</v>
      </c>
      <c r="O40" s="28">
        <f t="shared" si="19"/>
        <v>20500</v>
      </c>
      <c r="P40" s="77" t="str">
        <f t="shared" si="20"/>
        <v/>
      </c>
      <c r="Q40" s="30">
        <v>20500</v>
      </c>
      <c r="R40" s="90">
        <f t="shared" si="21"/>
        <v>20500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 t="s">
        <v>468</v>
      </c>
      <c r="N45" s="27">
        <v>27300</v>
      </c>
      <c r="O45" s="28">
        <f t="shared" si="19"/>
        <v>27000</v>
      </c>
      <c r="P45" s="29" t="str">
        <f t="shared" si="20"/>
        <v>-300</v>
      </c>
      <c r="Q45" s="30">
        <v>27300</v>
      </c>
      <c r="R45" s="90">
        <f t="shared" si="21"/>
        <v>27000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379000</v>
      </c>
      <c r="F46" s="39">
        <f>E46/11</f>
        <v>34454.5454545455</v>
      </c>
      <c r="G46" s="29" t="str">
        <f t="shared" si="1"/>
        <v/>
      </c>
      <c r="H46" s="51">
        <f>SUM(I35:I45)</f>
        <v>379000</v>
      </c>
      <c r="I46" s="39">
        <f>H46/11</f>
        <v>34454.5454545455</v>
      </c>
      <c r="J46" s="69"/>
      <c r="K46" s="36" t="s">
        <v>136</v>
      </c>
      <c r="L46" s="36"/>
      <c r="M46" s="72"/>
      <c r="N46" s="38">
        <f>SUM(O28:O45)</f>
        <v>477740</v>
      </c>
      <c r="O46" s="39">
        <f>N46/18</f>
        <v>26541.1111111111</v>
      </c>
      <c r="P46" s="73"/>
      <c r="Q46" s="38">
        <f>SUM(R28:R45)</f>
        <v>477740</v>
      </c>
      <c r="R46" s="108">
        <f>Q46/18</f>
        <v>26541.1111111111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21600</v>
      </c>
      <c r="F47" s="28">
        <f t="shared" ref="F47:F51" si="24">E47+D47</f>
        <v>21600</v>
      </c>
      <c r="G47" s="29" t="str">
        <f t="shared" si="1"/>
        <v/>
      </c>
      <c r="H47" s="30">
        <v>21600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520940</v>
      </c>
      <c r="O50" s="39">
        <f>N50/21</f>
        <v>24806.6666666667</v>
      </c>
      <c r="P50" s="73"/>
      <c r="Q50" s="38">
        <f>Q46+R47+R48</f>
        <v>520940</v>
      </c>
      <c r="R50" s="108">
        <f>Q50/21</f>
        <v>24806.6666666667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487500</v>
      </c>
      <c r="F53" s="39">
        <f>E53/16</f>
        <v>30468.75</v>
      </c>
      <c r="G53" s="29" t="str">
        <f t="shared" si="1"/>
        <v/>
      </c>
      <c r="H53" s="51">
        <f>H46+H52</f>
        <v>487500</v>
      </c>
      <c r="I53" s="39">
        <f>H53/16</f>
        <v>30468.75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 t="s">
        <v>468</v>
      </c>
      <c r="E56" s="41">
        <v>10700</v>
      </c>
      <c r="F56" s="28">
        <f t="shared" si="32"/>
        <v>10400</v>
      </c>
      <c r="G56" s="29" t="str">
        <f t="shared" si="1"/>
        <v>-300</v>
      </c>
      <c r="H56" s="30">
        <v>10700</v>
      </c>
      <c r="I56" s="67">
        <f t="shared" si="33"/>
        <v>10400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 t="s">
        <v>468</v>
      </c>
      <c r="E57" s="41">
        <v>10900</v>
      </c>
      <c r="F57" s="28">
        <f t="shared" si="32"/>
        <v>10600</v>
      </c>
      <c r="G57" s="29" t="str">
        <f t="shared" si="1"/>
        <v>-300</v>
      </c>
      <c r="H57" s="30">
        <v>10900</v>
      </c>
      <c r="I57" s="67">
        <f t="shared" si="33"/>
        <v>10600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 t="s">
        <v>467</v>
      </c>
      <c r="E58" s="41">
        <v>11400</v>
      </c>
      <c r="F58" s="28">
        <f t="shared" si="32"/>
        <v>11200</v>
      </c>
      <c r="G58" s="29" t="str">
        <f t="shared" si="1"/>
        <v>-200</v>
      </c>
      <c r="H58" s="30">
        <v>11400</v>
      </c>
      <c r="I58" s="67">
        <f t="shared" si="33"/>
        <v>11200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 t="s">
        <v>467</v>
      </c>
      <c r="E59" s="41">
        <v>11200</v>
      </c>
      <c r="F59" s="28">
        <f t="shared" si="32"/>
        <v>11000</v>
      </c>
      <c r="G59" s="29" t="str">
        <f t="shared" si="1"/>
        <v>-200</v>
      </c>
      <c r="H59" s="30">
        <v>11200</v>
      </c>
      <c r="I59" s="67">
        <f t="shared" si="33"/>
        <v>11000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 t="s">
        <v>467</v>
      </c>
      <c r="E60" s="41">
        <v>10900</v>
      </c>
      <c r="F60" s="28">
        <f t="shared" si="32"/>
        <v>10700</v>
      </c>
      <c r="G60" s="29" t="str">
        <f t="shared" si="1"/>
        <v>-200</v>
      </c>
      <c r="H60" s="30">
        <v>10900</v>
      </c>
      <c r="I60" s="67">
        <f t="shared" si="33"/>
        <v>10700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 t="s">
        <v>467</v>
      </c>
      <c r="E61" s="41">
        <v>11100</v>
      </c>
      <c r="F61" s="28">
        <f t="shared" si="32"/>
        <v>10900</v>
      </c>
      <c r="G61" s="29" t="str">
        <f t="shared" si="1"/>
        <v>-200</v>
      </c>
      <c r="H61" s="30">
        <v>11100</v>
      </c>
      <c r="I61" s="67">
        <f t="shared" si="33"/>
        <v>10900</v>
      </c>
      <c r="J61" s="69"/>
      <c r="K61" s="25" t="s">
        <v>163</v>
      </c>
      <c r="L61" s="25" t="s">
        <v>22</v>
      </c>
      <c r="M61" s="52" t="s">
        <v>469</v>
      </c>
      <c r="N61" s="27">
        <v>2100</v>
      </c>
      <c r="O61" s="28">
        <f t="shared" ref="O61:O63" si="37">N61+M61</f>
        <v>2000</v>
      </c>
      <c r="P61" s="29" t="str">
        <f t="shared" ref="P61:P63" si="38">IF(LEFT(M61,1)="+",LEFT(M61,1)&amp;TEXT(M61,"#"),TEXT(M61,"#"))</f>
        <v>-100</v>
      </c>
      <c r="Q61" s="30">
        <v>2100</v>
      </c>
      <c r="R61" s="90">
        <f t="shared" ref="R61:R63" si="39">IF(P61="",0+Q61,P61+Q61)</f>
        <v>2000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14200</v>
      </c>
      <c r="O64" s="39">
        <f>N64/7</f>
        <v>2028.57142857143</v>
      </c>
      <c r="P64" s="73"/>
      <c r="Q64" s="38">
        <f>Q60+R61+R63</f>
        <v>14200</v>
      </c>
      <c r="R64" s="108">
        <f>Q64/7</f>
        <v>2028.57142857143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143800</v>
      </c>
      <c r="F67" s="39">
        <f>E67/13</f>
        <v>11061.5384615385</v>
      </c>
      <c r="G67" s="29" t="str">
        <f t="shared" si="1"/>
        <v/>
      </c>
      <c r="H67" s="51">
        <f>SUM(I54:I66)</f>
        <v>143800</v>
      </c>
      <c r="I67" s="39">
        <f>H67/13</f>
        <v>11061.5384615385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95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164300</v>
      </c>
      <c r="F72" s="39">
        <f>E72/15</f>
        <v>10953.3333333333</v>
      </c>
      <c r="G72" s="73"/>
      <c r="H72" s="51">
        <f>H67+H71</f>
        <v>164300</v>
      </c>
      <c r="I72" s="39">
        <f>H72/15</f>
        <v>10953.3333333333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 t="s">
        <v>468</v>
      </c>
      <c r="N79" s="27">
        <v>12400</v>
      </c>
      <c r="O79" s="28">
        <f t="shared" si="48"/>
        <v>12100</v>
      </c>
      <c r="P79" s="29" t="str">
        <f t="shared" si="49"/>
        <v>-300</v>
      </c>
      <c r="Q79" s="30">
        <v>12400</v>
      </c>
      <c r="R79" s="90">
        <f t="shared" si="50"/>
        <v>12100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 t="s">
        <v>528</v>
      </c>
      <c r="N95" s="27">
        <v>4750</v>
      </c>
      <c r="O95" s="28">
        <f t="shared" si="48"/>
        <v>4500</v>
      </c>
      <c r="P95" s="29"/>
      <c r="Q95" s="30">
        <v>4800</v>
      </c>
      <c r="R95" s="90">
        <f t="shared" si="50"/>
        <v>4800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-300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8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50"/>
        <v>5000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ref="AD96:AD152" si="60">O97-R97</f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61">E97+D97</f>
        <v>10800</v>
      </c>
      <c r="G97" s="29" t="str">
        <f t="shared" si="58"/>
        <v/>
      </c>
      <c r="H97" s="30">
        <v>10800</v>
      </c>
      <c r="I97" s="67">
        <f t="shared" ref="I97:I115" si="62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9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60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61"/>
        <v>11900</v>
      </c>
      <c r="G98" s="29" t="str">
        <f t="shared" si="58"/>
        <v/>
      </c>
      <c r="H98" s="30">
        <v>11900</v>
      </c>
      <c r="I98" s="67">
        <f t="shared" si="62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8"/>
        <v>2700</v>
      </c>
      <c r="P98" s="29" t="str">
        <f t="shared" si="59"/>
        <v/>
      </c>
      <c r="Q98" s="30">
        <v>2700</v>
      </c>
      <c r="R98" s="90">
        <f t="shared" si="50"/>
        <v>2700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60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61"/>
        <v>11600</v>
      </c>
      <c r="G99" s="29" t="str">
        <f t="shared" si="58"/>
        <v/>
      </c>
      <c r="H99" s="30">
        <v>11600</v>
      </c>
      <c r="I99" s="67">
        <f t="shared" si="62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8"/>
        <v>5300</v>
      </c>
      <c r="P99" s="29" t="str">
        <f t="shared" si="59"/>
        <v/>
      </c>
      <c r="Q99" s="30">
        <v>5300</v>
      </c>
      <c r="R99" s="90">
        <f t="shared" si="50"/>
        <v>5300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60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61"/>
        <v>11800</v>
      </c>
      <c r="G100" s="29" t="str">
        <f t="shared" si="58"/>
        <v/>
      </c>
      <c r="H100" s="30">
        <v>11800</v>
      </c>
      <c r="I100" s="67">
        <f t="shared" si="62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8"/>
        <v>1000</v>
      </c>
      <c r="P100" s="29" t="str">
        <f t="shared" si="59"/>
        <v/>
      </c>
      <c r="Q100" s="30">
        <v>1000</v>
      </c>
      <c r="R100" s="90">
        <f t="shared" si="50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60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61"/>
        <v>11000</v>
      </c>
      <c r="G101" s="29" t="str">
        <f t="shared" si="58"/>
        <v/>
      </c>
      <c r="H101" s="30">
        <v>11000</v>
      </c>
      <c r="I101" s="67">
        <f t="shared" si="62"/>
        <v>11000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8"/>
        <v>2700</v>
      </c>
      <c r="P101" s="29" t="str">
        <f t="shared" si="59"/>
        <v/>
      </c>
      <c r="Q101" s="30">
        <v>2700</v>
      </c>
      <c r="R101" s="90">
        <f t="shared" si="50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60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61"/>
        <v>10700</v>
      </c>
      <c r="G102" s="29" t="str">
        <f t="shared" si="58"/>
        <v/>
      </c>
      <c r="H102" s="30">
        <v>10700</v>
      </c>
      <c r="I102" s="67">
        <f t="shared" si="62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8"/>
        <v>600</v>
      </c>
      <c r="P102" s="29" t="str">
        <f t="shared" si="59"/>
        <v/>
      </c>
      <c r="Q102" s="30">
        <v>600</v>
      </c>
      <c r="R102" s="90">
        <f t="shared" si="50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60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61"/>
        <v>10000</v>
      </c>
      <c r="G103" s="29" t="str">
        <f t="shared" si="58"/>
        <v/>
      </c>
      <c r="H103" s="30">
        <v>10000</v>
      </c>
      <c r="I103" s="67">
        <f t="shared" si="62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8"/>
        <v>1600</v>
      </c>
      <c r="P103" s="29" t="str">
        <f t="shared" si="59"/>
        <v/>
      </c>
      <c r="Q103" s="34">
        <v>1600</v>
      </c>
      <c r="R103" s="90">
        <f t="shared" si="50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60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61"/>
        <v>10000</v>
      </c>
      <c r="G104" s="29" t="str">
        <f t="shared" si="58"/>
        <v/>
      </c>
      <c r="H104" s="30">
        <v>10000</v>
      </c>
      <c r="I104" s="67">
        <f t="shared" si="62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8"/>
        <v>1900</v>
      </c>
      <c r="P104" s="29" t="str">
        <f t="shared" si="59"/>
        <v/>
      </c>
      <c r="Q104" s="30">
        <v>1900</v>
      </c>
      <c r="R104" s="90">
        <f t="shared" si="50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60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61"/>
        <v>10500</v>
      </c>
      <c r="G105" s="29" t="str">
        <f t="shared" si="58"/>
        <v/>
      </c>
      <c r="H105" s="30">
        <v>10500</v>
      </c>
      <c r="I105" s="67">
        <f t="shared" si="62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8"/>
        <v>3000</v>
      </c>
      <c r="P105" s="29" t="str">
        <f t="shared" si="59"/>
        <v/>
      </c>
      <c r="Q105" s="34">
        <v>3000</v>
      </c>
      <c r="R105" s="90">
        <f t="shared" si="50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60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61"/>
        <v>9400</v>
      </c>
      <c r="G106" s="29" t="str">
        <f t="shared" si="58"/>
        <v/>
      </c>
      <c r="H106" s="30">
        <v>9400</v>
      </c>
      <c r="I106" s="67">
        <f t="shared" si="62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8"/>
        <v>2500</v>
      </c>
      <c r="P106" s="29" t="str">
        <f t="shared" si="59"/>
        <v/>
      </c>
      <c r="Q106" s="34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60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61"/>
        <v>10000</v>
      </c>
      <c r="G107" s="29" t="str">
        <f t="shared" si="58"/>
        <v/>
      </c>
      <c r="H107" s="30">
        <v>10000</v>
      </c>
      <c r="I107" s="67">
        <f t="shared" si="62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8"/>
        <v>2500</v>
      </c>
      <c r="P107" s="29" t="str">
        <f t="shared" si="59"/>
        <v/>
      </c>
      <c r="Q107" s="30">
        <v>2500</v>
      </c>
      <c r="R107" s="90">
        <f t="shared" si="50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60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61"/>
        <v>10600</v>
      </c>
      <c r="G108" s="29" t="str">
        <f t="shared" si="58"/>
        <v/>
      </c>
      <c r="H108" s="30">
        <v>10600</v>
      </c>
      <c r="I108" s="67">
        <f t="shared" si="62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8"/>
        <v>2400</v>
      </c>
      <c r="P108" s="29" t="str">
        <f t="shared" si="59"/>
        <v/>
      </c>
      <c r="Q108" s="30">
        <v>2400</v>
      </c>
      <c r="R108" s="90">
        <f t="shared" si="50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60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61"/>
        <v>11900</v>
      </c>
      <c r="G109" s="29" t="str">
        <f t="shared" si="58"/>
        <v/>
      </c>
      <c r="H109" s="30">
        <v>11900</v>
      </c>
      <c r="I109" s="67">
        <f t="shared" si="62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8"/>
        <v>1800</v>
      </c>
      <c r="P109" s="29" t="str">
        <f t="shared" si="59"/>
        <v/>
      </c>
      <c r="Q109" s="30">
        <v>1800</v>
      </c>
      <c r="R109" s="90">
        <f t="shared" si="50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60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61"/>
        <v>11800</v>
      </c>
      <c r="G110" s="29" t="str">
        <f t="shared" si="58"/>
        <v/>
      </c>
      <c r="H110" s="30">
        <v>11800</v>
      </c>
      <c r="I110" s="67">
        <f t="shared" si="62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8"/>
        <v>1600</v>
      </c>
      <c r="P110" s="29" t="str">
        <f t="shared" si="59"/>
        <v/>
      </c>
      <c r="Q110" s="34">
        <v>1600</v>
      </c>
      <c r="R110" s="90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60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61"/>
        <v>11800</v>
      </c>
      <c r="G111" s="29" t="str">
        <f t="shared" si="58"/>
        <v/>
      </c>
      <c r="H111" s="30">
        <v>11800</v>
      </c>
      <c r="I111" s="67">
        <f t="shared" si="62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8"/>
        <v>1100</v>
      </c>
      <c r="P111" s="29" t="str">
        <f t="shared" si="59"/>
        <v/>
      </c>
      <c r="Q111" s="30">
        <v>1100</v>
      </c>
      <c r="R111" s="90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60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61"/>
        <v>11100</v>
      </c>
      <c r="G112" s="29" t="str">
        <f t="shared" si="58"/>
        <v/>
      </c>
      <c r="H112" s="30">
        <v>11100</v>
      </c>
      <c r="I112" s="67">
        <f t="shared" si="62"/>
        <v>11100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8"/>
        <v>6200</v>
      </c>
      <c r="P112" s="29" t="str">
        <f t="shared" si="59"/>
        <v/>
      </c>
      <c r="Q112" s="34">
        <v>6200</v>
      </c>
      <c r="R112" s="90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60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61"/>
        <v>10700</v>
      </c>
      <c r="G113" s="29" t="str">
        <f t="shared" si="58"/>
        <v/>
      </c>
      <c r="H113" s="30">
        <v>10700</v>
      </c>
      <c r="I113" s="67">
        <f t="shared" si="62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8"/>
        <v>1500</v>
      </c>
      <c r="P113" s="29" t="str">
        <f t="shared" si="59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60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61"/>
        <v>10000</v>
      </c>
      <c r="G114" s="29" t="str">
        <f t="shared" si="58"/>
        <v/>
      </c>
      <c r="H114" s="30">
        <v>10000</v>
      </c>
      <c r="I114" s="67">
        <f t="shared" si="62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8"/>
        <v>1500</v>
      </c>
      <c r="P114" s="29" t="str">
        <f t="shared" si="59"/>
        <v/>
      </c>
      <c r="Q114" s="30">
        <v>1500</v>
      </c>
      <c r="R114" s="90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60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61"/>
        <v>9800</v>
      </c>
      <c r="G115" s="29" t="str">
        <f t="shared" si="58"/>
        <v/>
      </c>
      <c r="H115" s="30">
        <v>9800</v>
      </c>
      <c r="I115" s="67">
        <f t="shared" si="62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8"/>
        <v>500</v>
      </c>
      <c r="P115" s="29" t="str">
        <f t="shared" si="59"/>
        <v/>
      </c>
      <c r="Q115" s="30">
        <v>500</v>
      </c>
      <c r="R115" s="90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60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205400</v>
      </c>
      <c r="F116" s="39">
        <f>E116/19</f>
        <v>10810.5263157895</v>
      </c>
      <c r="G116" s="73"/>
      <c r="H116" s="38">
        <f>SUM(I97:I115)</f>
        <v>205400</v>
      </c>
      <c r="I116" s="39">
        <f>H116/19</f>
        <v>10810.5263157895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8"/>
        <v>14000</v>
      </c>
      <c r="P116" s="29" t="str">
        <f t="shared" si="59"/>
        <v/>
      </c>
      <c r="Q116" s="34">
        <v>14000</v>
      </c>
      <c r="R116" s="90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60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3">E117+D117</f>
        <v>8700</v>
      </c>
      <c r="G117" s="29" t="str">
        <f t="shared" ref="G117:G139" si="64">IF(LEFT(D117,1)="+",LEFT(D117,1)&amp;TEXT(D117,"#"),TEXT(D117,"#"))</f>
        <v/>
      </c>
      <c r="H117" s="30">
        <v>8700</v>
      </c>
      <c r="I117" s="67">
        <f t="shared" ref="I117:I166" si="65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8"/>
        <v>10500</v>
      </c>
      <c r="P117" s="29" t="str">
        <f t="shared" si="59"/>
        <v/>
      </c>
      <c r="Q117" s="34">
        <v>10500</v>
      </c>
      <c r="R117" s="90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60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3"/>
        <v>9000</v>
      </c>
      <c r="G118" s="29" t="str">
        <f t="shared" si="64"/>
        <v/>
      </c>
      <c r="H118" s="30">
        <v>9000</v>
      </c>
      <c r="I118" s="67">
        <f t="shared" si="65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8"/>
        <v>1400</v>
      </c>
      <c r="P118" s="29" t="str">
        <f t="shared" si="59"/>
        <v/>
      </c>
      <c r="Q118" s="30">
        <v>1700</v>
      </c>
      <c r="R118" s="90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60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4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8"/>
        <v>1200</v>
      </c>
      <c r="P119" s="29" t="str">
        <f t="shared" si="59"/>
        <v/>
      </c>
      <c r="Q119" s="30">
        <v>1200</v>
      </c>
      <c r="R119" s="90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60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223100</v>
      </c>
      <c r="F120" s="39">
        <f>E120/21</f>
        <v>10623.8095238095</v>
      </c>
      <c r="G120" s="29" t="str">
        <f t="shared" si="64"/>
        <v/>
      </c>
      <c r="H120" s="38">
        <f>H116+H119</f>
        <v>223100</v>
      </c>
      <c r="I120" s="39">
        <f>H120/21</f>
        <v>10623.8095238095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8"/>
        <v>1200</v>
      </c>
      <c r="P120" s="29" t="str">
        <f t="shared" si="59"/>
        <v/>
      </c>
      <c r="Q120" s="30">
        <v>1700</v>
      </c>
      <c r="R120" s="90">
        <f t="shared" si="50"/>
        <v>1700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60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3"/>
        <v>10800</v>
      </c>
      <c r="G121" s="29" t="str">
        <f t="shared" si="64"/>
        <v/>
      </c>
      <c r="H121" s="30">
        <v>10800</v>
      </c>
      <c r="I121" s="67">
        <f t="shared" si="65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8"/>
        <v>1400</v>
      </c>
      <c r="P121" s="29" t="str">
        <f t="shared" si="59"/>
        <v/>
      </c>
      <c r="Q121" s="30">
        <v>1400</v>
      </c>
      <c r="R121" s="90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60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 t="s">
        <v>468</v>
      </c>
      <c r="E122" s="27">
        <v>12000</v>
      </c>
      <c r="F122" s="28">
        <f t="shared" si="63"/>
        <v>11700</v>
      </c>
      <c r="G122" s="29" t="str">
        <f t="shared" si="64"/>
        <v>-300</v>
      </c>
      <c r="H122" s="30">
        <v>12000</v>
      </c>
      <c r="I122" s="67">
        <f t="shared" si="65"/>
        <v>11700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8"/>
        <v>0.115</v>
      </c>
      <c r="P122" s="29" t="str">
        <f t="shared" si="59"/>
        <v/>
      </c>
      <c r="Q122" s="34">
        <v>0.115</v>
      </c>
      <c r="R122" s="90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60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3"/>
        <v>14300</v>
      </c>
      <c r="G123" s="29" t="str">
        <f t="shared" si="64"/>
        <v/>
      </c>
      <c r="H123" s="30">
        <v>14300</v>
      </c>
      <c r="I123" s="99">
        <f t="shared" si="65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8"/>
        <v>0.022</v>
      </c>
      <c r="P123" s="29"/>
      <c r="Q123" s="132">
        <v>0.022</v>
      </c>
      <c r="R123" s="133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60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3"/>
        <v>17100</v>
      </c>
      <c r="G124" s="29" t="str">
        <f t="shared" si="64"/>
        <v/>
      </c>
      <c r="H124" s="30">
        <v>17100</v>
      </c>
      <c r="I124" s="99">
        <f t="shared" si="65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8"/>
        <v>1020</v>
      </c>
      <c r="P124" s="29"/>
      <c r="Q124" s="30">
        <v>1020</v>
      </c>
      <c r="R124" s="90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60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3"/>
        <v>10600</v>
      </c>
      <c r="G125" s="29" t="str">
        <f t="shared" si="64"/>
        <v/>
      </c>
      <c r="H125" s="30">
        <v>10600</v>
      </c>
      <c r="I125" s="99">
        <f t="shared" si="65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8"/>
        <v>2500</v>
      </c>
      <c r="P125" s="29" t="str">
        <f t="shared" ref="P125:P188" si="66">IF(LEFT(M125,1)="+",LEFT(M125,1)&amp;TEXT(M125,"#"),TEXT(M125,"#"))</f>
        <v/>
      </c>
      <c r="Q125" s="30">
        <v>2500</v>
      </c>
      <c r="R125" s="90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60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3"/>
        <v>9300</v>
      </c>
      <c r="G126" s="29" t="str">
        <f t="shared" si="64"/>
        <v/>
      </c>
      <c r="H126" s="30">
        <v>9300</v>
      </c>
      <c r="I126" s="99">
        <f t="shared" si="65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8"/>
        <v>2250</v>
      </c>
      <c r="P126" s="29" t="str">
        <f t="shared" si="66"/>
        <v/>
      </c>
      <c r="Q126" s="30">
        <v>2250</v>
      </c>
      <c r="R126" s="90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60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3"/>
        <v>12600</v>
      </c>
      <c r="G127" s="29" t="str">
        <f t="shared" si="64"/>
        <v/>
      </c>
      <c r="H127" s="34">
        <v>12600</v>
      </c>
      <c r="I127" s="99">
        <f t="shared" si="65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8"/>
        <v>4700</v>
      </c>
      <c r="P127" s="29" t="str">
        <f t="shared" si="66"/>
        <v/>
      </c>
      <c r="Q127" s="30">
        <v>4700</v>
      </c>
      <c r="R127" s="90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60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3"/>
        <v>10900</v>
      </c>
      <c r="G128" s="29" t="str">
        <f t="shared" si="64"/>
        <v/>
      </c>
      <c r="H128" s="34">
        <v>10900</v>
      </c>
      <c r="I128" s="99">
        <f t="shared" si="65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8"/>
        <v>3900</v>
      </c>
      <c r="P128" s="29" t="str">
        <f t="shared" si="66"/>
        <v/>
      </c>
      <c r="Q128" s="34">
        <v>3900</v>
      </c>
      <c r="R128" s="90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60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3"/>
        <v>12400</v>
      </c>
      <c r="G129" s="29" t="str">
        <f t="shared" si="64"/>
        <v/>
      </c>
      <c r="H129" s="34">
        <v>12400</v>
      </c>
      <c r="I129" s="99">
        <f t="shared" si="65"/>
        <v>12400</v>
      </c>
      <c r="J129" s="105"/>
      <c r="K129" s="24" t="s">
        <v>315</v>
      </c>
      <c r="L129" s="25" t="s">
        <v>316</v>
      </c>
      <c r="M129" s="52"/>
      <c r="N129" s="27">
        <v>12000</v>
      </c>
      <c r="O129" s="28">
        <f t="shared" si="48"/>
        <v>12000</v>
      </c>
      <c r="P129" s="29" t="str">
        <f t="shared" si="66"/>
        <v/>
      </c>
      <c r="Q129" s="27">
        <v>12000</v>
      </c>
      <c r="R129" s="90">
        <f t="shared" si="50"/>
        <v>12000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7">F130-I130</f>
        <v>0</v>
      </c>
      <c r="AD129" s="114">
        <f t="shared" si="60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3"/>
        <v>12500</v>
      </c>
      <c r="G130" s="29" t="str">
        <f t="shared" si="64"/>
        <v/>
      </c>
      <c r="H130" s="34">
        <v>12500</v>
      </c>
      <c r="I130" s="99">
        <f t="shared" si="65"/>
        <v>12500</v>
      </c>
      <c r="J130" s="105"/>
      <c r="K130" s="24" t="s">
        <v>315</v>
      </c>
      <c r="L130" s="25" t="s">
        <v>105</v>
      </c>
      <c r="M130" s="52"/>
      <c r="N130" s="27">
        <v>14500</v>
      </c>
      <c r="O130" s="28">
        <f t="shared" si="48"/>
        <v>14500</v>
      </c>
      <c r="P130" s="29" t="str">
        <f t="shared" si="66"/>
        <v/>
      </c>
      <c r="Q130" s="30">
        <v>14500</v>
      </c>
      <c r="R130" s="90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7"/>
        <v>0</v>
      </c>
      <c r="AD130" s="114">
        <f t="shared" si="60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3"/>
        <v>12300</v>
      </c>
      <c r="G131" s="29" t="str">
        <f t="shared" si="64"/>
        <v/>
      </c>
      <c r="H131" s="34">
        <v>12300</v>
      </c>
      <c r="I131" s="99">
        <f t="shared" si="65"/>
        <v>12300</v>
      </c>
      <c r="J131" s="105"/>
      <c r="K131" s="24" t="s">
        <v>319</v>
      </c>
      <c r="L131" s="25" t="s">
        <v>75</v>
      </c>
      <c r="M131" s="52"/>
      <c r="N131" s="27">
        <v>12800</v>
      </c>
      <c r="O131" s="28">
        <f t="shared" si="48"/>
        <v>12800</v>
      </c>
      <c r="P131" s="29" t="str">
        <f t="shared" si="66"/>
        <v/>
      </c>
      <c r="Q131" s="30">
        <v>12800</v>
      </c>
      <c r="R131" s="90">
        <f t="shared" si="50"/>
        <v>12800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7"/>
        <v>0</v>
      </c>
      <c r="AD131" s="114">
        <f t="shared" si="60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3"/>
        <v>13100</v>
      </c>
      <c r="G132" s="29" t="str">
        <f t="shared" si="64"/>
        <v/>
      </c>
      <c r="H132" s="34">
        <v>13100</v>
      </c>
      <c r="I132" s="99">
        <f t="shared" si="65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8"/>
        <v>17200</v>
      </c>
      <c r="P132" s="29" t="str">
        <f t="shared" si="66"/>
        <v/>
      </c>
      <c r="Q132" s="30">
        <v>17200</v>
      </c>
      <c r="R132" s="90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7"/>
        <v>0</v>
      </c>
      <c r="AD132" s="114">
        <f t="shared" si="60"/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3"/>
        <v>13100</v>
      </c>
      <c r="G133" s="29" t="str">
        <f t="shared" si="64"/>
        <v/>
      </c>
      <c r="H133" s="34">
        <v>13100</v>
      </c>
      <c r="I133" s="99">
        <f t="shared" si="65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8"/>
        <v>16600</v>
      </c>
      <c r="P133" s="29" t="str">
        <f t="shared" si="66"/>
        <v/>
      </c>
      <c r="Q133" s="30">
        <v>16600</v>
      </c>
      <c r="R133" s="90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0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3"/>
        <v>12800</v>
      </c>
      <c r="G134" s="29" t="str">
        <f t="shared" si="64"/>
        <v/>
      </c>
      <c r="H134" s="34">
        <v>12800</v>
      </c>
      <c r="I134" s="99">
        <f t="shared" si="65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6"/>
        <v/>
      </c>
      <c r="Q134" s="30">
        <v>4000</v>
      </c>
      <c r="R134" s="90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0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3"/>
        <v>13500</v>
      </c>
      <c r="G135" s="29" t="str">
        <f t="shared" si="64"/>
        <v/>
      </c>
      <c r="H135" s="34">
        <v>13500</v>
      </c>
      <c r="I135" s="99">
        <f t="shared" si="65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6"/>
        <v/>
      </c>
      <c r="Q135" s="30">
        <v>9100</v>
      </c>
      <c r="R135" s="90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0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3"/>
        <v>13500</v>
      </c>
      <c r="G136" s="29" t="str">
        <f t="shared" si="64"/>
        <v/>
      </c>
      <c r="H136" s="34">
        <v>13500</v>
      </c>
      <c r="I136" s="99">
        <f t="shared" si="65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11710</v>
      </c>
      <c r="O136" s="28">
        <f>F55+1010+300+400</f>
        <v>11710</v>
      </c>
      <c r="P136" s="29" t="str">
        <f t="shared" si="66"/>
        <v/>
      </c>
      <c r="Q136" s="34">
        <f t="shared" ref="Q136:Q147" si="69">O136</f>
        <v>11710</v>
      </c>
      <c r="R136" s="90">
        <f t="shared" si="68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0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3"/>
        <v>13500</v>
      </c>
      <c r="G137" s="29" t="str">
        <f t="shared" si="64"/>
        <v/>
      </c>
      <c r="H137" s="34">
        <v>13500</v>
      </c>
      <c r="I137" s="99">
        <f t="shared" si="65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6"/>
        <v/>
      </c>
      <c r="Q137" s="34">
        <f t="shared" si="69"/>
        <v>37150</v>
      </c>
      <c r="R137" s="90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0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3"/>
        <v>10500</v>
      </c>
      <c r="G138" s="29" t="str">
        <f t="shared" si="64"/>
        <v/>
      </c>
      <c r="H138" s="30">
        <v>10500</v>
      </c>
      <c r="I138" s="99">
        <f t="shared" si="65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6"/>
        <v/>
      </c>
      <c r="Q138" s="34">
        <f t="shared" si="69"/>
        <v>36950</v>
      </c>
      <c r="R138" s="90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0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3"/>
        <v>10300</v>
      </c>
      <c r="G139" s="29" t="str">
        <f t="shared" si="64"/>
        <v/>
      </c>
      <c r="H139" s="30">
        <v>10300</v>
      </c>
      <c r="I139" s="99">
        <f t="shared" si="65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6"/>
        <v/>
      </c>
      <c r="Q139" s="34">
        <f t="shared" si="69"/>
        <v>11850</v>
      </c>
      <c r="R139" s="90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0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3"/>
        <v>10300</v>
      </c>
      <c r="G140" s="29"/>
      <c r="H140" s="30">
        <v>10300</v>
      </c>
      <c r="I140" s="99">
        <f t="shared" si="65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27450</v>
      </c>
      <c r="O140" s="28">
        <f>O32+1250+300+400</f>
        <v>27450</v>
      </c>
      <c r="P140" s="29" t="str">
        <f t="shared" si="66"/>
        <v/>
      </c>
      <c r="Q140" s="34">
        <f t="shared" si="69"/>
        <v>27450</v>
      </c>
      <c r="R140" s="90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0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3"/>
        <v>10300</v>
      </c>
      <c r="G141" s="29"/>
      <c r="H141" s="30">
        <v>10300</v>
      </c>
      <c r="I141" s="99">
        <f t="shared" si="65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6"/>
        <v/>
      </c>
      <c r="Q141" s="34">
        <f t="shared" si="69"/>
        <v>11790</v>
      </c>
      <c r="R141" s="90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0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3"/>
        <v>20600</v>
      </c>
      <c r="G142" s="29" t="str">
        <f t="shared" ref="G142:G155" si="70">IF(LEFT(D142,1)="+",LEFT(D142,1)&amp;TEXT(D142,"#"),TEXT(D142,"#"))</f>
        <v/>
      </c>
      <c r="H142" s="34">
        <v>20600</v>
      </c>
      <c r="I142" s="99">
        <f t="shared" si="65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6"/>
        <v/>
      </c>
      <c r="Q142" s="34">
        <f t="shared" si="69"/>
        <v>6420</v>
      </c>
      <c r="R142" s="90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0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3"/>
        <v>19500</v>
      </c>
      <c r="G143" s="29" t="str">
        <f t="shared" si="70"/>
        <v/>
      </c>
      <c r="H143" s="34">
        <v>19500</v>
      </c>
      <c r="I143" s="99">
        <f t="shared" si="65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6"/>
        <v/>
      </c>
      <c r="Q143" s="34">
        <f t="shared" si="69"/>
        <v>26860</v>
      </c>
      <c r="R143" s="90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0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3"/>
        <v>19500</v>
      </c>
      <c r="G144" s="29" t="str">
        <f t="shared" si="70"/>
        <v/>
      </c>
      <c r="H144" s="34">
        <v>19500</v>
      </c>
      <c r="I144" s="99">
        <f t="shared" si="65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6"/>
        <v/>
      </c>
      <c r="Q144" s="34">
        <f t="shared" si="69"/>
        <v>10540</v>
      </c>
      <c r="R144" s="90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0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3"/>
        <v>11400</v>
      </c>
      <c r="G145" s="29" t="str">
        <f t="shared" si="70"/>
        <v/>
      </c>
      <c r="H145" s="30">
        <v>11400</v>
      </c>
      <c r="I145" s="99">
        <f t="shared" si="65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6"/>
        <v/>
      </c>
      <c r="Q145" s="34">
        <f t="shared" si="69"/>
        <v>4590</v>
      </c>
      <c r="R145" s="90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0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3"/>
        <v>11000</v>
      </c>
      <c r="G146" s="29" t="str">
        <f t="shared" si="70"/>
        <v/>
      </c>
      <c r="H146" s="30">
        <v>11000</v>
      </c>
      <c r="I146" s="99">
        <f t="shared" si="65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6"/>
        <v/>
      </c>
      <c r="Q146" s="34">
        <f t="shared" si="69"/>
        <v>16890</v>
      </c>
      <c r="R146" s="90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0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3"/>
        <v>10500</v>
      </c>
      <c r="G147" s="29" t="str">
        <f t="shared" si="70"/>
        <v/>
      </c>
      <c r="H147" s="30">
        <v>10500</v>
      </c>
      <c r="I147" s="99">
        <f t="shared" si="65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6"/>
        <v/>
      </c>
      <c r="Q147" s="34">
        <f t="shared" si="69"/>
        <v>9570</v>
      </c>
      <c r="R147" s="90">
        <f t="shared" si="68"/>
        <v>9570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0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3"/>
        <v>10600</v>
      </c>
      <c r="G148" s="29" t="str">
        <f t="shared" si="70"/>
        <v/>
      </c>
      <c r="H148" s="30">
        <v>10600</v>
      </c>
      <c r="I148" s="99">
        <f t="shared" si="65"/>
        <v>10600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1">N148+M148</f>
        <v>7000</v>
      </c>
      <c r="P148" s="29" t="str">
        <f t="shared" si="66"/>
        <v/>
      </c>
      <c r="Q148" s="30">
        <v>7000</v>
      </c>
      <c r="R148" s="90">
        <f t="shared" si="68"/>
        <v>7000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0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3"/>
        <v>10400</v>
      </c>
      <c r="G149" s="29" t="str">
        <f t="shared" si="70"/>
        <v/>
      </c>
      <c r="H149" s="30">
        <v>10400</v>
      </c>
      <c r="I149" s="99">
        <f t="shared" si="65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1"/>
        <v>6200</v>
      </c>
      <c r="P149" s="29" t="str">
        <f t="shared" si="66"/>
        <v/>
      </c>
      <c r="Q149" s="30">
        <v>6200</v>
      </c>
      <c r="R149" s="90">
        <f t="shared" si="68"/>
        <v>6200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0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3"/>
        <v>10400</v>
      </c>
      <c r="G150" s="29" t="str">
        <f t="shared" si="70"/>
        <v/>
      </c>
      <c r="H150" s="30">
        <v>10400</v>
      </c>
      <c r="I150" s="99">
        <f t="shared" si="65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71"/>
        <v>10000</v>
      </c>
      <c r="P150" s="77" t="str">
        <f t="shared" si="66"/>
        <v/>
      </c>
      <c r="Q150" s="30">
        <v>10000</v>
      </c>
      <c r="R150" s="90">
        <f t="shared" si="68"/>
        <v>10000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0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3"/>
        <v>10600</v>
      </c>
      <c r="G151" s="29" t="str">
        <f t="shared" si="70"/>
        <v/>
      </c>
      <c r="H151" s="30">
        <v>10600</v>
      </c>
      <c r="I151" s="99">
        <f t="shared" si="65"/>
        <v>10600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1"/>
        <v>8400</v>
      </c>
      <c r="P151" s="77" t="str">
        <f t="shared" si="66"/>
        <v/>
      </c>
      <c r="Q151" s="30">
        <v>8400</v>
      </c>
      <c r="R151" s="90">
        <f t="shared" si="68"/>
        <v>8400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0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3"/>
        <v>10600</v>
      </c>
      <c r="G152" s="29" t="str">
        <f t="shared" si="70"/>
        <v/>
      </c>
      <c r="H152" s="30">
        <v>10600</v>
      </c>
      <c r="I152" s="99">
        <f t="shared" si="65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1"/>
        <v>7200</v>
      </c>
      <c r="P152" s="77" t="str">
        <f t="shared" si="66"/>
        <v/>
      </c>
      <c r="Q152" s="34">
        <v>7200</v>
      </c>
      <c r="R152" s="90">
        <f t="shared" si="68"/>
        <v>7200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0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 t="s">
        <v>468</v>
      </c>
      <c r="E153" s="27">
        <v>13800</v>
      </c>
      <c r="F153" s="28">
        <f t="shared" si="63"/>
        <v>13500</v>
      </c>
      <c r="G153" s="29" t="str">
        <f t="shared" si="70"/>
        <v>-300</v>
      </c>
      <c r="H153" s="30">
        <v>13800</v>
      </c>
      <c r="I153" s="99">
        <f t="shared" si="65"/>
        <v>13500</v>
      </c>
      <c r="J153" s="105"/>
      <c r="K153" s="147" t="s">
        <v>368</v>
      </c>
      <c r="L153" s="75" t="s">
        <v>22</v>
      </c>
      <c r="M153" s="57" t="s">
        <v>468</v>
      </c>
      <c r="N153" s="27">
        <v>4700</v>
      </c>
      <c r="O153" s="28">
        <f t="shared" si="71"/>
        <v>4400</v>
      </c>
      <c r="P153" s="77" t="str">
        <f t="shared" si="66"/>
        <v>-300</v>
      </c>
      <c r="Q153" s="30">
        <v>4700</v>
      </c>
      <c r="R153" s="90">
        <f t="shared" si="68"/>
        <v>4400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ref="AD153:AD197" si="72">O155-R155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 t="s">
        <v>468</v>
      </c>
      <c r="E154" s="27">
        <v>13400</v>
      </c>
      <c r="F154" s="28">
        <f t="shared" si="63"/>
        <v>13100</v>
      </c>
      <c r="G154" s="29" t="str">
        <f t="shared" si="70"/>
        <v>-300</v>
      </c>
      <c r="H154" s="30">
        <v>13400</v>
      </c>
      <c r="I154" s="99">
        <f t="shared" si="65"/>
        <v>13100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1"/>
        <v>5000</v>
      </c>
      <c r="P154" s="77" t="str">
        <f t="shared" si="66"/>
        <v/>
      </c>
      <c r="Q154" s="34">
        <v>5000</v>
      </c>
      <c r="R154" s="90">
        <f t="shared" si="68"/>
        <v>5000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72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3"/>
        <v>12500</v>
      </c>
      <c r="G155" s="29" t="str">
        <f t="shared" si="70"/>
        <v/>
      </c>
      <c r="H155" s="30">
        <v>12500</v>
      </c>
      <c r="I155" s="99">
        <f t="shared" si="65"/>
        <v>12500</v>
      </c>
      <c r="J155" s="105"/>
      <c r="K155" s="147" t="s">
        <v>373</v>
      </c>
      <c r="L155" s="75" t="s">
        <v>22</v>
      </c>
      <c r="M155" s="57" t="s">
        <v>468</v>
      </c>
      <c r="N155" s="27">
        <v>5700</v>
      </c>
      <c r="O155" s="28">
        <f t="shared" si="71"/>
        <v>5400</v>
      </c>
      <c r="P155" s="77" t="str">
        <f t="shared" si="66"/>
        <v>-300</v>
      </c>
      <c r="Q155" s="30">
        <v>5700</v>
      </c>
      <c r="R155" s="90">
        <f t="shared" si="68"/>
        <v>5400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72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3"/>
        <v>10300</v>
      </c>
      <c r="G156" s="29"/>
      <c r="H156" s="30">
        <v>10300</v>
      </c>
      <c r="I156" s="99">
        <f t="shared" si="65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1"/>
        <v>5000</v>
      </c>
      <c r="P156" s="77" t="str">
        <f t="shared" si="66"/>
        <v/>
      </c>
      <c r="Q156" s="30">
        <v>5000</v>
      </c>
      <c r="R156" s="90">
        <f t="shared" si="68"/>
        <v>5000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72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3"/>
        <v>13000</v>
      </c>
      <c r="G157" s="29" t="str">
        <f t="shared" ref="G157:G166" si="73">IF(LEFT(D157,1)="+",LEFT(D157,1)&amp;TEXT(D157,"#"),TEXT(D157,"#"))</f>
        <v/>
      </c>
      <c r="H157" s="30">
        <v>13000</v>
      </c>
      <c r="I157" s="99">
        <f t="shared" si="65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71"/>
        <v>6500</v>
      </c>
      <c r="P157" s="77" t="str">
        <f t="shared" si="66"/>
        <v/>
      </c>
      <c r="Q157" s="30">
        <v>6500</v>
      </c>
      <c r="R157" s="90">
        <f t="shared" si="68"/>
        <v>6500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72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3"/>
        <v>13500</v>
      </c>
      <c r="G158" s="29"/>
      <c r="H158" s="34">
        <v>13500</v>
      </c>
      <c r="I158" s="99">
        <f t="shared" si="65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1"/>
        <v>3800</v>
      </c>
      <c r="P158" s="77" t="str">
        <f t="shared" si="66"/>
        <v/>
      </c>
      <c r="Q158" s="30">
        <v>3800</v>
      </c>
      <c r="R158" s="90">
        <f t="shared" si="68"/>
        <v>3800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72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3"/>
        <v>13200</v>
      </c>
      <c r="G159" s="29" t="str">
        <f t="shared" si="73"/>
        <v/>
      </c>
      <c r="H159" s="34">
        <v>13200</v>
      </c>
      <c r="I159" s="99">
        <f t="shared" si="65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1"/>
        <v>4700</v>
      </c>
      <c r="P159" s="77" t="str">
        <f t="shared" si="66"/>
        <v/>
      </c>
      <c r="Q159" s="30">
        <v>4700</v>
      </c>
      <c r="R159" s="90">
        <f t="shared" si="68"/>
        <v>4700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72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3"/>
        <v>13200</v>
      </c>
      <c r="G160" s="29" t="str">
        <f t="shared" si="73"/>
        <v/>
      </c>
      <c r="H160" s="34">
        <v>13200</v>
      </c>
      <c r="I160" s="99">
        <f t="shared" si="65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1"/>
        <v>6000</v>
      </c>
      <c r="P160" s="77" t="str">
        <f t="shared" si="66"/>
        <v/>
      </c>
      <c r="Q160" s="30">
        <v>6000</v>
      </c>
      <c r="R160" s="90">
        <f t="shared" si="68"/>
        <v>6000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72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3"/>
        <v>10600</v>
      </c>
      <c r="G161" s="29" t="str">
        <f t="shared" si="73"/>
        <v/>
      </c>
      <c r="H161" s="30">
        <v>10600</v>
      </c>
      <c r="I161" s="99">
        <f t="shared" si="65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1"/>
        <v>2700</v>
      </c>
      <c r="P161" s="77" t="str">
        <f t="shared" si="66"/>
        <v/>
      </c>
      <c r="Q161" s="30">
        <v>2700</v>
      </c>
      <c r="R161" s="90">
        <f t="shared" si="68"/>
        <v>2700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72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3"/>
        <v>10600</v>
      </c>
      <c r="G162" s="29" t="str">
        <f t="shared" si="73"/>
        <v/>
      </c>
      <c r="H162" s="30">
        <v>10600</v>
      </c>
      <c r="I162" s="67">
        <f t="shared" si="65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71"/>
        <v>2300</v>
      </c>
      <c r="P162" s="77" t="str">
        <f t="shared" si="66"/>
        <v/>
      </c>
      <c r="Q162" s="30">
        <v>2300</v>
      </c>
      <c r="R162" s="90">
        <f t="shared" si="68"/>
        <v>2300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72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3"/>
        <v>10600</v>
      </c>
      <c r="G163" s="29" t="str">
        <f t="shared" si="73"/>
        <v/>
      </c>
      <c r="H163" s="30">
        <v>10600</v>
      </c>
      <c r="I163" s="67">
        <f t="shared" si="65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71"/>
        <v>2300</v>
      </c>
      <c r="P163" s="77" t="str">
        <f t="shared" si="66"/>
        <v/>
      </c>
      <c r="Q163" s="30">
        <v>2300</v>
      </c>
      <c r="R163" s="90">
        <f t="shared" si="68"/>
        <v>2300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72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3"/>
        <v>10700</v>
      </c>
      <c r="G164" s="29" t="str">
        <f t="shared" si="73"/>
        <v/>
      </c>
      <c r="H164" s="30">
        <v>10700</v>
      </c>
      <c r="I164" s="99">
        <f t="shared" si="65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1"/>
        <v>9800</v>
      </c>
      <c r="P164" s="77" t="str">
        <f t="shared" si="66"/>
        <v/>
      </c>
      <c r="Q164" s="30">
        <v>9800</v>
      </c>
      <c r="R164" s="90">
        <f t="shared" si="68"/>
        <v>9800</v>
      </c>
      <c r="S164" s="3"/>
      <c r="V164" s="9"/>
      <c r="W164" s="6"/>
      <c r="X164" s="8"/>
      <c r="Y164" s="9"/>
      <c r="Z164" s="6"/>
      <c r="AA164" s="8"/>
      <c r="AC164" s="114">
        <f t="shared" ref="AC164:AC194" si="74">F166-I166</f>
        <v>0</v>
      </c>
      <c r="AD164" s="114">
        <f t="shared" si="72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3"/>
        <v>11200</v>
      </c>
      <c r="G165" s="29" t="str">
        <f t="shared" si="73"/>
        <v/>
      </c>
      <c r="H165" s="30">
        <v>11200</v>
      </c>
      <c r="I165" s="99">
        <f t="shared" si="65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1"/>
        <v>10700</v>
      </c>
      <c r="P165" s="77" t="str">
        <f t="shared" si="66"/>
        <v/>
      </c>
      <c r="Q165" s="30">
        <v>10700</v>
      </c>
      <c r="R165" s="90">
        <f t="shared" si="68"/>
        <v>10700</v>
      </c>
      <c r="S165" s="3"/>
      <c r="V165" s="9"/>
      <c r="W165" s="6"/>
      <c r="X165" s="8"/>
      <c r="Y165" s="9"/>
      <c r="Z165" s="6"/>
      <c r="AA165" s="8"/>
      <c r="AC165" s="114">
        <f t="shared" si="74"/>
        <v>0</v>
      </c>
      <c r="AD165" s="114">
        <f t="shared" si="72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3"/>
        <v>10600</v>
      </c>
      <c r="G166" s="29" t="str">
        <f t="shared" si="73"/>
        <v/>
      </c>
      <c r="H166" s="30">
        <v>10600</v>
      </c>
      <c r="I166" s="99">
        <f t="shared" si="65"/>
        <v>10600</v>
      </c>
      <c r="J166" s="105"/>
      <c r="K166" s="147" t="s">
        <v>395</v>
      </c>
      <c r="L166" s="75" t="s">
        <v>75</v>
      </c>
      <c r="M166" s="57"/>
      <c r="N166" s="27">
        <v>12000</v>
      </c>
      <c r="O166" s="28">
        <f t="shared" si="71"/>
        <v>12000</v>
      </c>
      <c r="P166" s="77" t="str">
        <f t="shared" si="66"/>
        <v/>
      </c>
      <c r="Q166" s="30">
        <v>12000</v>
      </c>
      <c r="R166" s="90">
        <f t="shared" si="68"/>
        <v>12000</v>
      </c>
      <c r="S166" s="3"/>
      <c r="V166" s="9"/>
      <c r="W166" s="6"/>
      <c r="X166" s="8"/>
      <c r="Y166" s="9"/>
      <c r="Z166" s="6"/>
      <c r="AA166" s="8"/>
      <c r="AC166" s="114">
        <f t="shared" si="74"/>
        <v>0</v>
      </c>
      <c r="AD166" s="114">
        <f t="shared" si="72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567100</v>
      </c>
      <c r="F167" s="39">
        <f>E167/46</f>
        <v>12328.2608695652</v>
      </c>
      <c r="G167" s="73"/>
      <c r="H167" s="38">
        <f>SUM(I121:I166)</f>
        <v>567100</v>
      </c>
      <c r="I167" s="149">
        <f>H167/46</f>
        <v>12328.2608695652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1"/>
        <v>11700</v>
      </c>
      <c r="P167" s="29" t="str">
        <f t="shared" si="66"/>
        <v/>
      </c>
      <c r="Q167" s="30">
        <v>11700</v>
      </c>
      <c r="R167" s="90">
        <f t="shared" si="68"/>
        <v>11700</v>
      </c>
      <c r="S167" s="3"/>
      <c r="V167" s="9"/>
      <c r="W167" s="6"/>
      <c r="X167" s="8"/>
      <c r="Y167" s="9"/>
      <c r="Z167" s="6"/>
      <c r="AA167" s="8"/>
      <c r="AC167" s="114">
        <f t="shared" si="74"/>
        <v>0</v>
      </c>
      <c r="AD167" s="114">
        <f t="shared" si="72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5">E168+D168</f>
        <v>4100</v>
      </c>
      <c r="G168" s="29" t="str">
        <f t="shared" ref="G168:G186" si="76">IF(LEFT(D168,1)="+",LEFT(D168,1)&amp;TEXT(D168,"#"),TEXT(D168,"#"))</f>
        <v/>
      </c>
      <c r="H168" s="34">
        <v>4100</v>
      </c>
      <c r="I168" s="99">
        <f t="shared" ref="I168:I182" si="77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1"/>
        <v>4050</v>
      </c>
      <c r="P168" s="77" t="str">
        <f t="shared" si="66"/>
        <v/>
      </c>
      <c r="Q168" s="30">
        <v>4050</v>
      </c>
      <c r="R168" s="90">
        <f t="shared" si="68"/>
        <v>4050</v>
      </c>
      <c r="S168" s="3"/>
      <c r="V168" s="9"/>
      <c r="W168" s="6"/>
      <c r="X168" s="8"/>
      <c r="Y168" s="9"/>
      <c r="Z168" s="6"/>
      <c r="AA168" s="8"/>
      <c r="AC168" s="114">
        <f t="shared" si="74"/>
        <v>0</v>
      </c>
      <c r="AD168" s="114">
        <f t="shared" si="72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5"/>
        <v>2500</v>
      </c>
      <c r="G169" s="29" t="str">
        <f t="shared" si="76"/>
        <v/>
      </c>
      <c r="H169" s="30">
        <v>2500</v>
      </c>
      <c r="I169" s="99">
        <f t="shared" si="77"/>
        <v>2500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1"/>
        <v>10360</v>
      </c>
      <c r="P169" s="77" t="str">
        <f t="shared" si="66"/>
        <v/>
      </c>
      <c r="Q169" s="30">
        <v>10360</v>
      </c>
      <c r="R169" s="90">
        <f t="shared" si="68"/>
        <v>10360</v>
      </c>
      <c r="S169" s="3"/>
      <c r="V169" s="9"/>
      <c r="W169" s="6"/>
      <c r="X169" s="8"/>
      <c r="Y169" s="9"/>
      <c r="Z169" s="6"/>
      <c r="AA169" s="8"/>
      <c r="AC169" s="114">
        <f t="shared" si="74"/>
        <v>0</v>
      </c>
      <c r="AD169" s="114">
        <f t="shared" si="72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5"/>
        <v>3400</v>
      </c>
      <c r="G170" s="29" t="str">
        <f t="shared" si="76"/>
        <v/>
      </c>
      <c r="H170" s="34">
        <v>3400</v>
      </c>
      <c r="I170" s="99">
        <f t="shared" si="77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1"/>
        <v>3600</v>
      </c>
      <c r="P170" s="153" t="str">
        <f t="shared" si="66"/>
        <v/>
      </c>
      <c r="Q170" s="156">
        <v>3600</v>
      </c>
      <c r="R170" s="90">
        <f t="shared" si="68"/>
        <v>3600</v>
      </c>
      <c r="S170" s="3"/>
      <c r="V170" s="9"/>
      <c r="W170" s="6"/>
      <c r="X170" s="8"/>
      <c r="Y170" s="9"/>
      <c r="Z170" s="6"/>
      <c r="AA170" s="8"/>
      <c r="AC170" s="114">
        <f t="shared" si="74"/>
        <v>0</v>
      </c>
      <c r="AD170" s="114">
        <f t="shared" si="72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5"/>
        <v>2400</v>
      </c>
      <c r="G171" s="29" t="str">
        <f t="shared" si="76"/>
        <v/>
      </c>
      <c r="H171" s="30">
        <v>2400</v>
      </c>
      <c r="I171" s="99">
        <f t="shared" si="77"/>
        <v>2400</v>
      </c>
      <c r="J171" s="105"/>
      <c r="K171" s="44" t="s">
        <v>406</v>
      </c>
      <c r="L171" s="44" t="s">
        <v>20</v>
      </c>
      <c r="M171" s="26" t="s">
        <v>485</v>
      </c>
      <c r="N171" s="27">
        <v>3000</v>
      </c>
      <c r="O171" s="152">
        <f t="shared" si="71"/>
        <v>2500</v>
      </c>
      <c r="P171" s="153" t="str">
        <f t="shared" si="66"/>
        <v>-500</v>
      </c>
      <c r="Q171" s="156">
        <v>3000</v>
      </c>
      <c r="R171" s="90">
        <f t="shared" si="68"/>
        <v>2500</v>
      </c>
      <c r="S171" s="3"/>
      <c r="V171" s="9"/>
      <c r="W171" s="6"/>
      <c r="X171" s="8"/>
      <c r="Y171" s="9"/>
      <c r="Z171" s="6"/>
      <c r="AA171" s="8"/>
      <c r="AC171" s="114">
        <f t="shared" si="74"/>
        <v>0</v>
      </c>
      <c r="AD171" s="114">
        <f t="shared" si="72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2700</v>
      </c>
      <c r="F172" s="28">
        <f t="shared" si="75"/>
        <v>2700</v>
      </c>
      <c r="G172" s="29" t="str">
        <f t="shared" si="76"/>
        <v/>
      </c>
      <c r="H172" s="30">
        <v>2700</v>
      </c>
      <c r="I172" s="99">
        <f t="shared" si="77"/>
        <v>2700</v>
      </c>
      <c r="J172" s="105"/>
      <c r="K172" s="44" t="s">
        <v>408</v>
      </c>
      <c r="L172" s="44" t="s">
        <v>22</v>
      </c>
      <c r="M172" s="26" t="s">
        <v>485</v>
      </c>
      <c r="N172" s="27">
        <v>3000</v>
      </c>
      <c r="O172" s="152">
        <f t="shared" si="71"/>
        <v>2500</v>
      </c>
      <c r="P172" s="153" t="str">
        <f t="shared" si="66"/>
        <v>-500</v>
      </c>
      <c r="Q172" s="156">
        <v>3000</v>
      </c>
      <c r="R172" s="90">
        <f t="shared" si="68"/>
        <v>2500</v>
      </c>
      <c r="S172" s="3"/>
      <c r="V172" s="9"/>
      <c r="W172" s="6"/>
      <c r="X172" s="8"/>
      <c r="Y172" s="9"/>
      <c r="Z172" s="6"/>
      <c r="AA172" s="8"/>
      <c r="AC172" s="114">
        <f t="shared" si="74"/>
        <v>0</v>
      </c>
      <c r="AD172" s="114">
        <f t="shared" si="72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5"/>
        <v>3100</v>
      </c>
      <c r="G173" s="29" t="str">
        <f t="shared" si="76"/>
        <v/>
      </c>
      <c r="H173" s="30">
        <v>3100</v>
      </c>
      <c r="I173" s="99">
        <f t="shared" si="77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1"/>
        <v>47200</v>
      </c>
      <c r="P173" s="153" t="str">
        <f t="shared" si="66"/>
        <v/>
      </c>
      <c r="Q173" s="27">
        <v>47200</v>
      </c>
      <c r="R173" s="90">
        <f t="shared" si="68"/>
        <v>47200</v>
      </c>
      <c r="S173" s="3"/>
      <c r="V173" s="9"/>
      <c r="W173" s="6"/>
      <c r="X173" s="8"/>
      <c r="Y173" s="9"/>
      <c r="Z173" s="6"/>
      <c r="AA173" s="8"/>
      <c r="AC173" s="114">
        <f t="shared" si="74"/>
        <v>0</v>
      </c>
      <c r="AD173" s="114">
        <f t="shared" si="72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5"/>
        <v>5800</v>
      </c>
      <c r="G174" s="29" t="str">
        <f t="shared" si="76"/>
        <v/>
      </c>
      <c r="H174" s="30">
        <v>5800</v>
      </c>
      <c r="I174" s="99">
        <f t="shared" si="77"/>
        <v>5800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1"/>
        <v>16200</v>
      </c>
      <c r="P174" s="77" t="str">
        <f t="shared" si="66"/>
        <v/>
      </c>
      <c r="Q174" s="27">
        <v>16200</v>
      </c>
      <c r="R174" s="90">
        <f t="shared" si="68"/>
        <v>16200</v>
      </c>
      <c r="S174" s="3"/>
      <c r="V174" s="9"/>
      <c r="W174" s="6"/>
      <c r="X174" s="8"/>
      <c r="Y174" s="9"/>
      <c r="Z174" s="6"/>
      <c r="AA174" s="8"/>
      <c r="AC174" s="114">
        <f t="shared" si="74"/>
        <v>0</v>
      </c>
      <c r="AD174" s="114">
        <f t="shared" si="72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5"/>
        <v>2900</v>
      </c>
      <c r="G175" s="29" t="str">
        <f t="shared" si="76"/>
        <v/>
      </c>
      <c r="H175" s="30">
        <v>2900</v>
      </c>
      <c r="I175" s="99">
        <f t="shared" si="77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1"/>
        <v>14400</v>
      </c>
      <c r="P175" s="77" t="str">
        <f t="shared" si="66"/>
        <v/>
      </c>
      <c r="Q175" s="27">
        <v>14400</v>
      </c>
      <c r="R175" s="90">
        <f t="shared" si="68"/>
        <v>14400</v>
      </c>
      <c r="S175" s="3"/>
      <c r="V175" s="9"/>
      <c r="W175" s="6"/>
      <c r="X175" s="8"/>
      <c r="Y175" s="9"/>
      <c r="Z175" s="6"/>
      <c r="AA175" s="8"/>
      <c r="AC175" s="114">
        <f t="shared" si="74"/>
        <v>0</v>
      </c>
      <c r="AD175" s="114">
        <f t="shared" si="72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5"/>
        <v>4430</v>
      </c>
      <c r="G176" s="29" t="str">
        <f t="shared" si="76"/>
        <v/>
      </c>
      <c r="H176" s="30">
        <v>4430</v>
      </c>
      <c r="I176" s="99">
        <f t="shared" si="77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1"/>
        <v>15300</v>
      </c>
      <c r="P176" s="77" t="str">
        <f t="shared" si="66"/>
        <v/>
      </c>
      <c r="Q176" s="27">
        <v>15300</v>
      </c>
      <c r="R176" s="90">
        <f t="shared" si="68"/>
        <v>15300</v>
      </c>
      <c r="S176" s="3"/>
      <c r="V176" s="9"/>
      <c r="W176" s="6"/>
      <c r="X176" s="8"/>
      <c r="Y176" s="9"/>
      <c r="Z176" s="6"/>
      <c r="AA176" s="8"/>
      <c r="AC176" s="114">
        <f t="shared" si="74"/>
        <v>0</v>
      </c>
      <c r="AD176" s="114">
        <f t="shared" si="72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1"/>
        <v>17200</v>
      </c>
      <c r="P177" s="77" t="str">
        <f t="shared" si="66"/>
        <v/>
      </c>
      <c r="Q177" s="27">
        <v>17200</v>
      </c>
      <c r="R177" s="90">
        <f t="shared" si="68"/>
        <v>17200</v>
      </c>
      <c r="S177" s="3"/>
      <c r="V177" s="9"/>
      <c r="W177" s="6"/>
      <c r="X177" s="8"/>
      <c r="Y177" s="9"/>
      <c r="Z177" s="6"/>
      <c r="AA177" s="8"/>
      <c r="AC177" s="114">
        <f t="shared" si="74"/>
        <v>0</v>
      </c>
      <c r="AD177" s="114">
        <f t="shared" si="72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5"/>
        <v>3500</v>
      </c>
      <c r="G178" s="29" t="str">
        <f t="shared" si="76"/>
        <v/>
      </c>
      <c r="H178" s="30">
        <v>3500</v>
      </c>
      <c r="I178" s="99">
        <f t="shared" si="77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1"/>
        <v>43800</v>
      </c>
      <c r="P178" s="77" t="str">
        <f t="shared" si="66"/>
        <v/>
      </c>
      <c r="Q178" s="27">
        <v>43800</v>
      </c>
      <c r="R178" s="90">
        <f t="shared" si="68"/>
        <v>43800</v>
      </c>
      <c r="S178" s="3"/>
      <c r="V178" s="9"/>
      <c r="W178" s="6"/>
      <c r="X178" s="8"/>
      <c r="Y178" s="9"/>
      <c r="Z178" s="6"/>
      <c r="AA178" s="8"/>
      <c r="AC178" s="114">
        <f t="shared" si="74"/>
        <v>0</v>
      </c>
      <c r="AD178" s="114">
        <f t="shared" si="72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5"/>
        <v>2800</v>
      </c>
      <c r="G179" s="29" t="str">
        <f t="shared" si="76"/>
        <v/>
      </c>
      <c r="H179" s="30">
        <v>2800</v>
      </c>
      <c r="I179" s="99">
        <f t="shared" si="77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1"/>
        <v>13100</v>
      </c>
      <c r="P179" s="77" t="str">
        <f t="shared" si="66"/>
        <v/>
      </c>
      <c r="Q179" s="27">
        <v>13100</v>
      </c>
      <c r="R179" s="90">
        <f t="shared" si="68"/>
        <v>13100</v>
      </c>
      <c r="S179" s="3"/>
      <c r="V179" s="9"/>
      <c r="W179" s="6"/>
      <c r="X179" s="8"/>
      <c r="Y179" s="9"/>
      <c r="Z179" s="6"/>
      <c r="AA179" s="8"/>
      <c r="AC179" s="114">
        <f t="shared" si="74"/>
        <v>0</v>
      </c>
      <c r="AD179" s="114">
        <f t="shared" si="72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5"/>
        <v>4280</v>
      </c>
      <c r="G180" s="29" t="str">
        <f t="shared" si="76"/>
        <v/>
      </c>
      <c r="H180" s="30">
        <v>4280</v>
      </c>
      <c r="I180" s="99">
        <f t="shared" si="77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1"/>
        <v>35500</v>
      </c>
      <c r="P180" s="77" t="str">
        <f t="shared" si="66"/>
        <v/>
      </c>
      <c r="Q180" s="27">
        <v>35500</v>
      </c>
      <c r="R180" s="90">
        <f t="shared" si="68"/>
        <v>35500</v>
      </c>
      <c r="S180" s="3"/>
      <c r="V180" s="9"/>
      <c r="W180" s="6"/>
      <c r="X180" s="8"/>
      <c r="Y180" s="9"/>
      <c r="Z180" s="6"/>
      <c r="AA180" s="8"/>
      <c r="AC180" s="114">
        <f t="shared" si="74"/>
        <v>0</v>
      </c>
      <c r="AD180" s="114">
        <f t="shared" si="72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5"/>
        <v>3200</v>
      </c>
      <c r="G181" s="29" t="str">
        <f t="shared" si="76"/>
        <v/>
      </c>
      <c r="H181" s="30">
        <v>3200</v>
      </c>
      <c r="I181" s="99">
        <f t="shared" si="77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1"/>
        <v>36500</v>
      </c>
      <c r="P181" s="77" t="str">
        <f t="shared" si="66"/>
        <v/>
      </c>
      <c r="Q181" s="27">
        <v>36500</v>
      </c>
      <c r="R181" s="90">
        <f t="shared" si="68"/>
        <v>36500</v>
      </c>
      <c r="S181" s="3"/>
      <c r="V181" s="9"/>
      <c r="W181" s="6"/>
      <c r="X181" s="8"/>
      <c r="Y181" s="9"/>
      <c r="Z181" s="6"/>
      <c r="AA181" s="8"/>
      <c r="AC181" s="114">
        <f t="shared" si="74"/>
        <v>0</v>
      </c>
      <c r="AD181" s="114">
        <f t="shared" si="72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5"/>
        <v>3200</v>
      </c>
      <c r="G182" s="29" t="str">
        <f t="shared" si="76"/>
        <v/>
      </c>
      <c r="H182" s="30">
        <v>3200</v>
      </c>
      <c r="I182" s="99">
        <f t="shared" si="77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1"/>
        <v>8900</v>
      </c>
      <c r="P182" s="77" t="str">
        <f t="shared" si="66"/>
        <v/>
      </c>
      <c r="Q182" s="27">
        <v>8900</v>
      </c>
      <c r="R182" s="90">
        <f t="shared" si="68"/>
        <v>8900</v>
      </c>
      <c r="S182" s="3"/>
      <c r="V182" s="9"/>
      <c r="W182" s="6"/>
      <c r="X182" s="8"/>
      <c r="Y182" s="9"/>
      <c r="Z182" s="6"/>
      <c r="AA182" s="8"/>
      <c r="AC182" s="114">
        <f t="shared" si="74"/>
        <v>0</v>
      </c>
      <c r="AD182" s="114">
        <f t="shared" si="72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51410</v>
      </c>
      <c r="F183" s="39">
        <f>E183/15</f>
        <v>3427.33333333333</v>
      </c>
      <c r="G183" s="29" t="str">
        <f t="shared" si="76"/>
        <v/>
      </c>
      <c r="H183" s="38">
        <f>SUM(I168:I182)</f>
        <v>51410</v>
      </c>
      <c r="I183" s="39">
        <f>H183/15</f>
        <v>3427.33333333333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1"/>
        <v>15500</v>
      </c>
      <c r="P183" s="77" t="str">
        <f t="shared" si="66"/>
        <v/>
      </c>
      <c r="Q183" s="27">
        <v>15500</v>
      </c>
      <c r="R183" s="90">
        <f t="shared" si="68"/>
        <v>15500</v>
      </c>
      <c r="S183" s="3"/>
      <c r="V183" s="9"/>
      <c r="W183" s="6"/>
      <c r="X183" s="8"/>
      <c r="Y183" s="9"/>
      <c r="Z183" s="6"/>
      <c r="AA183" s="8"/>
      <c r="AC183" s="114">
        <f t="shared" si="74"/>
        <v>0</v>
      </c>
      <c r="AD183" s="114">
        <f t="shared" si="72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8">E184+D184</f>
        <v>2480</v>
      </c>
      <c r="G184" s="29" t="str">
        <f t="shared" si="76"/>
        <v/>
      </c>
      <c r="H184" s="30">
        <v>2480</v>
      </c>
      <c r="I184" s="67">
        <f t="shared" ref="I184:I186" si="79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1"/>
        <v>17300</v>
      </c>
      <c r="P184" s="77" t="str">
        <f t="shared" si="66"/>
        <v/>
      </c>
      <c r="Q184" s="27">
        <v>17300</v>
      </c>
      <c r="R184" s="90">
        <f t="shared" si="68"/>
        <v>17300</v>
      </c>
      <c r="S184" s="3"/>
      <c r="V184" s="9"/>
      <c r="W184" s="6"/>
      <c r="X184" s="8"/>
      <c r="Y184" s="9"/>
      <c r="Z184" s="6"/>
      <c r="AA184" s="8"/>
      <c r="AC184" s="114">
        <f t="shared" si="74"/>
        <v>0</v>
      </c>
      <c r="AD184" s="114">
        <f t="shared" si="72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8"/>
        <v>2700</v>
      </c>
      <c r="G185" s="29" t="str">
        <f t="shared" si="76"/>
        <v/>
      </c>
      <c r="H185" s="30">
        <v>2700</v>
      </c>
      <c r="I185" s="67">
        <f t="shared" si="79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1"/>
        <v>45500</v>
      </c>
      <c r="P185" s="77" t="str">
        <f t="shared" si="66"/>
        <v/>
      </c>
      <c r="Q185" s="27">
        <v>45500</v>
      </c>
      <c r="R185" s="90">
        <f t="shared" si="68"/>
        <v>45500</v>
      </c>
      <c r="S185" s="3"/>
      <c r="V185" s="9"/>
      <c r="W185" s="6"/>
      <c r="X185" s="8"/>
      <c r="Y185" s="9"/>
      <c r="Z185" s="6"/>
      <c r="AA185" s="8"/>
      <c r="AC185" s="114">
        <f t="shared" si="74"/>
        <v>0</v>
      </c>
      <c r="AD185" s="114">
        <f t="shared" si="72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8"/>
        <v>3200</v>
      </c>
      <c r="G186" s="29" t="str">
        <f t="shared" si="76"/>
        <v/>
      </c>
      <c r="H186" s="30">
        <v>3200</v>
      </c>
      <c r="I186" s="67">
        <f t="shared" si="79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1"/>
        <v>14500</v>
      </c>
      <c r="P186" s="77" t="str">
        <f t="shared" si="66"/>
        <v/>
      </c>
      <c r="Q186" s="27">
        <v>14500</v>
      </c>
      <c r="R186" s="90">
        <f t="shared" si="68"/>
        <v>14500</v>
      </c>
      <c r="S186" s="3"/>
      <c r="V186" s="9"/>
      <c r="W186" s="6"/>
      <c r="X186" s="8"/>
      <c r="Y186" s="9"/>
      <c r="Z186" s="6"/>
      <c r="AA186" s="8"/>
      <c r="AC186" s="114">
        <f t="shared" si="74"/>
        <v>0</v>
      </c>
      <c r="AD186" s="114">
        <f t="shared" si="72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59790</v>
      </c>
      <c r="F187" s="39">
        <f>E187/18</f>
        <v>3321.66666666667</v>
      </c>
      <c r="G187" s="73"/>
      <c r="H187" s="38">
        <f>H183+I184+I185+I186</f>
        <v>59790</v>
      </c>
      <c r="I187" s="39">
        <f>H187/18</f>
        <v>3321.66666666667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1"/>
        <v>12700</v>
      </c>
      <c r="P187" s="77" t="str">
        <f t="shared" si="66"/>
        <v/>
      </c>
      <c r="Q187" s="27">
        <v>12700</v>
      </c>
      <c r="R187" s="90">
        <f t="shared" si="68"/>
        <v>12700</v>
      </c>
      <c r="S187" s="3"/>
      <c r="V187" s="9"/>
      <c r="W187" s="6"/>
      <c r="X187" s="8"/>
      <c r="Y187" s="9"/>
      <c r="Z187" s="6"/>
      <c r="AA187" s="8"/>
      <c r="AC187" s="114">
        <f t="shared" si="74"/>
        <v>0</v>
      </c>
      <c r="AD187" s="114">
        <f t="shared" si="72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1"/>
        <v>11400</v>
      </c>
      <c r="P188" s="77" t="str">
        <f t="shared" si="66"/>
        <v/>
      </c>
      <c r="Q188" s="27">
        <v>11400</v>
      </c>
      <c r="R188" s="90">
        <f t="shared" si="68"/>
        <v>11400</v>
      </c>
      <c r="S188" s="3"/>
      <c r="V188" s="9"/>
      <c r="W188" s="6"/>
      <c r="X188" s="8"/>
      <c r="Y188" s="9"/>
      <c r="Z188" s="6"/>
      <c r="AA188" s="8"/>
      <c r="AC188" s="114">
        <f t="shared" si="74"/>
        <v>0</v>
      </c>
      <c r="AD188" s="114">
        <f t="shared" si="72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1"/>
        <v>13600</v>
      </c>
      <c r="P189" s="77" t="str">
        <f t="shared" ref="P189:P198" si="80">IF(LEFT(M189,1)="+",LEFT(M189,1)&amp;TEXT(M189,"#"),TEXT(M189,"#"))</f>
        <v/>
      </c>
      <c r="Q189" s="27">
        <v>13600</v>
      </c>
      <c r="R189" s="90">
        <f t="shared" si="68"/>
        <v>13600</v>
      </c>
      <c r="S189" s="3"/>
      <c r="V189" s="9"/>
      <c r="W189" s="6"/>
      <c r="X189" s="8"/>
      <c r="Y189" s="9"/>
      <c r="Z189" s="6"/>
      <c r="AA189" s="8"/>
      <c r="AC189" s="114">
        <f t="shared" si="74"/>
        <v>0</v>
      </c>
      <c r="AD189" s="114">
        <f t="shared" si="72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1"/>
        <v>15500</v>
      </c>
      <c r="P190" s="77" t="str">
        <f t="shared" si="80"/>
        <v/>
      </c>
      <c r="Q190" s="27">
        <v>15500</v>
      </c>
      <c r="R190" s="90">
        <f t="shared" si="68"/>
        <v>15500</v>
      </c>
      <c r="S190" s="3"/>
      <c r="V190" s="9"/>
      <c r="W190" s="6"/>
      <c r="X190" s="8"/>
      <c r="Y190" s="9"/>
      <c r="Z190" s="6"/>
      <c r="AA190" s="8"/>
      <c r="AC190" s="114">
        <f t="shared" si="74"/>
        <v>0</v>
      </c>
      <c r="AD190" s="114">
        <f t="shared" si="72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1"/>
        <v>15600</v>
      </c>
      <c r="P191" s="77" t="str">
        <f t="shared" si="80"/>
        <v/>
      </c>
      <c r="Q191" s="30">
        <v>15600</v>
      </c>
      <c r="R191" s="90">
        <f t="shared" si="68"/>
        <v>15600</v>
      </c>
      <c r="S191" s="3"/>
      <c r="V191" s="9"/>
      <c r="W191" s="6"/>
      <c r="X191" s="8"/>
      <c r="Y191" s="9"/>
      <c r="Z191" s="6"/>
      <c r="AA191" s="8"/>
      <c r="AC191" s="114">
        <f t="shared" si="74"/>
        <v>0</v>
      </c>
      <c r="AD191" s="114">
        <f t="shared" si="72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1"/>
        <v>14500</v>
      </c>
      <c r="P192" s="29" t="str">
        <f t="shared" si="80"/>
        <v/>
      </c>
      <c r="Q192" s="30">
        <v>14500</v>
      </c>
      <c r="R192" s="90">
        <f t="shared" si="68"/>
        <v>14500</v>
      </c>
      <c r="S192" s="3"/>
      <c r="V192" s="9"/>
      <c r="W192" s="6"/>
      <c r="X192" s="8"/>
      <c r="Y192" s="9"/>
      <c r="Z192" s="6"/>
      <c r="AA192" s="8"/>
      <c r="AC192" s="114">
        <f t="shared" si="74"/>
        <v>0</v>
      </c>
      <c r="AD192" s="114">
        <f t="shared" si="72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1"/>
        <v>12700</v>
      </c>
      <c r="P193" s="29" t="str">
        <f t="shared" si="80"/>
        <v/>
      </c>
      <c r="Q193" s="30">
        <v>12700</v>
      </c>
      <c r="R193" s="90">
        <f t="shared" si="68"/>
        <v>12700</v>
      </c>
      <c r="S193" s="3"/>
      <c r="V193" s="9"/>
      <c r="W193" s="6"/>
      <c r="X193" s="8"/>
      <c r="Y193" s="9"/>
      <c r="Z193" s="6"/>
      <c r="AA193" s="8"/>
      <c r="AC193" s="114">
        <f t="shared" si="74"/>
        <v>0</v>
      </c>
      <c r="AD193" s="114">
        <f t="shared" si="7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1"/>
        <v>11000</v>
      </c>
      <c r="P194" s="29" t="str">
        <f t="shared" si="80"/>
        <v/>
      </c>
      <c r="Q194" s="30">
        <v>11000</v>
      </c>
      <c r="R194" s="90">
        <f t="shared" si="68"/>
        <v>11000</v>
      </c>
      <c r="S194" s="3"/>
      <c r="V194" s="9"/>
      <c r="W194" s="6"/>
      <c r="X194" s="8"/>
      <c r="Y194" s="9"/>
      <c r="Z194" s="6"/>
      <c r="AA194" s="8"/>
      <c r="AC194" s="114">
        <f t="shared" si="74"/>
        <v>0</v>
      </c>
      <c r="AD194" s="114">
        <f t="shared" si="7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1"/>
        <v>44000</v>
      </c>
      <c r="P195" s="29" t="str">
        <f t="shared" si="80"/>
        <v/>
      </c>
      <c r="Q195" s="30">
        <v>44000</v>
      </c>
      <c r="R195" s="90">
        <f t="shared" si="68"/>
        <v>44000</v>
      </c>
      <c r="S195" s="3"/>
      <c r="V195" s="9"/>
      <c r="W195" s="6"/>
      <c r="X195" s="8"/>
      <c r="Y195" s="9"/>
      <c r="Z195" s="6"/>
      <c r="AA195" s="8"/>
      <c r="AC195" s="114">
        <f t="shared" ref="AC195:AC197" si="81">F198-I198</f>
        <v>0</v>
      </c>
      <c r="AD195" s="114">
        <f t="shared" si="7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1"/>
        <v>14700</v>
      </c>
      <c r="P196" s="29" t="str">
        <f t="shared" si="80"/>
        <v/>
      </c>
      <c r="Q196" s="34">
        <v>14700</v>
      </c>
      <c r="R196" s="90">
        <f t="shared" si="68"/>
        <v>14700</v>
      </c>
      <c r="S196" s="3"/>
      <c r="V196" s="9"/>
      <c r="W196" s="6"/>
      <c r="X196" s="8"/>
      <c r="Y196" s="9"/>
      <c r="Z196" s="6"/>
      <c r="AA196" s="8"/>
      <c r="AC196" s="114">
        <f t="shared" si="81"/>
        <v>0</v>
      </c>
      <c r="AD196" s="114">
        <f t="shared" si="7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1"/>
        <v>20700</v>
      </c>
      <c r="P197" s="29" t="str">
        <f t="shared" si="80"/>
        <v/>
      </c>
      <c r="Q197" s="30">
        <v>20700</v>
      </c>
      <c r="R197" s="90">
        <f t="shared" si="68"/>
        <v>20700</v>
      </c>
      <c r="S197" s="3"/>
      <c r="V197" s="9"/>
      <c r="W197" s="6"/>
      <c r="X197" s="8"/>
      <c r="Y197" s="9"/>
      <c r="Z197" s="6"/>
      <c r="AA197" s="8"/>
      <c r="AC197" s="114">
        <f t="shared" si="81"/>
        <v>0</v>
      </c>
      <c r="AD197" s="114">
        <f t="shared" si="72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1"/>
        <v>34200</v>
      </c>
      <c r="P198" s="115" t="str">
        <f t="shared" si="80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198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9" sqref="T29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529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529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5700</v>
      </c>
      <c r="O7" s="28">
        <f t="shared" si="3"/>
        <v>5700</v>
      </c>
      <c r="P7" s="29" t="str">
        <f t="shared" si="4"/>
        <v/>
      </c>
      <c r="Q7" s="30">
        <v>5700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4600</v>
      </c>
      <c r="O8" s="28">
        <f t="shared" si="3"/>
        <v>4600</v>
      </c>
      <c r="P8" s="29" t="str">
        <f t="shared" si="4"/>
        <v/>
      </c>
      <c r="Q8" s="30">
        <v>4600</v>
      </c>
      <c r="R8" s="90">
        <f t="shared" si="5"/>
        <v>4600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4800</v>
      </c>
      <c r="O9" s="28">
        <f t="shared" si="3"/>
        <v>4800</v>
      </c>
      <c r="P9" s="29" t="str">
        <f t="shared" si="4"/>
        <v/>
      </c>
      <c r="Q9" s="30">
        <v>4800</v>
      </c>
      <c r="R9" s="90">
        <f t="shared" si="5"/>
        <v>4800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11100</v>
      </c>
      <c r="X12" s="67">
        <f t="shared" si="6"/>
        <v>11100</v>
      </c>
      <c r="Y12" s="77" t="str">
        <f t="shared" si="7"/>
        <v/>
      </c>
      <c r="Z12" s="30">
        <v>11100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100000</v>
      </c>
      <c r="O27" s="39">
        <f>N27/22</f>
        <v>4545.45454545455</v>
      </c>
      <c r="P27" s="73"/>
      <c r="Q27" s="38">
        <f>SUM(R6:R26)</f>
        <v>100000</v>
      </c>
      <c r="R27" s="108">
        <f>Q27/22</f>
        <v>4545.45454545455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26900</v>
      </c>
      <c r="O28" s="28">
        <f t="shared" ref="O28:O45" si="19">N28+M28</f>
        <v>26900</v>
      </c>
      <c r="P28" s="29" t="str">
        <f t="shared" ref="P28:P45" si="20">IF(LEFT(M28,1)="+",LEFT(M28,1)&amp;TEXT(M28,"#"),TEXT(M28,"#"))</f>
        <v/>
      </c>
      <c r="Q28" s="30">
        <v>26900</v>
      </c>
      <c r="R28" s="90">
        <f t="shared" ref="R28:R45" si="21">IF(P28="",0+Q28,P28+Q28)</f>
        <v>26900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26700</v>
      </c>
      <c r="O29" s="28">
        <f t="shared" si="19"/>
        <v>26700</v>
      </c>
      <c r="P29" s="29" t="str">
        <f t="shared" si="20"/>
        <v/>
      </c>
      <c r="Q29" s="30">
        <v>26700</v>
      </c>
      <c r="R29" s="90">
        <f t="shared" si="21"/>
        <v>26700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9"/>
        <v>25900</v>
      </c>
      <c r="P30" s="29" t="str">
        <f t="shared" si="20"/>
        <v/>
      </c>
      <c r="Q30" s="30">
        <v>25900</v>
      </c>
      <c r="R30" s="90">
        <f t="shared" si="21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9"/>
        <v>25700</v>
      </c>
      <c r="P31" s="29" t="str">
        <f t="shared" si="20"/>
        <v/>
      </c>
      <c r="Q31" s="30">
        <v>25700</v>
      </c>
      <c r="R31" s="90">
        <f t="shared" si="21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25500</v>
      </c>
      <c r="O32" s="28">
        <f t="shared" si="19"/>
        <v>25500</v>
      </c>
      <c r="P32" s="29" t="str">
        <f t="shared" si="20"/>
        <v/>
      </c>
      <c r="Q32" s="30">
        <v>25500</v>
      </c>
      <c r="R32" s="90">
        <f t="shared" si="21"/>
        <v>25500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25200</v>
      </c>
      <c r="O34" s="28">
        <f t="shared" si="19"/>
        <v>25200</v>
      </c>
      <c r="P34" s="29" t="str">
        <f t="shared" si="20"/>
        <v/>
      </c>
      <c r="Q34" s="30">
        <v>25200</v>
      </c>
      <c r="R34" s="90">
        <f t="shared" si="21"/>
        <v>25200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23100</v>
      </c>
      <c r="O35" s="28">
        <f t="shared" si="19"/>
        <v>23100</v>
      </c>
      <c r="P35" s="29" t="str">
        <f t="shared" si="20"/>
        <v/>
      </c>
      <c r="Q35" s="30">
        <v>23100</v>
      </c>
      <c r="R35" s="90">
        <f t="shared" si="21"/>
        <v>23100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23100</v>
      </c>
      <c r="O36" s="28">
        <f t="shared" si="19"/>
        <v>23100</v>
      </c>
      <c r="P36" s="29" t="str">
        <f t="shared" si="20"/>
        <v/>
      </c>
      <c r="Q36" s="30">
        <v>23100</v>
      </c>
      <c r="R36" s="90">
        <f t="shared" si="21"/>
        <v>23100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20500</v>
      </c>
      <c r="O40" s="28">
        <f t="shared" si="19"/>
        <v>20500</v>
      </c>
      <c r="P40" s="77" t="str">
        <f t="shared" si="20"/>
        <v/>
      </c>
      <c r="Q40" s="30">
        <v>20500</v>
      </c>
      <c r="R40" s="90">
        <f t="shared" si="21"/>
        <v>20500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27300</v>
      </c>
      <c r="O45" s="28">
        <f t="shared" si="19"/>
        <v>27300</v>
      </c>
      <c r="P45" s="29" t="str">
        <f t="shared" si="20"/>
        <v/>
      </c>
      <c r="Q45" s="30">
        <v>27300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479240</v>
      </c>
      <c r="O46" s="39">
        <f>N46/18</f>
        <v>26624.4444444444</v>
      </c>
      <c r="P46" s="73"/>
      <c r="Q46" s="38">
        <f>SUM(R28:R45)</f>
        <v>479240</v>
      </c>
      <c r="R46" s="108">
        <f>Q46/18</f>
        <v>26624.4444444444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21600</v>
      </c>
      <c r="F47" s="28">
        <f t="shared" ref="F47:F51" si="24">E47+D47</f>
        <v>21600</v>
      </c>
      <c r="G47" s="29" t="str">
        <f t="shared" si="1"/>
        <v/>
      </c>
      <c r="H47" s="30">
        <v>21600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522440</v>
      </c>
      <c r="O50" s="39">
        <f>N50/21</f>
        <v>24878.0952380952</v>
      </c>
      <c r="P50" s="73"/>
      <c r="Q50" s="38">
        <f>Q46+R47+R48</f>
        <v>522440</v>
      </c>
      <c r="R50" s="108">
        <f>Q50/21</f>
        <v>24878.0952380952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487800</v>
      </c>
      <c r="F53" s="39">
        <f>E53/16</f>
        <v>30487.5</v>
      </c>
      <c r="G53" s="29" t="str">
        <f t="shared" si="1"/>
        <v/>
      </c>
      <c r="H53" s="51">
        <f>H46+H52</f>
        <v>487800</v>
      </c>
      <c r="I53" s="39">
        <f>H53/16</f>
        <v>30487.5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10900</v>
      </c>
      <c r="F60" s="28">
        <f t="shared" si="32"/>
        <v>10900</v>
      </c>
      <c r="G60" s="29" t="str">
        <f t="shared" si="1"/>
        <v/>
      </c>
      <c r="H60" s="30">
        <v>10900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11100</v>
      </c>
      <c r="F61" s="28">
        <f t="shared" si="32"/>
        <v>11100</v>
      </c>
      <c r="G61" s="29" t="str">
        <f t="shared" si="1"/>
        <v/>
      </c>
      <c r="H61" s="30">
        <v>11100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95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12400</v>
      </c>
      <c r="O79" s="28">
        <f t="shared" si="48"/>
        <v>12400</v>
      </c>
      <c r="P79" s="29" t="str">
        <f t="shared" si="49"/>
        <v/>
      </c>
      <c r="Q79" s="30">
        <v>12400</v>
      </c>
      <c r="R79" s="90">
        <f t="shared" si="50"/>
        <v>12400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94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4750</v>
      </c>
      <c r="O95" s="28">
        <f t="shared" si="48"/>
        <v>4750</v>
      </c>
      <c r="P95" s="29"/>
      <c r="Q95" s="30">
        <v>4800</v>
      </c>
      <c r="R95" s="90">
        <f t="shared" si="50"/>
        <v>4800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-50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8"/>
        <v>5000</v>
      </c>
      <c r="P96" s="29" t="str">
        <f t="shared" ref="P96:P122" si="59">IF(LEFT(M96,1)="+",LEFT(M96,1)&amp;TEXT(M96,"#"),TEXT(M96,"#"))</f>
        <v/>
      </c>
      <c r="Q96" s="30">
        <v>5000</v>
      </c>
      <c r="R96" s="90">
        <f t="shared" si="50"/>
        <v>5000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ref="AD96:AD152" si="60">O97-R97</f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61">E97+D97</f>
        <v>10800</v>
      </c>
      <c r="G97" s="29" t="str">
        <f t="shared" si="58"/>
        <v/>
      </c>
      <c r="H97" s="30">
        <v>10800</v>
      </c>
      <c r="I97" s="67">
        <f t="shared" ref="I97:I115" si="62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9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60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61"/>
        <v>11900</v>
      </c>
      <c r="G98" s="29" t="str">
        <f t="shared" si="58"/>
        <v/>
      </c>
      <c r="H98" s="30">
        <v>11900</v>
      </c>
      <c r="I98" s="67">
        <f t="shared" si="62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48"/>
        <v>2700</v>
      </c>
      <c r="P98" s="29" t="str">
        <f t="shared" si="59"/>
        <v/>
      </c>
      <c r="Q98" s="30">
        <v>2700</v>
      </c>
      <c r="R98" s="90">
        <f t="shared" si="50"/>
        <v>2700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60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61"/>
        <v>11600</v>
      </c>
      <c r="G99" s="29" t="str">
        <f t="shared" si="58"/>
        <v/>
      </c>
      <c r="H99" s="30">
        <v>11600</v>
      </c>
      <c r="I99" s="67">
        <f t="shared" si="62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48"/>
        <v>5300</v>
      </c>
      <c r="P99" s="29" t="str">
        <f t="shared" si="59"/>
        <v/>
      </c>
      <c r="Q99" s="30">
        <v>5300</v>
      </c>
      <c r="R99" s="90">
        <f t="shared" si="50"/>
        <v>5300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60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61"/>
        <v>11800</v>
      </c>
      <c r="G100" s="29" t="str">
        <f t="shared" si="58"/>
        <v/>
      </c>
      <c r="H100" s="30">
        <v>11800</v>
      </c>
      <c r="I100" s="67">
        <f t="shared" si="62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48"/>
        <v>1000</v>
      </c>
      <c r="P100" s="29" t="str">
        <f t="shared" si="59"/>
        <v/>
      </c>
      <c r="Q100" s="30">
        <v>1000</v>
      </c>
      <c r="R100" s="90">
        <f t="shared" si="50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60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61"/>
        <v>11000</v>
      </c>
      <c r="G101" s="29" t="str">
        <f t="shared" si="58"/>
        <v/>
      </c>
      <c r="H101" s="30">
        <v>11000</v>
      </c>
      <c r="I101" s="67">
        <f t="shared" si="62"/>
        <v>11000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48"/>
        <v>2700</v>
      </c>
      <c r="P101" s="29" t="str">
        <f t="shared" si="59"/>
        <v/>
      </c>
      <c r="Q101" s="30">
        <v>2700</v>
      </c>
      <c r="R101" s="90">
        <f t="shared" si="50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60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61"/>
        <v>10700</v>
      </c>
      <c r="G102" s="29" t="str">
        <f t="shared" si="58"/>
        <v/>
      </c>
      <c r="H102" s="30">
        <v>10700</v>
      </c>
      <c r="I102" s="67">
        <f t="shared" si="62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48"/>
        <v>600</v>
      </c>
      <c r="P102" s="29" t="str">
        <f t="shared" si="59"/>
        <v/>
      </c>
      <c r="Q102" s="30">
        <v>600</v>
      </c>
      <c r="R102" s="90">
        <f t="shared" si="50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60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61"/>
        <v>10000</v>
      </c>
      <c r="G103" s="29" t="str">
        <f t="shared" si="58"/>
        <v/>
      </c>
      <c r="H103" s="30">
        <v>10000</v>
      </c>
      <c r="I103" s="67">
        <f t="shared" si="62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48"/>
        <v>1600</v>
      </c>
      <c r="P103" s="29" t="str">
        <f t="shared" si="59"/>
        <v/>
      </c>
      <c r="Q103" s="34">
        <v>1600</v>
      </c>
      <c r="R103" s="90">
        <f t="shared" si="50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60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61"/>
        <v>10000</v>
      </c>
      <c r="G104" s="29" t="str">
        <f t="shared" si="58"/>
        <v/>
      </c>
      <c r="H104" s="30">
        <v>10000</v>
      </c>
      <c r="I104" s="67">
        <f t="shared" si="62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48"/>
        <v>1900</v>
      </c>
      <c r="P104" s="29" t="str">
        <f t="shared" si="59"/>
        <v/>
      </c>
      <c r="Q104" s="30">
        <v>1900</v>
      </c>
      <c r="R104" s="90">
        <f t="shared" si="50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60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61"/>
        <v>10500</v>
      </c>
      <c r="G105" s="29" t="str">
        <f t="shared" si="58"/>
        <v/>
      </c>
      <c r="H105" s="30">
        <v>10500</v>
      </c>
      <c r="I105" s="67">
        <f t="shared" si="62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48"/>
        <v>3000</v>
      </c>
      <c r="P105" s="29" t="str">
        <f t="shared" si="59"/>
        <v/>
      </c>
      <c r="Q105" s="34">
        <v>3000</v>
      </c>
      <c r="R105" s="90">
        <f t="shared" si="50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60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61"/>
        <v>9400</v>
      </c>
      <c r="G106" s="29" t="str">
        <f t="shared" si="58"/>
        <v/>
      </c>
      <c r="H106" s="30">
        <v>9400</v>
      </c>
      <c r="I106" s="67">
        <f t="shared" si="62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48"/>
        <v>2500</v>
      </c>
      <c r="P106" s="29" t="str">
        <f t="shared" si="59"/>
        <v/>
      </c>
      <c r="Q106" s="34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60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61"/>
        <v>10000</v>
      </c>
      <c r="G107" s="29" t="str">
        <f t="shared" si="58"/>
        <v/>
      </c>
      <c r="H107" s="30">
        <v>10000</v>
      </c>
      <c r="I107" s="67">
        <f t="shared" si="62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48"/>
        <v>2500</v>
      </c>
      <c r="P107" s="29" t="str">
        <f t="shared" si="59"/>
        <v/>
      </c>
      <c r="Q107" s="30">
        <v>2500</v>
      </c>
      <c r="R107" s="90">
        <f t="shared" si="50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60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61"/>
        <v>10600</v>
      </c>
      <c r="G108" s="29" t="str">
        <f t="shared" si="58"/>
        <v/>
      </c>
      <c r="H108" s="30">
        <v>10600</v>
      </c>
      <c r="I108" s="67">
        <f t="shared" si="62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48"/>
        <v>2400</v>
      </c>
      <c r="P108" s="29" t="str">
        <f t="shared" si="59"/>
        <v/>
      </c>
      <c r="Q108" s="30">
        <v>2400</v>
      </c>
      <c r="R108" s="90">
        <f t="shared" si="50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60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61"/>
        <v>11900</v>
      </c>
      <c r="G109" s="29" t="str">
        <f t="shared" si="58"/>
        <v/>
      </c>
      <c r="H109" s="30">
        <v>11900</v>
      </c>
      <c r="I109" s="67">
        <f t="shared" si="62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48"/>
        <v>1800</v>
      </c>
      <c r="P109" s="29" t="str">
        <f t="shared" si="59"/>
        <v/>
      </c>
      <c r="Q109" s="30">
        <v>1800</v>
      </c>
      <c r="R109" s="90">
        <f t="shared" si="50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60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61"/>
        <v>11800</v>
      </c>
      <c r="G110" s="29" t="str">
        <f t="shared" si="58"/>
        <v/>
      </c>
      <c r="H110" s="30">
        <v>11800</v>
      </c>
      <c r="I110" s="67">
        <f t="shared" si="62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48"/>
        <v>1600</v>
      </c>
      <c r="P110" s="29" t="str">
        <f t="shared" si="59"/>
        <v/>
      </c>
      <c r="Q110" s="34">
        <v>1600</v>
      </c>
      <c r="R110" s="90">
        <f t="shared" si="50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60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61"/>
        <v>11800</v>
      </c>
      <c r="G111" s="29" t="str">
        <f t="shared" si="58"/>
        <v/>
      </c>
      <c r="H111" s="30">
        <v>11800</v>
      </c>
      <c r="I111" s="67">
        <f t="shared" si="62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48"/>
        <v>1100</v>
      </c>
      <c r="P111" s="29" t="str">
        <f t="shared" si="59"/>
        <v/>
      </c>
      <c r="Q111" s="30">
        <v>1100</v>
      </c>
      <c r="R111" s="90">
        <f t="shared" si="50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60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61"/>
        <v>11100</v>
      </c>
      <c r="G112" s="29" t="str">
        <f t="shared" si="58"/>
        <v/>
      </c>
      <c r="H112" s="30">
        <v>11100</v>
      </c>
      <c r="I112" s="67">
        <f t="shared" si="62"/>
        <v>11100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48"/>
        <v>6200</v>
      </c>
      <c r="P112" s="29" t="str">
        <f t="shared" si="59"/>
        <v/>
      </c>
      <c r="Q112" s="34">
        <v>6200</v>
      </c>
      <c r="R112" s="90">
        <f t="shared" si="50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60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61"/>
        <v>10700</v>
      </c>
      <c r="G113" s="29" t="str">
        <f t="shared" si="58"/>
        <v/>
      </c>
      <c r="H113" s="30">
        <v>10700</v>
      </c>
      <c r="I113" s="67">
        <f t="shared" si="62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48"/>
        <v>1500</v>
      </c>
      <c r="P113" s="29" t="str">
        <f t="shared" si="59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60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61"/>
        <v>10000</v>
      </c>
      <c r="G114" s="29" t="str">
        <f t="shared" si="58"/>
        <v/>
      </c>
      <c r="H114" s="30">
        <v>10000</v>
      </c>
      <c r="I114" s="67">
        <f t="shared" si="62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48"/>
        <v>1500</v>
      </c>
      <c r="P114" s="29" t="str">
        <f t="shared" si="59"/>
        <v/>
      </c>
      <c r="Q114" s="30">
        <v>1500</v>
      </c>
      <c r="R114" s="90">
        <f t="shared" si="50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60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61"/>
        <v>9800</v>
      </c>
      <c r="G115" s="29" t="str">
        <f t="shared" si="58"/>
        <v/>
      </c>
      <c r="H115" s="30">
        <v>9800</v>
      </c>
      <c r="I115" s="67">
        <f t="shared" si="62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48"/>
        <v>500</v>
      </c>
      <c r="P115" s="29" t="str">
        <f t="shared" si="59"/>
        <v/>
      </c>
      <c r="Q115" s="30">
        <v>500</v>
      </c>
      <c r="R115" s="90">
        <f t="shared" si="50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60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205400</v>
      </c>
      <c r="F116" s="39">
        <f>E116/19</f>
        <v>10810.5263157895</v>
      </c>
      <c r="G116" s="73"/>
      <c r="H116" s="38">
        <f>SUM(I97:I115)</f>
        <v>205400</v>
      </c>
      <c r="I116" s="39">
        <f>H116/19</f>
        <v>10810.5263157895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48"/>
        <v>14000</v>
      </c>
      <c r="P116" s="29" t="str">
        <f t="shared" si="59"/>
        <v/>
      </c>
      <c r="Q116" s="34">
        <v>14000</v>
      </c>
      <c r="R116" s="90">
        <f t="shared" si="50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60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3">E117+D117</f>
        <v>8700</v>
      </c>
      <c r="G117" s="29" t="str">
        <f t="shared" ref="G117:G139" si="64">IF(LEFT(D117,1)="+",LEFT(D117,1)&amp;TEXT(D117,"#"),TEXT(D117,"#"))</f>
        <v/>
      </c>
      <c r="H117" s="30">
        <v>8700</v>
      </c>
      <c r="I117" s="67">
        <f t="shared" ref="I117:I166" si="65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48"/>
        <v>10500</v>
      </c>
      <c r="P117" s="29" t="str">
        <f t="shared" si="59"/>
        <v/>
      </c>
      <c r="Q117" s="34">
        <v>10500</v>
      </c>
      <c r="R117" s="90">
        <f t="shared" si="50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60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3"/>
        <v>9000</v>
      </c>
      <c r="G118" s="29" t="str">
        <f t="shared" si="64"/>
        <v/>
      </c>
      <c r="H118" s="30">
        <v>9000</v>
      </c>
      <c r="I118" s="67">
        <f t="shared" si="65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48"/>
        <v>1400</v>
      </c>
      <c r="P118" s="29" t="str">
        <f t="shared" si="59"/>
        <v/>
      </c>
      <c r="Q118" s="30">
        <v>1700</v>
      </c>
      <c r="R118" s="90">
        <f t="shared" si="50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60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4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48"/>
        <v>1200</v>
      </c>
      <c r="P119" s="29" t="str">
        <f t="shared" si="59"/>
        <v/>
      </c>
      <c r="Q119" s="30">
        <v>1200</v>
      </c>
      <c r="R119" s="90">
        <f t="shared" si="50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60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223100</v>
      </c>
      <c r="F120" s="39">
        <f>E120/21</f>
        <v>10623.8095238095</v>
      </c>
      <c r="G120" s="29" t="str">
        <f t="shared" si="64"/>
        <v/>
      </c>
      <c r="H120" s="38">
        <f>H116+H119</f>
        <v>223100</v>
      </c>
      <c r="I120" s="39">
        <f>H120/21</f>
        <v>10623.8095238095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48"/>
        <v>1200</v>
      </c>
      <c r="P120" s="29" t="str">
        <f t="shared" si="59"/>
        <v/>
      </c>
      <c r="Q120" s="30">
        <v>1700</v>
      </c>
      <c r="R120" s="90">
        <f t="shared" si="50"/>
        <v>1700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60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3"/>
        <v>10800</v>
      </c>
      <c r="G121" s="29" t="str">
        <f t="shared" si="64"/>
        <v/>
      </c>
      <c r="H121" s="30">
        <v>10800</v>
      </c>
      <c r="I121" s="67">
        <f t="shared" si="65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48"/>
        <v>1400</v>
      </c>
      <c r="P121" s="29" t="str">
        <f t="shared" si="59"/>
        <v/>
      </c>
      <c r="Q121" s="30">
        <v>1400</v>
      </c>
      <c r="R121" s="90">
        <f t="shared" si="50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60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3"/>
        <v>12000</v>
      </c>
      <c r="G122" s="29" t="str">
        <f t="shared" si="64"/>
        <v/>
      </c>
      <c r="H122" s="30">
        <v>12000</v>
      </c>
      <c r="I122" s="67">
        <f t="shared" si="65"/>
        <v>12000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48"/>
        <v>0.115</v>
      </c>
      <c r="P122" s="29" t="str">
        <f t="shared" si="59"/>
        <v/>
      </c>
      <c r="Q122" s="34">
        <v>0.115</v>
      </c>
      <c r="R122" s="90">
        <f t="shared" si="50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60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3"/>
        <v>14300</v>
      </c>
      <c r="G123" s="29" t="str">
        <f t="shared" si="64"/>
        <v/>
      </c>
      <c r="H123" s="30">
        <v>14300</v>
      </c>
      <c r="I123" s="99">
        <f t="shared" si="65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48"/>
        <v>0.022</v>
      </c>
      <c r="P123" s="29"/>
      <c r="Q123" s="132">
        <v>0.022</v>
      </c>
      <c r="R123" s="133">
        <f t="shared" si="50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60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3"/>
        <v>17100</v>
      </c>
      <c r="G124" s="29" t="str">
        <f t="shared" si="64"/>
        <v/>
      </c>
      <c r="H124" s="30">
        <v>17100</v>
      </c>
      <c r="I124" s="99">
        <f t="shared" si="65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48"/>
        <v>1020</v>
      </c>
      <c r="P124" s="29"/>
      <c r="Q124" s="30">
        <v>1020</v>
      </c>
      <c r="R124" s="90">
        <f t="shared" si="50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60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3"/>
        <v>10600</v>
      </c>
      <c r="G125" s="29" t="str">
        <f t="shared" si="64"/>
        <v/>
      </c>
      <c r="H125" s="30">
        <v>10600</v>
      </c>
      <c r="I125" s="99">
        <f t="shared" si="65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48"/>
        <v>2500</v>
      </c>
      <c r="P125" s="29" t="str">
        <f t="shared" ref="P125:P188" si="66">IF(LEFT(M125,1)="+",LEFT(M125,1)&amp;TEXT(M125,"#"),TEXT(M125,"#"))</f>
        <v/>
      </c>
      <c r="Q125" s="30">
        <v>2500</v>
      </c>
      <c r="R125" s="90">
        <f t="shared" si="50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60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3"/>
        <v>9300</v>
      </c>
      <c r="G126" s="29" t="str">
        <f t="shared" si="64"/>
        <v/>
      </c>
      <c r="H126" s="30">
        <v>9300</v>
      </c>
      <c r="I126" s="99">
        <f t="shared" si="65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48"/>
        <v>2250</v>
      </c>
      <c r="P126" s="29" t="str">
        <f t="shared" si="66"/>
        <v/>
      </c>
      <c r="Q126" s="30">
        <v>2250</v>
      </c>
      <c r="R126" s="90">
        <f t="shared" si="50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60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3"/>
        <v>12600</v>
      </c>
      <c r="G127" s="29" t="str">
        <f t="shared" si="64"/>
        <v/>
      </c>
      <c r="H127" s="34">
        <v>12600</v>
      </c>
      <c r="I127" s="99">
        <f t="shared" si="65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48"/>
        <v>4700</v>
      </c>
      <c r="P127" s="29" t="str">
        <f t="shared" si="66"/>
        <v/>
      </c>
      <c r="Q127" s="30">
        <v>4700</v>
      </c>
      <c r="R127" s="90">
        <f t="shared" si="50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60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3"/>
        <v>10900</v>
      </c>
      <c r="G128" s="29" t="str">
        <f t="shared" si="64"/>
        <v/>
      </c>
      <c r="H128" s="34">
        <v>10900</v>
      </c>
      <c r="I128" s="99">
        <f t="shared" si="65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48"/>
        <v>3900</v>
      </c>
      <c r="P128" s="29" t="str">
        <f t="shared" si="66"/>
        <v/>
      </c>
      <c r="Q128" s="34">
        <v>3900</v>
      </c>
      <c r="R128" s="90">
        <f t="shared" si="50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60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3"/>
        <v>12400</v>
      </c>
      <c r="G129" s="29" t="str">
        <f t="shared" si="64"/>
        <v/>
      </c>
      <c r="H129" s="34">
        <v>12400</v>
      </c>
      <c r="I129" s="99">
        <f t="shared" si="65"/>
        <v>12400</v>
      </c>
      <c r="J129" s="105"/>
      <c r="K129" s="24" t="s">
        <v>315</v>
      </c>
      <c r="L129" s="25" t="s">
        <v>316</v>
      </c>
      <c r="M129" s="52"/>
      <c r="N129" s="27">
        <v>12000</v>
      </c>
      <c r="O129" s="28">
        <f t="shared" si="48"/>
        <v>12000</v>
      </c>
      <c r="P129" s="29" t="str">
        <f t="shared" si="66"/>
        <v/>
      </c>
      <c r="Q129" s="27">
        <v>12000</v>
      </c>
      <c r="R129" s="90">
        <f t="shared" si="50"/>
        <v>12000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7">F130-I130</f>
        <v>0</v>
      </c>
      <c r="AD129" s="114">
        <f t="shared" si="60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3"/>
        <v>12500</v>
      </c>
      <c r="G130" s="29" t="str">
        <f t="shared" si="64"/>
        <v/>
      </c>
      <c r="H130" s="34">
        <v>12500</v>
      </c>
      <c r="I130" s="99">
        <f t="shared" si="65"/>
        <v>12500</v>
      </c>
      <c r="J130" s="105"/>
      <c r="K130" s="24" t="s">
        <v>315</v>
      </c>
      <c r="L130" s="25" t="s">
        <v>105</v>
      </c>
      <c r="M130" s="52"/>
      <c r="N130" s="27">
        <v>14500</v>
      </c>
      <c r="O130" s="28">
        <f t="shared" si="48"/>
        <v>14500</v>
      </c>
      <c r="P130" s="29" t="str">
        <f t="shared" si="66"/>
        <v/>
      </c>
      <c r="Q130" s="30">
        <v>14500</v>
      </c>
      <c r="R130" s="90">
        <f t="shared" si="50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7"/>
        <v>0</v>
      </c>
      <c r="AD130" s="114">
        <f t="shared" si="60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3"/>
        <v>12300</v>
      </c>
      <c r="G131" s="29" t="str">
        <f t="shared" si="64"/>
        <v/>
      </c>
      <c r="H131" s="34">
        <v>12300</v>
      </c>
      <c r="I131" s="99">
        <f t="shared" si="65"/>
        <v>12300</v>
      </c>
      <c r="J131" s="105"/>
      <c r="K131" s="24" t="s">
        <v>319</v>
      </c>
      <c r="L131" s="25" t="s">
        <v>75</v>
      </c>
      <c r="M131" s="52"/>
      <c r="N131" s="27">
        <v>12800</v>
      </c>
      <c r="O131" s="28">
        <f t="shared" si="48"/>
        <v>12800</v>
      </c>
      <c r="P131" s="29" t="str">
        <f t="shared" si="66"/>
        <v/>
      </c>
      <c r="Q131" s="30">
        <v>12800</v>
      </c>
      <c r="R131" s="90">
        <f t="shared" si="50"/>
        <v>12800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7"/>
        <v>0</v>
      </c>
      <c r="AD131" s="114">
        <f t="shared" si="60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3"/>
        <v>13100</v>
      </c>
      <c r="G132" s="29" t="str">
        <f t="shared" si="64"/>
        <v/>
      </c>
      <c r="H132" s="34">
        <v>13100</v>
      </c>
      <c r="I132" s="99">
        <f t="shared" si="65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48"/>
        <v>17200</v>
      </c>
      <c r="P132" s="29" t="str">
        <f t="shared" si="66"/>
        <v/>
      </c>
      <c r="Q132" s="30">
        <v>17200</v>
      </c>
      <c r="R132" s="90">
        <f t="shared" si="50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7"/>
        <v>0</v>
      </c>
      <c r="AD132" s="114">
        <f t="shared" si="60"/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3"/>
        <v>13100</v>
      </c>
      <c r="G133" s="29" t="str">
        <f t="shared" si="64"/>
        <v/>
      </c>
      <c r="H133" s="34">
        <v>13100</v>
      </c>
      <c r="I133" s="99">
        <f t="shared" si="65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48"/>
        <v>16600</v>
      </c>
      <c r="P133" s="29" t="str">
        <f t="shared" si="66"/>
        <v/>
      </c>
      <c r="Q133" s="30">
        <v>16600</v>
      </c>
      <c r="R133" s="90">
        <f t="shared" si="50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0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3"/>
        <v>12800</v>
      </c>
      <c r="G134" s="29" t="str">
        <f t="shared" si="64"/>
        <v/>
      </c>
      <c r="H134" s="34">
        <v>12800</v>
      </c>
      <c r="I134" s="99">
        <f t="shared" si="65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>N134+M134</f>
        <v>4000</v>
      </c>
      <c r="P134" s="29" t="str">
        <f t="shared" si="66"/>
        <v/>
      </c>
      <c r="Q134" s="30">
        <v>4000</v>
      </c>
      <c r="R134" s="90">
        <f t="shared" ref="R134:R197" si="68">IF(P134="",0+Q134,P134+Q134)</f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0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3"/>
        <v>13500</v>
      </c>
      <c r="G135" s="29" t="str">
        <f t="shared" si="64"/>
        <v/>
      </c>
      <c r="H135" s="34">
        <v>13500</v>
      </c>
      <c r="I135" s="99">
        <f t="shared" si="65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>N135+M135</f>
        <v>9100</v>
      </c>
      <c r="P135" s="29" t="str">
        <f t="shared" si="66"/>
        <v/>
      </c>
      <c r="Q135" s="30">
        <v>9100</v>
      </c>
      <c r="R135" s="90">
        <f t="shared" si="68"/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0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3"/>
        <v>13500</v>
      </c>
      <c r="G136" s="29" t="str">
        <f t="shared" si="64"/>
        <v/>
      </c>
      <c r="H136" s="34">
        <v>13500</v>
      </c>
      <c r="I136" s="99">
        <f t="shared" si="65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11710</v>
      </c>
      <c r="O136" s="28">
        <f>F55+1010+300+400</f>
        <v>11710</v>
      </c>
      <c r="P136" s="29" t="str">
        <f t="shared" si="66"/>
        <v/>
      </c>
      <c r="Q136" s="34">
        <f t="shared" ref="Q136:Q147" si="69">O136</f>
        <v>11710</v>
      </c>
      <c r="R136" s="90">
        <f t="shared" si="68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0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3"/>
        <v>13500</v>
      </c>
      <c r="G137" s="29" t="str">
        <f t="shared" si="64"/>
        <v/>
      </c>
      <c r="H137" s="34">
        <v>13500</v>
      </c>
      <c r="I137" s="99">
        <f t="shared" si="65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6"/>
        <v/>
      </c>
      <c r="Q137" s="34">
        <f t="shared" si="69"/>
        <v>37150</v>
      </c>
      <c r="R137" s="90">
        <f t="shared" si="68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0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3"/>
        <v>10500</v>
      </c>
      <c r="G138" s="29" t="str">
        <f t="shared" si="64"/>
        <v/>
      </c>
      <c r="H138" s="30">
        <v>10500</v>
      </c>
      <c r="I138" s="99">
        <f t="shared" si="65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6"/>
        <v/>
      </c>
      <c r="Q138" s="34">
        <f t="shared" si="69"/>
        <v>36950</v>
      </c>
      <c r="R138" s="90">
        <f t="shared" si="68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0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3"/>
        <v>10300</v>
      </c>
      <c r="G139" s="29" t="str">
        <f t="shared" si="64"/>
        <v/>
      </c>
      <c r="H139" s="30">
        <v>10300</v>
      </c>
      <c r="I139" s="99">
        <f t="shared" si="65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6"/>
        <v/>
      </c>
      <c r="Q139" s="34">
        <f t="shared" si="69"/>
        <v>11850</v>
      </c>
      <c r="R139" s="90">
        <f t="shared" si="68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0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3"/>
        <v>10300</v>
      </c>
      <c r="G140" s="29"/>
      <c r="H140" s="30">
        <v>10300</v>
      </c>
      <c r="I140" s="99">
        <f t="shared" si="65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27450</v>
      </c>
      <c r="O140" s="28">
        <f>O32+1250+300+400</f>
        <v>27450</v>
      </c>
      <c r="P140" s="29" t="str">
        <f t="shared" si="66"/>
        <v/>
      </c>
      <c r="Q140" s="34">
        <f t="shared" si="69"/>
        <v>27450</v>
      </c>
      <c r="R140" s="90">
        <f t="shared" si="68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0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3"/>
        <v>10300</v>
      </c>
      <c r="G141" s="29"/>
      <c r="H141" s="30">
        <v>10300</v>
      </c>
      <c r="I141" s="99">
        <f t="shared" si="65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6"/>
        <v/>
      </c>
      <c r="Q141" s="34">
        <f t="shared" si="69"/>
        <v>11790</v>
      </c>
      <c r="R141" s="90">
        <f t="shared" si="68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0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3"/>
        <v>20600</v>
      </c>
      <c r="G142" s="29" t="str">
        <f t="shared" ref="G142:G155" si="70">IF(LEFT(D142,1)="+",LEFT(D142,1)&amp;TEXT(D142,"#"),TEXT(D142,"#"))</f>
        <v/>
      </c>
      <c r="H142" s="34">
        <v>20600</v>
      </c>
      <c r="I142" s="99">
        <f t="shared" si="65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6"/>
        <v/>
      </c>
      <c r="Q142" s="34">
        <f t="shared" si="69"/>
        <v>6420</v>
      </c>
      <c r="R142" s="90">
        <f t="shared" si="68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0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3"/>
        <v>19500</v>
      </c>
      <c r="G143" s="29" t="str">
        <f t="shared" si="70"/>
        <v/>
      </c>
      <c r="H143" s="34">
        <v>19500</v>
      </c>
      <c r="I143" s="99">
        <f t="shared" si="65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6"/>
        <v/>
      </c>
      <c r="Q143" s="34">
        <f t="shared" si="69"/>
        <v>26860</v>
      </c>
      <c r="R143" s="90">
        <f t="shared" si="68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0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3"/>
        <v>19500</v>
      </c>
      <c r="G144" s="29" t="str">
        <f t="shared" si="70"/>
        <v/>
      </c>
      <c r="H144" s="34">
        <v>19500</v>
      </c>
      <c r="I144" s="99">
        <f t="shared" si="65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6"/>
        <v/>
      </c>
      <c r="Q144" s="34">
        <f t="shared" si="69"/>
        <v>10540</v>
      </c>
      <c r="R144" s="90">
        <f t="shared" si="68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0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3"/>
        <v>11400</v>
      </c>
      <c r="G145" s="29" t="str">
        <f t="shared" si="70"/>
        <v/>
      </c>
      <c r="H145" s="30">
        <v>11400</v>
      </c>
      <c r="I145" s="99">
        <f t="shared" si="65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6"/>
        <v/>
      </c>
      <c r="Q145" s="34">
        <f t="shared" si="69"/>
        <v>4590</v>
      </c>
      <c r="R145" s="90">
        <f t="shared" si="68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0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3"/>
        <v>11000</v>
      </c>
      <c r="G146" s="29" t="str">
        <f t="shared" si="70"/>
        <v/>
      </c>
      <c r="H146" s="30">
        <v>11000</v>
      </c>
      <c r="I146" s="99">
        <f t="shared" si="65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6"/>
        <v/>
      </c>
      <c r="Q146" s="34">
        <f t="shared" si="69"/>
        <v>16890</v>
      </c>
      <c r="R146" s="90">
        <f t="shared" si="68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0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3"/>
        <v>10500</v>
      </c>
      <c r="G147" s="29" t="str">
        <f t="shared" si="70"/>
        <v/>
      </c>
      <c r="H147" s="30">
        <v>10500</v>
      </c>
      <c r="I147" s="99">
        <f t="shared" si="65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6"/>
        <v/>
      </c>
      <c r="Q147" s="34">
        <f t="shared" si="69"/>
        <v>9570</v>
      </c>
      <c r="R147" s="90">
        <f t="shared" si="68"/>
        <v>9570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0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3"/>
        <v>10600</v>
      </c>
      <c r="G148" s="29" t="str">
        <f t="shared" si="70"/>
        <v/>
      </c>
      <c r="H148" s="30">
        <v>10600</v>
      </c>
      <c r="I148" s="99">
        <f t="shared" si="65"/>
        <v>10600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1">N148+M148</f>
        <v>7000</v>
      </c>
      <c r="P148" s="29" t="str">
        <f t="shared" si="66"/>
        <v/>
      </c>
      <c r="Q148" s="30">
        <v>7000</v>
      </c>
      <c r="R148" s="90">
        <f t="shared" si="68"/>
        <v>7000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0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3"/>
        <v>10400</v>
      </c>
      <c r="G149" s="29" t="str">
        <f t="shared" si="70"/>
        <v/>
      </c>
      <c r="H149" s="30">
        <v>10400</v>
      </c>
      <c r="I149" s="99">
        <f t="shared" si="65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1"/>
        <v>6200</v>
      </c>
      <c r="P149" s="29" t="str">
        <f t="shared" si="66"/>
        <v/>
      </c>
      <c r="Q149" s="30">
        <v>6200</v>
      </c>
      <c r="R149" s="90">
        <f t="shared" si="68"/>
        <v>6200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0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3"/>
        <v>10400</v>
      </c>
      <c r="G150" s="29" t="str">
        <f t="shared" si="70"/>
        <v/>
      </c>
      <c r="H150" s="30">
        <v>10400</v>
      </c>
      <c r="I150" s="99">
        <f t="shared" si="65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71"/>
        <v>10000</v>
      </c>
      <c r="P150" s="77" t="str">
        <f t="shared" si="66"/>
        <v/>
      </c>
      <c r="Q150" s="30">
        <v>10000</v>
      </c>
      <c r="R150" s="90">
        <f t="shared" si="68"/>
        <v>10000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0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3"/>
        <v>10600</v>
      </c>
      <c r="G151" s="29" t="str">
        <f t="shared" si="70"/>
        <v/>
      </c>
      <c r="H151" s="30">
        <v>10600</v>
      </c>
      <c r="I151" s="99">
        <f t="shared" si="65"/>
        <v>10600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1"/>
        <v>8400</v>
      </c>
      <c r="P151" s="77" t="str">
        <f t="shared" si="66"/>
        <v/>
      </c>
      <c r="Q151" s="30">
        <v>8400</v>
      </c>
      <c r="R151" s="90">
        <f t="shared" si="68"/>
        <v>8400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0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3"/>
        <v>10600</v>
      </c>
      <c r="G152" s="29" t="str">
        <f t="shared" si="70"/>
        <v/>
      </c>
      <c r="H152" s="30">
        <v>10600</v>
      </c>
      <c r="I152" s="99">
        <f t="shared" si="65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1"/>
        <v>7200</v>
      </c>
      <c r="P152" s="77" t="str">
        <f t="shared" si="66"/>
        <v/>
      </c>
      <c r="Q152" s="34">
        <v>7200</v>
      </c>
      <c r="R152" s="90">
        <f t="shared" si="68"/>
        <v>7200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0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3"/>
        <v>13800</v>
      </c>
      <c r="G153" s="29" t="str">
        <f t="shared" si="70"/>
        <v/>
      </c>
      <c r="H153" s="30">
        <v>13800</v>
      </c>
      <c r="I153" s="99">
        <f t="shared" si="65"/>
        <v>13800</v>
      </c>
      <c r="J153" s="105"/>
      <c r="K153" s="147" t="s">
        <v>368</v>
      </c>
      <c r="L153" s="75" t="s">
        <v>22</v>
      </c>
      <c r="M153" s="57"/>
      <c r="N153" s="27">
        <v>4700</v>
      </c>
      <c r="O153" s="28">
        <f t="shared" si="71"/>
        <v>4700</v>
      </c>
      <c r="P153" s="77" t="str">
        <f t="shared" si="66"/>
        <v/>
      </c>
      <c r="Q153" s="30">
        <v>4700</v>
      </c>
      <c r="R153" s="90">
        <f t="shared" si="68"/>
        <v>4700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ref="AD153:AD197" si="72">O155-R155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3"/>
        <v>13400</v>
      </c>
      <c r="G154" s="29" t="str">
        <f t="shared" si="70"/>
        <v/>
      </c>
      <c r="H154" s="30">
        <v>13400</v>
      </c>
      <c r="I154" s="99">
        <f t="shared" si="65"/>
        <v>13400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1"/>
        <v>5000</v>
      </c>
      <c r="P154" s="77" t="str">
        <f t="shared" si="66"/>
        <v/>
      </c>
      <c r="Q154" s="34">
        <v>5000</v>
      </c>
      <c r="R154" s="90">
        <f t="shared" si="68"/>
        <v>5000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72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3"/>
        <v>12500</v>
      </c>
      <c r="G155" s="29" t="str">
        <f t="shared" si="70"/>
        <v/>
      </c>
      <c r="H155" s="30">
        <v>12500</v>
      </c>
      <c r="I155" s="99">
        <f t="shared" si="65"/>
        <v>12500</v>
      </c>
      <c r="J155" s="105"/>
      <c r="K155" s="147" t="s">
        <v>373</v>
      </c>
      <c r="L155" s="75" t="s">
        <v>22</v>
      </c>
      <c r="M155" s="57"/>
      <c r="N155" s="27">
        <v>5700</v>
      </c>
      <c r="O155" s="28">
        <f t="shared" si="71"/>
        <v>5700</v>
      </c>
      <c r="P155" s="77" t="str">
        <f t="shared" si="66"/>
        <v/>
      </c>
      <c r="Q155" s="30">
        <v>5700</v>
      </c>
      <c r="R155" s="90">
        <f t="shared" si="68"/>
        <v>5700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72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3"/>
        <v>10300</v>
      </c>
      <c r="G156" s="29"/>
      <c r="H156" s="30">
        <v>10300</v>
      </c>
      <c r="I156" s="99">
        <f t="shared" si="65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1"/>
        <v>5000</v>
      </c>
      <c r="P156" s="77" t="str">
        <f t="shared" si="66"/>
        <v/>
      </c>
      <c r="Q156" s="30">
        <v>5000</v>
      </c>
      <c r="R156" s="90">
        <f t="shared" si="68"/>
        <v>5000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72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3"/>
        <v>13000</v>
      </c>
      <c r="G157" s="29" t="str">
        <f t="shared" ref="G157:G166" si="73">IF(LEFT(D157,1)="+",LEFT(D157,1)&amp;TEXT(D157,"#"),TEXT(D157,"#"))</f>
        <v/>
      </c>
      <c r="H157" s="30">
        <v>13000</v>
      </c>
      <c r="I157" s="99">
        <f t="shared" si="65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71"/>
        <v>6500</v>
      </c>
      <c r="P157" s="77" t="str">
        <f t="shared" si="66"/>
        <v/>
      </c>
      <c r="Q157" s="30">
        <v>6500</v>
      </c>
      <c r="R157" s="90">
        <f t="shared" si="68"/>
        <v>6500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72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3"/>
        <v>13500</v>
      </c>
      <c r="G158" s="29"/>
      <c r="H158" s="34">
        <v>13500</v>
      </c>
      <c r="I158" s="99">
        <f t="shared" si="65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1"/>
        <v>3800</v>
      </c>
      <c r="P158" s="77" t="str">
        <f t="shared" si="66"/>
        <v/>
      </c>
      <c r="Q158" s="30">
        <v>3800</v>
      </c>
      <c r="R158" s="90">
        <f t="shared" si="68"/>
        <v>3800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72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3"/>
        <v>13200</v>
      </c>
      <c r="G159" s="29" t="str">
        <f t="shared" si="73"/>
        <v/>
      </c>
      <c r="H159" s="34">
        <v>13200</v>
      </c>
      <c r="I159" s="99">
        <f t="shared" si="65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1"/>
        <v>4700</v>
      </c>
      <c r="P159" s="77" t="str">
        <f t="shared" si="66"/>
        <v/>
      </c>
      <c r="Q159" s="30">
        <v>4700</v>
      </c>
      <c r="R159" s="90">
        <f t="shared" si="68"/>
        <v>4700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72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3"/>
        <v>13200</v>
      </c>
      <c r="G160" s="29" t="str">
        <f t="shared" si="73"/>
        <v/>
      </c>
      <c r="H160" s="34">
        <v>13200</v>
      </c>
      <c r="I160" s="99">
        <f t="shared" si="65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1"/>
        <v>6000</v>
      </c>
      <c r="P160" s="77" t="str">
        <f t="shared" si="66"/>
        <v/>
      </c>
      <c r="Q160" s="30">
        <v>6000</v>
      </c>
      <c r="R160" s="90">
        <f t="shared" si="68"/>
        <v>6000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72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3"/>
        <v>10600</v>
      </c>
      <c r="G161" s="29" t="str">
        <f t="shared" si="73"/>
        <v/>
      </c>
      <c r="H161" s="30">
        <v>10600</v>
      </c>
      <c r="I161" s="99">
        <f t="shared" si="65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1"/>
        <v>2700</v>
      </c>
      <c r="P161" s="77" t="str">
        <f t="shared" si="66"/>
        <v/>
      </c>
      <c r="Q161" s="30">
        <v>2700</v>
      </c>
      <c r="R161" s="90">
        <f t="shared" si="68"/>
        <v>2700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72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3"/>
        <v>10600</v>
      </c>
      <c r="G162" s="29" t="str">
        <f t="shared" si="73"/>
        <v/>
      </c>
      <c r="H162" s="30">
        <v>10600</v>
      </c>
      <c r="I162" s="67">
        <f t="shared" si="65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71"/>
        <v>2300</v>
      </c>
      <c r="P162" s="77" t="str">
        <f t="shared" si="66"/>
        <v/>
      </c>
      <c r="Q162" s="30">
        <v>2300</v>
      </c>
      <c r="R162" s="90">
        <f t="shared" si="68"/>
        <v>2300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72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3"/>
        <v>10600</v>
      </c>
      <c r="G163" s="29" t="str">
        <f t="shared" si="73"/>
        <v/>
      </c>
      <c r="H163" s="30">
        <v>10600</v>
      </c>
      <c r="I163" s="67">
        <f t="shared" si="65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71"/>
        <v>2300</v>
      </c>
      <c r="P163" s="77" t="str">
        <f t="shared" si="66"/>
        <v/>
      </c>
      <c r="Q163" s="30">
        <v>2300</v>
      </c>
      <c r="R163" s="90">
        <f t="shared" si="68"/>
        <v>2300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72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3"/>
        <v>10700</v>
      </c>
      <c r="G164" s="29" t="str">
        <f t="shared" si="73"/>
        <v/>
      </c>
      <c r="H164" s="30">
        <v>10700</v>
      </c>
      <c r="I164" s="99">
        <f t="shared" si="65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1"/>
        <v>9800</v>
      </c>
      <c r="P164" s="77" t="str">
        <f t="shared" si="66"/>
        <v/>
      </c>
      <c r="Q164" s="30">
        <v>9800</v>
      </c>
      <c r="R164" s="90">
        <f t="shared" si="68"/>
        <v>9800</v>
      </c>
      <c r="S164" s="3"/>
      <c r="V164" s="9"/>
      <c r="W164" s="6"/>
      <c r="X164" s="8"/>
      <c r="Y164" s="9"/>
      <c r="Z164" s="6"/>
      <c r="AA164" s="8"/>
      <c r="AC164" s="114">
        <f t="shared" ref="AC164:AC194" si="74">F166-I166</f>
        <v>0</v>
      </c>
      <c r="AD164" s="114">
        <f t="shared" si="72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3"/>
        <v>11200</v>
      </c>
      <c r="G165" s="29" t="str">
        <f t="shared" si="73"/>
        <v/>
      </c>
      <c r="H165" s="30">
        <v>11200</v>
      </c>
      <c r="I165" s="99">
        <f t="shared" si="65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1"/>
        <v>10700</v>
      </c>
      <c r="P165" s="77" t="str">
        <f t="shared" si="66"/>
        <v/>
      </c>
      <c r="Q165" s="30">
        <v>10700</v>
      </c>
      <c r="R165" s="90">
        <f t="shared" si="68"/>
        <v>10700</v>
      </c>
      <c r="S165" s="3"/>
      <c r="V165" s="9"/>
      <c r="W165" s="6"/>
      <c r="X165" s="8"/>
      <c r="Y165" s="9"/>
      <c r="Z165" s="6"/>
      <c r="AA165" s="8"/>
      <c r="AC165" s="114">
        <f t="shared" si="74"/>
        <v>0</v>
      </c>
      <c r="AD165" s="114">
        <f t="shared" si="72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3"/>
        <v>10600</v>
      </c>
      <c r="G166" s="29" t="str">
        <f t="shared" si="73"/>
        <v/>
      </c>
      <c r="H166" s="30">
        <v>10600</v>
      </c>
      <c r="I166" s="99">
        <f t="shared" si="65"/>
        <v>10600</v>
      </c>
      <c r="J166" s="105"/>
      <c r="K166" s="147" t="s">
        <v>395</v>
      </c>
      <c r="L166" s="75" t="s">
        <v>75</v>
      </c>
      <c r="M166" s="57"/>
      <c r="N166" s="27">
        <v>12000</v>
      </c>
      <c r="O166" s="28">
        <f t="shared" si="71"/>
        <v>12000</v>
      </c>
      <c r="P166" s="77" t="str">
        <f t="shared" si="66"/>
        <v/>
      </c>
      <c r="Q166" s="30">
        <v>12000</v>
      </c>
      <c r="R166" s="90">
        <f t="shared" si="68"/>
        <v>12000</v>
      </c>
      <c r="S166" s="3"/>
      <c r="V166" s="9"/>
      <c r="W166" s="6"/>
      <c r="X166" s="8"/>
      <c r="Y166" s="9"/>
      <c r="Z166" s="6"/>
      <c r="AA166" s="8"/>
      <c r="AC166" s="114">
        <f t="shared" si="74"/>
        <v>0</v>
      </c>
      <c r="AD166" s="114">
        <f t="shared" si="72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1"/>
        <v>11700</v>
      </c>
      <c r="P167" s="29" t="str">
        <f t="shared" si="66"/>
        <v/>
      </c>
      <c r="Q167" s="30">
        <v>11700</v>
      </c>
      <c r="R167" s="90">
        <f t="shared" si="68"/>
        <v>11700</v>
      </c>
      <c r="S167" s="3"/>
      <c r="V167" s="9"/>
      <c r="W167" s="6"/>
      <c r="X167" s="8"/>
      <c r="Y167" s="9"/>
      <c r="Z167" s="6"/>
      <c r="AA167" s="8"/>
      <c r="AC167" s="114">
        <f t="shared" si="74"/>
        <v>0</v>
      </c>
      <c r="AD167" s="114">
        <f t="shared" si="72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5">E168+D168</f>
        <v>4100</v>
      </c>
      <c r="G168" s="29" t="str">
        <f t="shared" ref="G168:G186" si="76">IF(LEFT(D168,1)="+",LEFT(D168,1)&amp;TEXT(D168,"#"),TEXT(D168,"#"))</f>
        <v/>
      </c>
      <c r="H168" s="34">
        <v>4100</v>
      </c>
      <c r="I168" s="99">
        <f t="shared" ref="I168:I182" si="77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1"/>
        <v>4050</v>
      </c>
      <c r="P168" s="77" t="str">
        <f t="shared" si="66"/>
        <v/>
      </c>
      <c r="Q168" s="30">
        <v>4050</v>
      </c>
      <c r="R168" s="90">
        <f t="shared" si="68"/>
        <v>4050</v>
      </c>
      <c r="S168" s="3"/>
      <c r="V168" s="9"/>
      <c r="W168" s="6"/>
      <c r="X168" s="8"/>
      <c r="Y168" s="9"/>
      <c r="Z168" s="6"/>
      <c r="AA168" s="8"/>
      <c r="AC168" s="114">
        <f t="shared" si="74"/>
        <v>0</v>
      </c>
      <c r="AD168" s="114">
        <f t="shared" si="72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5"/>
        <v>2500</v>
      </c>
      <c r="G169" s="29" t="str">
        <f t="shared" si="76"/>
        <v/>
      </c>
      <c r="H169" s="30">
        <v>2500</v>
      </c>
      <c r="I169" s="99">
        <f t="shared" si="77"/>
        <v>2500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1"/>
        <v>10360</v>
      </c>
      <c r="P169" s="77" t="str">
        <f t="shared" si="66"/>
        <v/>
      </c>
      <c r="Q169" s="30">
        <v>10360</v>
      </c>
      <c r="R169" s="90">
        <f t="shared" si="68"/>
        <v>10360</v>
      </c>
      <c r="S169" s="3"/>
      <c r="V169" s="9"/>
      <c r="W169" s="6"/>
      <c r="X169" s="8"/>
      <c r="Y169" s="9"/>
      <c r="Z169" s="6"/>
      <c r="AA169" s="8"/>
      <c r="AC169" s="114">
        <f t="shared" si="74"/>
        <v>0</v>
      </c>
      <c r="AD169" s="114">
        <f t="shared" si="72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5"/>
        <v>3400</v>
      </c>
      <c r="G170" s="29" t="str">
        <f t="shared" si="76"/>
        <v/>
      </c>
      <c r="H170" s="34">
        <v>3400</v>
      </c>
      <c r="I170" s="99">
        <f t="shared" si="77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1"/>
        <v>3600</v>
      </c>
      <c r="P170" s="153" t="str">
        <f t="shared" si="66"/>
        <v/>
      </c>
      <c r="Q170" s="156">
        <v>3600</v>
      </c>
      <c r="R170" s="90">
        <f t="shared" si="68"/>
        <v>3600</v>
      </c>
      <c r="S170" s="3"/>
      <c r="V170" s="9"/>
      <c r="W170" s="6"/>
      <c r="X170" s="8"/>
      <c r="Y170" s="9"/>
      <c r="Z170" s="6"/>
      <c r="AA170" s="8"/>
      <c r="AC170" s="114">
        <f t="shared" si="74"/>
        <v>0</v>
      </c>
      <c r="AD170" s="114">
        <f t="shared" si="72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5"/>
        <v>2400</v>
      </c>
      <c r="G171" s="29" t="str">
        <f t="shared" si="76"/>
        <v/>
      </c>
      <c r="H171" s="30">
        <v>2400</v>
      </c>
      <c r="I171" s="99">
        <f t="shared" si="77"/>
        <v>2400</v>
      </c>
      <c r="J171" s="105"/>
      <c r="K171" s="44" t="s">
        <v>406</v>
      </c>
      <c r="L171" s="44" t="s">
        <v>20</v>
      </c>
      <c r="M171" s="26"/>
      <c r="N171" s="27">
        <v>3000</v>
      </c>
      <c r="O171" s="152">
        <f t="shared" si="71"/>
        <v>3000</v>
      </c>
      <c r="P171" s="153" t="str">
        <f t="shared" si="66"/>
        <v/>
      </c>
      <c r="Q171" s="156">
        <v>3000</v>
      </c>
      <c r="R171" s="90">
        <f t="shared" si="68"/>
        <v>3000</v>
      </c>
      <c r="S171" s="3"/>
      <c r="V171" s="9"/>
      <c r="W171" s="6"/>
      <c r="X171" s="8"/>
      <c r="Y171" s="9"/>
      <c r="Z171" s="6"/>
      <c r="AA171" s="8"/>
      <c r="AC171" s="114">
        <f t="shared" si="74"/>
        <v>0</v>
      </c>
      <c r="AD171" s="114">
        <f t="shared" si="72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 t="s">
        <v>113</v>
      </c>
      <c r="E172" s="27">
        <v>3100</v>
      </c>
      <c r="F172" s="28">
        <f t="shared" si="75"/>
        <v>2700</v>
      </c>
      <c r="G172" s="29" t="str">
        <f t="shared" si="76"/>
        <v>-400</v>
      </c>
      <c r="H172" s="30">
        <v>3100</v>
      </c>
      <c r="I172" s="99">
        <f t="shared" si="77"/>
        <v>2700</v>
      </c>
      <c r="J172" s="105"/>
      <c r="K172" s="44" t="s">
        <v>408</v>
      </c>
      <c r="L172" s="44" t="s">
        <v>22</v>
      </c>
      <c r="M172" s="26"/>
      <c r="N172" s="27">
        <v>3000</v>
      </c>
      <c r="O172" s="152">
        <f t="shared" si="71"/>
        <v>3000</v>
      </c>
      <c r="P172" s="153" t="str">
        <f t="shared" si="66"/>
        <v/>
      </c>
      <c r="Q172" s="156">
        <v>3000</v>
      </c>
      <c r="R172" s="90">
        <f t="shared" si="68"/>
        <v>3000</v>
      </c>
      <c r="S172" s="3"/>
      <c r="V172" s="9"/>
      <c r="W172" s="6"/>
      <c r="X172" s="8"/>
      <c r="Y172" s="9"/>
      <c r="Z172" s="6"/>
      <c r="AA172" s="8"/>
      <c r="AC172" s="114">
        <f t="shared" si="74"/>
        <v>0</v>
      </c>
      <c r="AD172" s="114">
        <f t="shared" si="72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5"/>
        <v>3100</v>
      </c>
      <c r="G173" s="29" t="str">
        <f t="shared" si="76"/>
        <v/>
      </c>
      <c r="H173" s="30">
        <v>3100</v>
      </c>
      <c r="I173" s="99">
        <f t="shared" si="77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1"/>
        <v>47200</v>
      </c>
      <c r="P173" s="153" t="str">
        <f t="shared" si="66"/>
        <v/>
      </c>
      <c r="Q173" s="27">
        <v>47200</v>
      </c>
      <c r="R173" s="90">
        <f t="shared" si="68"/>
        <v>47200</v>
      </c>
      <c r="S173" s="3"/>
      <c r="V173" s="9"/>
      <c r="W173" s="6"/>
      <c r="X173" s="8"/>
      <c r="Y173" s="9"/>
      <c r="Z173" s="6"/>
      <c r="AA173" s="8"/>
      <c r="AC173" s="114">
        <f t="shared" si="74"/>
        <v>0</v>
      </c>
      <c r="AD173" s="114">
        <f t="shared" si="72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5"/>
        <v>5800</v>
      </c>
      <c r="G174" s="29" t="str">
        <f t="shared" si="76"/>
        <v/>
      </c>
      <c r="H174" s="30">
        <v>5800</v>
      </c>
      <c r="I174" s="99">
        <f t="shared" si="77"/>
        <v>5800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1"/>
        <v>16200</v>
      </c>
      <c r="P174" s="77" t="str">
        <f t="shared" si="66"/>
        <v/>
      </c>
      <c r="Q174" s="27">
        <v>16200</v>
      </c>
      <c r="R174" s="90">
        <f t="shared" si="68"/>
        <v>16200</v>
      </c>
      <c r="S174" s="3"/>
      <c r="V174" s="9"/>
      <c r="W174" s="6"/>
      <c r="X174" s="8"/>
      <c r="Y174" s="9"/>
      <c r="Z174" s="6"/>
      <c r="AA174" s="8"/>
      <c r="AC174" s="114">
        <f t="shared" si="74"/>
        <v>0</v>
      </c>
      <c r="AD174" s="114">
        <f t="shared" si="72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5"/>
        <v>2900</v>
      </c>
      <c r="G175" s="29" t="str">
        <f t="shared" si="76"/>
        <v/>
      </c>
      <c r="H175" s="30">
        <v>2900</v>
      </c>
      <c r="I175" s="99">
        <f t="shared" si="77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1"/>
        <v>14400</v>
      </c>
      <c r="P175" s="77" t="str">
        <f t="shared" si="66"/>
        <v/>
      </c>
      <c r="Q175" s="27">
        <v>14400</v>
      </c>
      <c r="R175" s="90">
        <f t="shared" si="68"/>
        <v>14400</v>
      </c>
      <c r="S175" s="3"/>
      <c r="V175" s="9"/>
      <c r="W175" s="6"/>
      <c r="X175" s="8"/>
      <c r="Y175" s="9"/>
      <c r="Z175" s="6"/>
      <c r="AA175" s="8"/>
      <c r="AC175" s="114">
        <f t="shared" si="74"/>
        <v>0</v>
      </c>
      <c r="AD175" s="114">
        <f t="shared" si="72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5"/>
        <v>4430</v>
      </c>
      <c r="G176" s="29" t="str">
        <f t="shared" si="76"/>
        <v/>
      </c>
      <c r="H176" s="30">
        <v>4430</v>
      </c>
      <c r="I176" s="99">
        <f t="shared" si="77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1"/>
        <v>15300</v>
      </c>
      <c r="P176" s="77" t="str">
        <f t="shared" si="66"/>
        <v/>
      </c>
      <c r="Q176" s="27">
        <v>15300</v>
      </c>
      <c r="R176" s="90">
        <f t="shared" si="68"/>
        <v>15300</v>
      </c>
      <c r="S176" s="3"/>
      <c r="V176" s="9"/>
      <c r="W176" s="6"/>
      <c r="X176" s="8"/>
      <c r="Y176" s="9"/>
      <c r="Z176" s="6"/>
      <c r="AA176" s="8"/>
      <c r="AC176" s="114">
        <f t="shared" si="74"/>
        <v>0</v>
      </c>
      <c r="AD176" s="114">
        <f t="shared" si="72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5"/>
        <v>3100</v>
      </c>
      <c r="G177" s="29" t="str">
        <f t="shared" si="76"/>
        <v/>
      </c>
      <c r="H177" s="30">
        <v>3100</v>
      </c>
      <c r="I177" s="99">
        <f t="shared" si="77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1"/>
        <v>17200</v>
      </c>
      <c r="P177" s="77" t="str">
        <f t="shared" si="66"/>
        <v/>
      </c>
      <c r="Q177" s="27">
        <v>17200</v>
      </c>
      <c r="R177" s="90">
        <f t="shared" si="68"/>
        <v>17200</v>
      </c>
      <c r="S177" s="3"/>
      <c r="V177" s="9"/>
      <c r="W177" s="6"/>
      <c r="X177" s="8"/>
      <c r="Y177" s="9"/>
      <c r="Z177" s="6"/>
      <c r="AA177" s="8"/>
      <c r="AC177" s="114">
        <f t="shared" si="74"/>
        <v>0</v>
      </c>
      <c r="AD177" s="114">
        <f t="shared" si="72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5"/>
        <v>3500</v>
      </c>
      <c r="G178" s="29" t="str">
        <f t="shared" si="76"/>
        <v/>
      </c>
      <c r="H178" s="30">
        <v>3500</v>
      </c>
      <c r="I178" s="99">
        <f t="shared" si="77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1"/>
        <v>43800</v>
      </c>
      <c r="P178" s="77" t="str">
        <f t="shared" si="66"/>
        <v/>
      </c>
      <c r="Q178" s="27">
        <v>43800</v>
      </c>
      <c r="R178" s="90">
        <f t="shared" si="68"/>
        <v>43800</v>
      </c>
      <c r="S178" s="3"/>
      <c r="V178" s="9"/>
      <c r="W178" s="6"/>
      <c r="X178" s="8"/>
      <c r="Y178" s="9"/>
      <c r="Z178" s="6"/>
      <c r="AA178" s="8"/>
      <c r="AC178" s="114">
        <f t="shared" si="74"/>
        <v>0</v>
      </c>
      <c r="AD178" s="114">
        <f t="shared" si="72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5"/>
        <v>2800</v>
      </c>
      <c r="G179" s="29" t="str">
        <f t="shared" si="76"/>
        <v/>
      </c>
      <c r="H179" s="30">
        <v>2800</v>
      </c>
      <c r="I179" s="99">
        <f t="shared" si="77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1"/>
        <v>13100</v>
      </c>
      <c r="P179" s="77" t="str">
        <f t="shared" si="66"/>
        <v/>
      </c>
      <c r="Q179" s="27">
        <v>13100</v>
      </c>
      <c r="R179" s="90">
        <f t="shared" si="68"/>
        <v>13100</v>
      </c>
      <c r="S179" s="3"/>
      <c r="V179" s="9"/>
      <c r="W179" s="6"/>
      <c r="X179" s="8"/>
      <c r="Y179" s="9"/>
      <c r="Z179" s="6"/>
      <c r="AA179" s="8"/>
      <c r="AC179" s="114">
        <f t="shared" si="74"/>
        <v>0</v>
      </c>
      <c r="AD179" s="114">
        <f t="shared" si="72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5"/>
        <v>4280</v>
      </c>
      <c r="G180" s="29" t="str">
        <f t="shared" si="76"/>
        <v/>
      </c>
      <c r="H180" s="30">
        <v>4280</v>
      </c>
      <c r="I180" s="99">
        <f t="shared" si="77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1"/>
        <v>35500</v>
      </c>
      <c r="P180" s="77" t="str">
        <f t="shared" si="66"/>
        <v/>
      </c>
      <c r="Q180" s="27">
        <v>35500</v>
      </c>
      <c r="R180" s="90">
        <f t="shared" si="68"/>
        <v>35500</v>
      </c>
      <c r="S180" s="3"/>
      <c r="V180" s="9"/>
      <c r="W180" s="6"/>
      <c r="X180" s="8"/>
      <c r="Y180" s="9"/>
      <c r="Z180" s="6"/>
      <c r="AA180" s="8"/>
      <c r="AC180" s="114">
        <f t="shared" si="74"/>
        <v>0</v>
      </c>
      <c r="AD180" s="114">
        <f t="shared" si="72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5"/>
        <v>3200</v>
      </c>
      <c r="G181" s="29" t="str">
        <f t="shared" si="76"/>
        <v/>
      </c>
      <c r="H181" s="30">
        <v>3200</v>
      </c>
      <c r="I181" s="99">
        <f t="shared" si="77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1"/>
        <v>36500</v>
      </c>
      <c r="P181" s="77" t="str">
        <f t="shared" si="66"/>
        <v/>
      </c>
      <c r="Q181" s="27">
        <v>36500</v>
      </c>
      <c r="R181" s="90">
        <f t="shared" si="68"/>
        <v>36500</v>
      </c>
      <c r="S181" s="3"/>
      <c r="V181" s="9"/>
      <c r="W181" s="6"/>
      <c r="X181" s="8"/>
      <c r="Y181" s="9"/>
      <c r="Z181" s="6"/>
      <c r="AA181" s="8"/>
      <c r="AC181" s="114">
        <f t="shared" si="74"/>
        <v>0</v>
      </c>
      <c r="AD181" s="114">
        <f t="shared" si="72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5"/>
        <v>3200</v>
      </c>
      <c r="G182" s="29" t="str">
        <f t="shared" si="76"/>
        <v/>
      </c>
      <c r="H182" s="30">
        <v>3200</v>
      </c>
      <c r="I182" s="99">
        <f t="shared" si="77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1"/>
        <v>8900</v>
      </c>
      <c r="P182" s="77" t="str">
        <f t="shared" si="66"/>
        <v/>
      </c>
      <c r="Q182" s="27">
        <v>8900</v>
      </c>
      <c r="R182" s="90">
        <f t="shared" si="68"/>
        <v>8900</v>
      </c>
      <c r="S182" s="3"/>
      <c r="V182" s="9"/>
      <c r="W182" s="6"/>
      <c r="X182" s="8"/>
      <c r="Y182" s="9"/>
      <c r="Z182" s="6"/>
      <c r="AA182" s="8"/>
      <c r="AC182" s="114">
        <f t="shared" si="74"/>
        <v>0</v>
      </c>
      <c r="AD182" s="114">
        <f t="shared" si="72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51410</v>
      </c>
      <c r="F183" s="39">
        <f>E183/15</f>
        <v>3427.33333333333</v>
      </c>
      <c r="G183" s="29" t="str">
        <f t="shared" si="76"/>
        <v/>
      </c>
      <c r="H183" s="38">
        <f>SUM(I168:I182)</f>
        <v>51410</v>
      </c>
      <c r="I183" s="39">
        <f>H183/15</f>
        <v>3427.33333333333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1"/>
        <v>15500</v>
      </c>
      <c r="P183" s="77" t="str">
        <f t="shared" si="66"/>
        <v/>
      </c>
      <c r="Q183" s="27">
        <v>15500</v>
      </c>
      <c r="R183" s="90">
        <f t="shared" si="68"/>
        <v>15500</v>
      </c>
      <c r="S183" s="3"/>
      <c r="V183" s="9"/>
      <c r="W183" s="6"/>
      <c r="X183" s="8"/>
      <c r="Y183" s="9"/>
      <c r="Z183" s="6"/>
      <c r="AA183" s="8"/>
      <c r="AC183" s="114">
        <f t="shared" si="74"/>
        <v>0</v>
      </c>
      <c r="AD183" s="114">
        <f t="shared" si="72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8">E184+D184</f>
        <v>2480</v>
      </c>
      <c r="G184" s="29" t="str">
        <f t="shared" si="76"/>
        <v/>
      </c>
      <c r="H184" s="30">
        <v>2480</v>
      </c>
      <c r="I184" s="67">
        <f t="shared" ref="I184:I186" si="79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1"/>
        <v>17300</v>
      </c>
      <c r="P184" s="77" t="str">
        <f t="shared" si="66"/>
        <v/>
      </c>
      <c r="Q184" s="27">
        <v>17300</v>
      </c>
      <c r="R184" s="90">
        <f t="shared" si="68"/>
        <v>17300</v>
      </c>
      <c r="S184" s="3"/>
      <c r="V184" s="9"/>
      <c r="W184" s="6"/>
      <c r="X184" s="8"/>
      <c r="Y184" s="9"/>
      <c r="Z184" s="6"/>
      <c r="AA184" s="8"/>
      <c r="AC184" s="114">
        <f t="shared" si="74"/>
        <v>0</v>
      </c>
      <c r="AD184" s="114">
        <f t="shared" si="72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8"/>
        <v>2700</v>
      </c>
      <c r="G185" s="29" t="str">
        <f t="shared" si="76"/>
        <v/>
      </c>
      <c r="H185" s="30">
        <v>2700</v>
      </c>
      <c r="I185" s="67">
        <f t="shared" si="79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1"/>
        <v>45500</v>
      </c>
      <c r="P185" s="77" t="str">
        <f t="shared" si="66"/>
        <v/>
      </c>
      <c r="Q185" s="27">
        <v>45500</v>
      </c>
      <c r="R185" s="90">
        <f t="shared" si="68"/>
        <v>45500</v>
      </c>
      <c r="S185" s="3"/>
      <c r="V185" s="9"/>
      <c r="W185" s="6"/>
      <c r="X185" s="8"/>
      <c r="Y185" s="9"/>
      <c r="Z185" s="6"/>
      <c r="AA185" s="8"/>
      <c r="AC185" s="114">
        <f t="shared" si="74"/>
        <v>0</v>
      </c>
      <c r="AD185" s="114">
        <f t="shared" si="72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8"/>
        <v>3200</v>
      </c>
      <c r="G186" s="29" t="str">
        <f t="shared" si="76"/>
        <v/>
      </c>
      <c r="H186" s="30">
        <v>3200</v>
      </c>
      <c r="I186" s="67">
        <f t="shared" si="79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1"/>
        <v>14500</v>
      </c>
      <c r="P186" s="77" t="str">
        <f t="shared" si="66"/>
        <v/>
      </c>
      <c r="Q186" s="27">
        <v>14500</v>
      </c>
      <c r="R186" s="90">
        <f t="shared" si="68"/>
        <v>14500</v>
      </c>
      <c r="S186" s="3"/>
      <c r="V186" s="9"/>
      <c r="W186" s="6"/>
      <c r="X186" s="8"/>
      <c r="Y186" s="9"/>
      <c r="Z186" s="6"/>
      <c r="AA186" s="8"/>
      <c r="AC186" s="114">
        <f t="shared" si="74"/>
        <v>0</v>
      </c>
      <c r="AD186" s="114">
        <f t="shared" si="72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59790</v>
      </c>
      <c r="F187" s="39">
        <f>E187/18</f>
        <v>3321.66666666667</v>
      </c>
      <c r="G187" s="73"/>
      <c r="H187" s="38">
        <f>H183+I184+I185+I186</f>
        <v>59790</v>
      </c>
      <c r="I187" s="39">
        <f>H187/18</f>
        <v>3321.66666666667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1"/>
        <v>12700</v>
      </c>
      <c r="P187" s="77" t="str">
        <f t="shared" si="66"/>
        <v/>
      </c>
      <c r="Q187" s="27">
        <v>12700</v>
      </c>
      <c r="R187" s="90">
        <f t="shared" si="68"/>
        <v>12700</v>
      </c>
      <c r="S187" s="3"/>
      <c r="V187" s="9"/>
      <c r="W187" s="6"/>
      <c r="X187" s="8"/>
      <c r="Y187" s="9"/>
      <c r="Z187" s="6"/>
      <c r="AA187" s="8"/>
      <c r="AC187" s="114">
        <f t="shared" si="74"/>
        <v>0</v>
      </c>
      <c r="AD187" s="114">
        <f t="shared" si="72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1"/>
        <v>11400</v>
      </c>
      <c r="P188" s="77" t="str">
        <f t="shared" si="66"/>
        <v/>
      </c>
      <c r="Q188" s="27">
        <v>11400</v>
      </c>
      <c r="R188" s="90">
        <f t="shared" si="68"/>
        <v>11400</v>
      </c>
      <c r="S188" s="3"/>
      <c r="V188" s="9"/>
      <c r="W188" s="6"/>
      <c r="X188" s="8"/>
      <c r="Y188" s="9"/>
      <c r="Z188" s="6"/>
      <c r="AA188" s="8"/>
      <c r="AC188" s="114">
        <f t="shared" si="74"/>
        <v>0</v>
      </c>
      <c r="AD188" s="114">
        <f t="shared" si="72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1"/>
        <v>13600</v>
      </c>
      <c r="P189" s="77" t="str">
        <f t="shared" ref="P189:P198" si="80">IF(LEFT(M189,1)="+",LEFT(M189,1)&amp;TEXT(M189,"#"),TEXT(M189,"#"))</f>
        <v/>
      </c>
      <c r="Q189" s="27">
        <v>13600</v>
      </c>
      <c r="R189" s="90">
        <f t="shared" si="68"/>
        <v>13600</v>
      </c>
      <c r="S189" s="3"/>
      <c r="V189" s="9"/>
      <c r="W189" s="6"/>
      <c r="X189" s="8"/>
      <c r="Y189" s="9"/>
      <c r="Z189" s="6"/>
      <c r="AA189" s="8"/>
      <c r="AC189" s="114">
        <f t="shared" si="74"/>
        <v>0</v>
      </c>
      <c r="AD189" s="114">
        <f t="shared" si="72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1"/>
        <v>15500</v>
      </c>
      <c r="P190" s="77" t="str">
        <f t="shared" si="80"/>
        <v/>
      </c>
      <c r="Q190" s="27">
        <v>15500</v>
      </c>
      <c r="R190" s="90">
        <f t="shared" si="68"/>
        <v>15500</v>
      </c>
      <c r="S190" s="3"/>
      <c r="V190" s="9"/>
      <c r="W190" s="6"/>
      <c r="X190" s="8"/>
      <c r="Y190" s="9"/>
      <c r="Z190" s="6"/>
      <c r="AA190" s="8"/>
      <c r="AC190" s="114">
        <f t="shared" si="74"/>
        <v>0</v>
      </c>
      <c r="AD190" s="114">
        <f t="shared" si="72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1"/>
        <v>15600</v>
      </c>
      <c r="P191" s="77" t="str">
        <f t="shared" si="80"/>
        <v/>
      </c>
      <c r="Q191" s="30">
        <v>15600</v>
      </c>
      <c r="R191" s="90">
        <f t="shared" si="68"/>
        <v>15600</v>
      </c>
      <c r="S191" s="3"/>
      <c r="V191" s="9"/>
      <c r="W191" s="6"/>
      <c r="X191" s="8"/>
      <c r="Y191" s="9"/>
      <c r="Z191" s="6"/>
      <c r="AA191" s="8"/>
      <c r="AC191" s="114">
        <f t="shared" si="74"/>
        <v>0</v>
      </c>
      <c r="AD191" s="114">
        <f t="shared" si="72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1"/>
        <v>14500</v>
      </c>
      <c r="P192" s="29" t="str">
        <f t="shared" si="80"/>
        <v/>
      </c>
      <c r="Q192" s="30">
        <v>14500</v>
      </c>
      <c r="R192" s="90">
        <f t="shared" si="68"/>
        <v>14500</v>
      </c>
      <c r="S192" s="3"/>
      <c r="V192" s="9"/>
      <c r="W192" s="6"/>
      <c r="X192" s="8"/>
      <c r="Y192" s="9"/>
      <c r="Z192" s="6"/>
      <c r="AA192" s="8"/>
      <c r="AC192" s="114">
        <f t="shared" si="74"/>
        <v>0</v>
      </c>
      <c r="AD192" s="114">
        <f t="shared" si="72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1"/>
        <v>12700</v>
      </c>
      <c r="P193" s="29" t="str">
        <f t="shared" si="80"/>
        <v/>
      </c>
      <c r="Q193" s="30">
        <v>12700</v>
      </c>
      <c r="R193" s="90">
        <f t="shared" si="68"/>
        <v>12700</v>
      </c>
      <c r="S193" s="3"/>
      <c r="V193" s="9"/>
      <c r="W193" s="6"/>
      <c r="X193" s="8"/>
      <c r="Y193" s="9"/>
      <c r="Z193" s="6"/>
      <c r="AA193" s="8"/>
      <c r="AC193" s="114">
        <f t="shared" si="74"/>
        <v>0</v>
      </c>
      <c r="AD193" s="114">
        <f t="shared" si="72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1"/>
        <v>11000</v>
      </c>
      <c r="P194" s="29" t="str">
        <f t="shared" si="80"/>
        <v/>
      </c>
      <c r="Q194" s="30">
        <v>11000</v>
      </c>
      <c r="R194" s="90">
        <f t="shared" si="68"/>
        <v>11000</v>
      </c>
      <c r="S194" s="3"/>
      <c r="V194" s="9"/>
      <c r="W194" s="6"/>
      <c r="X194" s="8"/>
      <c r="Y194" s="9"/>
      <c r="Z194" s="6"/>
      <c r="AA194" s="8"/>
      <c r="AC194" s="114">
        <f t="shared" si="74"/>
        <v>0</v>
      </c>
      <c r="AD194" s="114">
        <f t="shared" si="72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1"/>
        <v>44000</v>
      </c>
      <c r="P195" s="29" t="str">
        <f t="shared" si="80"/>
        <v/>
      </c>
      <c r="Q195" s="30">
        <v>44000</v>
      </c>
      <c r="R195" s="90">
        <f t="shared" si="68"/>
        <v>44000</v>
      </c>
      <c r="S195" s="3"/>
      <c r="V195" s="9"/>
      <c r="W195" s="6"/>
      <c r="X195" s="8"/>
      <c r="Y195" s="9"/>
      <c r="Z195" s="6"/>
      <c r="AA195" s="8"/>
      <c r="AC195" s="114">
        <f t="shared" ref="AC195:AC197" si="81">F198-I198</f>
        <v>0</v>
      </c>
      <c r="AD195" s="114">
        <f t="shared" si="72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1"/>
        <v>14700</v>
      </c>
      <c r="P196" s="29" t="str">
        <f t="shared" si="80"/>
        <v/>
      </c>
      <c r="Q196" s="34">
        <v>14700</v>
      </c>
      <c r="R196" s="90">
        <f t="shared" si="68"/>
        <v>14700</v>
      </c>
      <c r="S196" s="3"/>
      <c r="V196" s="9"/>
      <c r="W196" s="6"/>
      <c r="X196" s="8"/>
      <c r="Y196" s="9"/>
      <c r="Z196" s="6"/>
      <c r="AA196" s="8"/>
      <c r="AC196" s="114">
        <f t="shared" si="81"/>
        <v>0</v>
      </c>
      <c r="AD196" s="114">
        <f t="shared" si="72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1"/>
        <v>20700</v>
      </c>
      <c r="P197" s="29" t="str">
        <f t="shared" si="80"/>
        <v/>
      </c>
      <c r="Q197" s="30">
        <v>20700</v>
      </c>
      <c r="R197" s="90">
        <f t="shared" si="68"/>
        <v>20700</v>
      </c>
      <c r="S197" s="3"/>
      <c r="V197" s="9"/>
      <c r="W197" s="6"/>
      <c r="X197" s="8"/>
      <c r="Y197" s="9"/>
      <c r="Z197" s="6"/>
      <c r="AA197" s="8"/>
      <c r="AC197" s="114">
        <f t="shared" si="81"/>
        <v>0</v>
      </c>
      <c r="AD197" s="114">
        <f t="shared" si="72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1"/>
        <v>34200</v>
      </c>
      <c r="P198" s="115" t="str">
        <f t="shared" si="80"/>
        <v/>
      </c>
      <c r="Q198" s="161">
        <v>34200</v>
      </c>
      <c r="R198" s="116">
        <f>IF(P198="",0+Q198,P198+Q198)</f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 horizontalDpi="600"/>
  <headerFooter>
    <oddFooter>&amp;C第 &amp;P 页，共 &amp;N 页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8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530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4400</v>
      </c>
      <c r="O6" s="28">
        <f t="shared" si="3"/>
        <v>4400</v>
      </c>
      <c r="P6" s="29" t="str">
        <f t="shared" si="4"/>
        <v/>
      </c>
      <c r="Q6" s="30">
        <v>4400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5700</v>
      </c>
      <c r="O7" s="28">
        <f t="shared" si="3"/>
        <v>5700</v>
      </c>
      <c r="P7" s="29" t="str">
        <f t="shared" si="4"/>
        <v/>
      </c>
      <c r="Q7" s="30">
        <v>5700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4600</v>
      </c>
      <c r="O8" s="28">
        <f t="shared" si="3"/>
        <v>4600</v>
      </c>
      <c r="P8" s="29" t="str">
        <f t="shared" si="4"/>
        <v/>
      </c>
      <c r="Q8" s="30">
        <v>4600</v>
      </c>
      <c r="R8" s="90">
        <f t="shared" si="5"/>
        <v>4600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4800</v>
      </c>
      <c r="O9" s="28">
        <f t="shared" si="3"/>
        <v>4800</v>
      </c>
      <c r="P9" s="29" t="str">
        <f t="shared" si="4"/>
        <v/>
      </c>
      <c r="Q9" s="30">
        <v>4800</v>
      </c>
      <c r="R9" s="90">
        <f t="shared" si="5"/>
        <v>4800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11100</v>
      </c>
      <c r="X12" s="67">
        <f t="shared" si="6"/>
        <v>11100</v>
      </c>
      <c r="Y12" s="77" t="str">
        <f t="shared" si="7"/>
        <v/>
      </c>
      <c r="Z12" s="30">
        <v>11100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100000</v>
      </c>
      <c r="O27" s="39">
        <f>N27/22</f>
        <v>4545.45454545455</v>
      </c>
      <c r="P27" s="73"/>
      <c r="Q27" s="38">
        <f>SUM(R6:R26)</f>
        <v>100000</v>
      </c>
      <c r="R27" s="108">
        <f>Q27/22</f>
        <v>4545.45454545455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26900</v>
      </c>
      <c r="O28" s="28">
        <f t="shared" ref="O28:O45" si="19">N28+M28</f>
        <v>26900</v>
      </c>
      <c r="P28" s="29" t="str">
        <f t="shared" ref="P28:P45" si="20">IF(LEFT(M28,1)="+",LEFT(M28,1)&amp;TEXT(M28,"#"),TEXT(M28,"#"))</f>
        <v/>
      </c>
      <c r="Q28" s="30">
        <v>26900</v>
      </c>
      <c r="R28" s="90">
        <f t="shared" ref="R28:R45" si="21">IF(P28="",0+Q28,P28+Q28)</f>
        <v>26900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26700</v>
      </c>
      <c r="O29" s="28">
        <f t="shared" si="19"/>
        <v>26700</v>
      </c>
      <c r="P29" s="29" t="str">
        <f t="shared" si="20"/>
        <v/>
      </c>
      <c r="Q29" s="30">
        <v>26700</v>
      </c>
      <c r="R29" s="90">
        <f t="shared" si="21"/>
        <v>26700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9"/>
        <v>25900</v>
      </c>
      <c r="P30" s="29" t="str">
        <f t="shared" si="20"/>
        <v/>
      </c>
      <c r="Q30" s="30">
        <v>25900</v>
      </c>
      <c r="R30" s="90">
        <f t="shared" si="21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9"/>
        <v>25700</v>
      </c>
      <c r="P31" s="29" t="str">
        <f t="shared" si="20"/>
        <v/>
      </c>
      <c r="Q31" s="30">
        <v>25700</v>
      </c>
      <c r="R31" s="90">
        <f t="shared" si="21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25500</v>
      </c>
      <c r="O32" s="28">
        <f t="shared" si="19"/>
        <v>25500</v>
      </c>
      <c r="P32" s="29" t="str">
        <f t="shared" si="20"/>
        <v/>
      </c>
      <c r="Q32" s="30">
        <v>25500</v>
      </c>
      <c r="R32" s="90">
        <f t="shared" si="21"/>
        <v>25500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25200</v>
      </c>
      <c r="O34" s="28">
        <f t="shared" si="19"/>
        <v>25200</v>
      </c>
      <c r="P34" s="29" t="str">
        <f t="shared" si="20"/>
        <v/>
      </c>
      <c r="Q34" s="30">
        <v>25200</v>
      </c>
      <c r="R34" s="90">
        <f t="shared" si="21"/>
        <v>25200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23100</v>
      </c>
      <c r="O35" s="28">
        <f t="shared" si="19"/>
        <v>23100</v>
      </c>
      <c r="P35" s="29" t="str">
        <f t="shared" si="20"/>
        <v/>
      </c>
      <c r="Q35" s="30">
        <v>23100</v>
      </c>
      <c r="R35" s="90">
        <f t="shared" si="21"/>
        <v>23100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23100</v>
      </c>
      <c r="O36" s="28">
        <f t="shared" si="19"/>
        <v>23100</v>
      </c>
      <c r="P36" s="29" t="str">
        <f t="shared" si="20"/>
        <v/>
      </c>
      <c r="Q36" s="30">
        <v>23100</v>
      </c>
      <c r="R36" s="90">
        <f t="shared" si="21"/>
        <v>23100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20500</v>
      </c>
      <c r="O40" s="28">
        <f t="shared" si="19"/>
        <v>20500</v>
      </c>
      <c r="P40" s="77" t="str">
        <f t="shared" si="20"/>
        <v/>
      </c>
      <c r="Q40" s="30">
        <v>20500</v>
      </c>
      <c r="R40" s="90">
        <f t="shared" si="21"/>
        <v>20500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27300</v>
      </c>
      <c r="O45" s="28">
        <f t="shared" si="19"/>
        <v>27300</v>
      </c>
      <c r="P45" s="29" t="str">
        <f t="shared" si="20"/>
        <v/>
      </c>
      <c r="Q45" s="30">
        <v>27300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479240</v>
      </c>
      <c r="O46" s="39">
        <f>N46/18</f>
        <v>26624.4444444444</v>
      </c>
      <c r="P46" s="73"/>
      <c r="Q46" s="38">
        <f>SUM(R28:R45)</f>
        <v>479240</v>
      </c>
      <c r="R46" s="108">
        <f>Q46/18</f>
        <v>26624.4444444444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21600</v>
      </c>
      <c r="F47" s="28">
        <f t="shared" ref="F47:F51" si="24">E47+D47</f>
        <v>21600</v>
      </c>
      <c r="G47" s="29" t="str">
        <f t="shared" si="1"/>
        <v/>
      </c>
      <c r="H47" s="30">
        <v>21600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522440</v>
      </c>
      <c r="O50" s="39">
        <f>N50/21</f>
        <v>24878.0952380952</v>
      </c>
      <c r="P50" s="73"/>
      <c r="Q50" s="38">
        <f>Q46+R47+R48</f>
        <v>522440</v>
      </c>
      <c r="R50" s="108">
        <f>Q50/21</f>
        <v>24878.0952380952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487800</v>
      </c>
      <c r="F53" s="39">
        <f>E53/16</f>
        <v>30487.5</v>
      </c>
      <c r="G53" s="29" t="str">
        <f t="shared" si="1"/>
        <v/>
      </c>
      <c r="H53" s="51">
        <f>H46+H52</f>
        <v>487800</v>
      </c>
      <c r="I53" s="39">
        <f>H53/16</f>
        <v>30487.5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10900</v>
      </c>
      <c r="F60" s="28">
        <f t="shared" si="32"/>
        <v>10900</v>
      </c>
      <c r="G60" s="29" t="str">
        <f t="shared" si="1"/>
        <v/>
      </c>
      <c r="H60" s="30">
        <v>10900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11100</v>
      </c>
      <c r="F61" s="28">
        <f t="shared" si="32"/>
        <v>11100</v>
      </c>
      <c r="G61" s="29" t="str">
        <f t="shared" si="1"/>
        <v/>
      </c>
      <c r="H61" s="30">
        <v>11100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95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96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96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12400</v>
      </c>
      <c r="O79" s="28">
        <f t="shared" si="48"/>
        <v>12400</v>
      </c>
      <c r="P79" s="29" t="str">
        <f t="shared" si="49"/>
        <v/>
      </c>
      <c r="Q79" s="30">
        <v>12400</v>
      </c>
      <c r="R79" s="90">
        <f t="shared" si="50"/>
        <v>12400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ref="P84:P94" si="57">IF(LEFT(M84,1)="+",LEFT(M84,1)&amp;TEXT(M84,"#"),TEXT(M84,"#"))</f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 t="s">
        <v>467</v>
      </c>
      <c r="N95" s="27">
        <v>4950</v>
      </c>
      <c r="O95" s="28">
        <f t="shared" si="48"/>
        <v>4750</v>
      </c>
      <c r="P95" s="29">
        <v>-150</v>
      </c>
      <c r="Q95" s="30">
        <v>4950</v>
      </c>
      <c r="R95" s="90">
        <f t="shared" si="50"/>
        <v>4800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-50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238</v>
      </c>
      <c r="L96" s="25" t="s">
        <v>22</v>
      </c>
      <c r="M96" s="52"/>
      <c r="N96" s="27">
        <v>5000</v>
      </c>
      <c r="O96" s="28">
        <f t="shared" si="48"/>
        <v>5000</v>
      </c>
      <c r="P96" s="29" t="str">
        <f>IF(LEFT(M96,1)="+",LEFT(M96,1)&amp;TEXT(M96,"#"),TEXT(M96,"#"))</f>
        <v/>
      </c>
      <c r="Q96" s="30">
        <v>5000</v>
      </c>
      <c r="R96" s="90">
        <f t="shared" si="50"/>
        <v>5000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ref="AD68:AD131" si="59">O97-R97</f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60">E97+D97</f>
        <v>10800</v>
      </c>
      <c r="G97" s="29" t="str">
        <f t="shared" si="58"/>
        <v/>
      </c>
      <c r="H97" s="30">
        <v>10800</v>
      </c>
      <c r="I97" s="67">
        <f t="shared" ref="I97:I115" si="61">IF(G97="",0+H97,G97+H97)</f>
        <v>10800</v>
      </c>
      <c r="J97" s="69"/>
      <c r="K97" s="25" t="s">
        <v>241</v>
      </c>
      <c r="L97" s="25" t="s">
        <v>22</v>
      </c>
      <c r="M97" s="52"/>
      <c r="N97" s="27">
        <v>2700</v>
      </c>
      <c r="O97" s="28">
        <f t="shared" ref="O97:O135" si="62">N97+M97</f>
        <v>2700</v>
      </c>
      <c r="P97" s="29" t="str">
        <f t="shared" ref="P97:P122" si="63">IF(LEFT(M97,1)="+",LEFT(M97,1)&amp;TEXT(M97,"#"),TEXT(M97,"#"))</f>
        <v/>
      </c>
      <c r="Q97" s="30">
        <v>2700</v>
      </c>
      <c r="R97" s="90">
        <f t="shared" ref="R97:R134" si="64">IF(P97="",0+Q97,P97+Q97)</f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59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60"/>
        <v>11900</v>
      </c>
      <c r="G98" s="29" t="str">
        <f t="shared" si="58"/>
        <v/>
      </c>
      <c r="H98" s="30">
        <v>11900</v>
      </c>
      <c r="I98" s="67">
        <f t="shared" si="61"/>
        <v>11900</v>
      </c>
      <c r="J98" s="69"/>
      <c r="K98" s="25" t="s">
        <v>243</v>
      </c>
      <c r="L98" s="25" t="s">
        <v>22</v>
      </c>
      <c r="M98" s="52"/>
      <c r="N98" s="27">
        <v>2700</v>
      </c>
      <c r="O98" s="28">
        <f t="shared" si="62"/>
        <v>2700</v>
      </c>
      <c r="P98" s="29" t="str">
        <f t="shared" si="63"/>
        <v/>
      </c>
      <c r="Q98" s="30">
        <v>2700</v>
      </c>
      <c r="R98" s="90">
        <f t="shared" si="64"/>
        <v>2700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59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60"/>
        <v>11600</v>
      </c>
      <c r="G99" s="29" t="str">
        <f t="shared" si="58"/>
        <v/>
      </c>
      <c r="H99" s="30">
        <v>11600</v>
      </c>
      <c r="I99" s="67">
        <f t="shared" si="61"/>
        <v>11600</v>
      </c>
      <c r="J99" s="69"/>
      <c r="K99" s="33" t="s">
        <v>245</v>
      </c>
      <c r="L99" s="33" t="s">
        <v>231</v>
      </c>
      <c r="M99" s="52"/>
      <c r="N99" s="43">
        <v>5300</v>
      </c>
      <c r="O99" s="28">
        <f t="shared" si="62"/>
        <v>5300</v>
      </c>
      <c r="P99" s="29" t="str">
        <f t="shared" si="63"/>
        <v/>
      </c>
      <c r="Q99" s="30">
        <v>5300</v>
      </c>
      <c r="R99" s="90">
        <f t="shared" si="64"/>
        <v>5300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59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60"/>
        <v>11800</v>
      </c>
      <c r="G100" s="29" t="str">
        <f t="shared" si="58"/>
        <v/>
      </c>
      <c r="H100" s="30">
        <v>11800</v>
      </c>
      <c r="I100" s="67">
        <f t="shared" si="61"/>
        <v>11800</v>
      </c>
      <c r="J100" s="71"/>
      <c r="K100" s="33" t="s">
        <v>248</v>
      </c>
      <c r="L100" s="33" t="s">
        <v>26</v>
      </c>
      <c r="M100" s="52"/>
      <c r="N100" s="43">
        <v>1000</v>
      </c>
      <c r="O100" s="28">
        <f t="shared" si="62"/>
        <v>1000</v>
      </c>
      <c r="P100" s="29" t="str">
        <f t="shared" si="63"/>
        <v/>
      </c>
      <c r="Q100" s="30">
        <v>1000</v>
      </c>
      <c r="R100" s="90">
        <f t="shared" si="64"/>
        <v>1000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59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60"/>
        <v>11000</v>
      </c>
      <c r="G101" s="29" t="str">
        <f t="shared" si="58"/>
        <v/>
      </c>
      <c r="H101" s="30">
        <v>11000</v>
      </c>
      <c r="I101" s="67">
        <f t="shared" si="61"/>
        <v>11000</v>
      </c>
      <c r="J101" s="68" t="s">
        <v>250</v>
      </c>
      <c r="K101" s="25" t="s">
        <v>251</v>
      </c>
      <c r="L101" s="25" t="s">
        <v>26</v>
      </c>
      <c r="M101" s="52"/>
      <c r="N101" s="41">
        <v>2700</v>
      </c>
      <c r="O101" s="28">
        <f t="shared" si="62"/>
        <v>2700</v>
      </c>
      <c r="P101" s="29" t="str">
        <f t="shared" si="63"/>
        <v/>
      </c>
      <c r="Q101" s="30">
        <v>2700</v>
      </c>
      <c r="R101" s="90">
        <f t="shared" si="64"/>
        <v>2700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59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60"/>
        <v>10700</v>
      </c>
      <c r="G102" s="29" t="str">
        <f t="shared" si="58"/>
        <v/>
      </c>
      <c r="H102" s="30">
        <v>10700</v>
      </c>
      <c r="I102" s="67">
        <f t="shared" si="61"/>
        <v>10700</v>
      </c>
      <c r="J102" s="69"/>
      <c r="K102" s="25" t="s">
        <v>254</v>
      </c>
      <c r="L102" s="25" t="s">
        <v>22</v>
      </c>
      <c r="M102" s="52"/>
      <c r="N102" s="27">
        <v>600</v>
      </c>
      <c r="O102" s="28">
        <f t="shared" si="62"/>
        <v>600</v>
      </c>
      <c r="P102" s="29" t="str">
        <f t="shared" si="63"/>
        <v/>
      </c>
      <c r="Q102" s="30">
        <v>600</v>
      </c>
      <c r="R102" s="90">
        <f t="shared" si="64"/>
        <v>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59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60"/>
        <v>10000</v>
      </c>
      <c r="G103" s="29" t="str">
        <f t="shared" si="58"/>
        <v/>
      </c>
      <c r="H103" s="30">
        <v>10000</v>
      </c>
      <c r="I103" s="67">
        <f t="shared" si="61"/>
        <v>10000</v>
      </c>
      <c r="J103" s="69"/>
      <c r="K103" s="25" t="s">
        <v>256</v>
      </c>
      <c r="L103" s="25" t="s">
        <v>26</v>
      </c>
      <c r="M103" s="52"/>
      <c r="N103" s="34">
        <v>1600</v>
      </c>
      <c r="O103" s="28">
        <f t="shared" si="62"/>
        <v>1600</v>
      </c>
      <c r="P103" s="29" t="str">
        <f t="shared" si="63"/>
        <v/>
      </c>
      <c r="Q103" s="34">
        <v>1600</v>
      </c>
      <c r="R103" s="90">
        <f t="shared" si="64"/>
        <v>1600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59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60"/>
        <v>10000</v>
      </c>
      <c r="G104" s="29" t="str">
        <f t="shared" si="58"/>
        <v/>
      </c>
      <c r="H104" s="30">
        <v>10000</v>
      </c>
      <c r="I104" s="67">
        <f t="shared" si="61"/>
        <v>10000</v>
      </c>
      <c r="J104" s="69"/>
      <c r="K104" s="25" t="s">
        <v>259</v>
      </c>
      <c r="L104" s="25" t="s">
        <v>260</v>
      </c>
      <c r="M104" s="52"/>
      <c r="N104" s="27">
        <v>1900</v>
      </c>
      <c r="O104" s="28">
        <f t="shared" si="62"/>
        <v>1900</v>
      </c>
      <c r="P104" s="29" t="str">
        <f t="shared" si="63"/>
        <v/>
      </c>
      <c r="Q104" s="30">
        <v>1900</v>
      </c>
      <c r="R104" s="90">
        <f t="shared" si="64"/>
        <v>1900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59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60"/>
        <v>10500</v>
      </c>
      <c r="G105" s="29" t="str">
        <f t="shared" si="58"/>
        <v/>
      </c>
      <c r="H105" s="30">
        <v>10500</v>
      </c>
      <c r="I105" s="67">
        <f t="shared" si="61"/>
        <v>10500</v>
      </c>
      <c r="J105" s="69"/>
      <c r="K105" s="25" t="s">
        <v>262</v>
      </c>
      <c r="L105" s="25" t="s">
        <v>260</v>
      </c>
      <c r="M105" s="52"/>
      <c r="N105" s="34">
        <v>3000</v>
      </c>
      <c r="O105" s="28">
        <f t="shared" si="62"/>
        <v>3000</v>
      </c>
      <c r="P105" s="29" t="str">
        <f t="shared" si="63"/>
        <v/>
      </c>
      <c r="Q105" s="34">
        <v>3000</v>
      </c>
      <c r="R105" s="90">
        <f t="shared" si="64"/>
        <v>3000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59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60"/>
        <v>9400</v>
      </c>
      <c r="G106" s="29" t="str">
        <f t="shared" si="58"/>
        <v/>
      </c>
      <c r="H106" s="30">
        <v>9400</v>
      </c>
      <c r="I106" s="67">
        <f t="shared" si="61"/>
        <v>9400</v>
      </c>
      <c r="J106" s="69"/>
      <c r="K106" s="33" t="s">
        <v>264</v>
      </c>
      <c r="L106" s="33" t="s">
        <v>181</v>
      </c>
      <c r="M106" s="52"/>
      <c r="N106" s="34">
        <v>2500</v>
      </c>
      <c r="O106" s="28">
        <f t="shared" si="62"/>
        <v>2500</v>
      </c>
      <c r="P106" s="29" t="str">
        <f t="shared" si="63"/>
        <v/>
      </c>
      <c r="Q106" s="34">
        <v>2500</v>
      </c>
      <c r="R106" s="90">
        <f t="shared" si="64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59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60"/>
        <v>10000</v>
      </c>
      <c r="G107" s="29" t="str">
        <f t="shared" si="58"/>
        <v/>
      </c>
      <c r="H107" s="30">
        <v>10000</v>
      </c>
      <c r="I107" s="67">
        <f t="shared" si="61"/>
        <v>10000</v>
      </c>
      <c r="J107" s="69"/>
      <c r="K107" s="25" t="s">
        <v>265</v>
      </c>
      <c r="L107" s="25" t="s">
        <v>22</v>
      </c>
      <c r="M107" s="52"/>
      <c r="N107" s="41">
        <v>2500</v>
      </c>
      <c r="O107" s="28">
        <f t="shared" si="62"/>
        <v>2500</v>
      </c>
      <c r="P107" s="29" t="str">
        <f t="shared" si="63"/>
        <v/>
      </c>
      <c r="Q107" s="30">
        <v>2500</v>
      </c>
      <c r="R107" s="90">
        <f t="shared" si="64"/>
        <v>2500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59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60"/>
        <v>10600</v>
      </c>
      <c r="G108" s="29" t="str">
        <f t="shared" si="58"/>
        <v/>
      </c>
      <c r="H108" s="30">
        <v>10600</v>
      </c>
      <c r="I108" s="67">
        <f t="shared" si="61"/>
        <v>10600</v>
      </c>
      <c r="J108" s="69"/>
      <c r="K108" s="25" t="s">
        <v>267</v>
      </c>
      <c r="L108" s="25" t="s">
        <v>20</v>
      </c>
      <c r="M108" s="52"/>
      <c r="N108" s="27">
        <v>2400</v>
      </c>
      <c r="O108" s="28">
        <f t="shared" si="62"/>
        <v>2400</v>
      </c>
      <c r="P108" s="29" t="str">
        <f t="shared" si="63"/>
        <v/>
      </c>
      <c r="Q108" s="30">
        <v>2400</v>
      </c>
      <c r="R108" s="90">
        <f t="shared" si="64"/>
        <v>2400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59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60"/>
        <v>11900</v>
      </c>
      <c r="G109" s="29" t="str">
        <f t="shared" si="58"/>
        <v/>
      </c>
      <c r="H109" s="30">
        <v>11900</v>
      </c>
      <c r="I109" s="67">
        <f t="shared" si="61"/>
        <v>11900</v>
      </c>
      <c r="J109" s="69"/>
      <c r="K109" s="125" t="s">
        <v>269</v>
      </c>
      <c r="L109" s="25" t="s">
        <v>231</v>
      </c>
      <c r="M109" s="52"/>
      <c r="N109" s="41">
        <v>1800</v>
      </c>
      <c r="O109" s="28">
        <f t="shared" si="62"/>
        <v>1800</v>
      </c>
      <c r="P109" s="29" t="str">
        <f t="shared" si="63"/>
        <v/>
      </c>
      <c r="Q109" s="30">
        <v>1800</v>
      </c>
      <c r="R109" s="90">
        <f t="shared" si="64"/>
        <v>1800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59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60"/>
        <v>11800</v>
      </c>
      <c r="G110" s="29" t="str">
        <f t="shared" si="58"/>
        <v/>
      </c>
      <c r="H110" s="30">
        <v>11800</v>
      </c>
      <c r="I110" s="67">
        <f t="shared" si="61"/>
        <v>11800</v>
      </c>
      <c r="J110" s="69"/>
      <c r="K110" s="25" t="s">
        <v>270</v>
      </c>
      <c r="L110" s="25" t="s">
        <v>22</v>
      </c>
      <c r="M110" s="52"/>
      <c r="N110" s="34">
        <v>1600</v>
      </c>
      <c r="O110" s="28">
        <f t="shared" si="62"/>
        <v>1600</v>
      </c>
      <c r="P110" s="29" t="str">
        <f t="shared" si="63"/>
        <v/>
      </c>
      <c r="Q110" s="34">
        <v>1600</v>
      </c>
      <c r="R110" s="90">
        <f t="shared" si="64"/>
        <v>1600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59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60"/>
        <v>11800</v>
      </c>
      <c r="G111" s="29" t="str">
        <f t="shared" si="58"/>
        <v/>
      </c>
      <c r="H111" s="30">
        <v>11800</v>
      </c>
      <c r="I111" s="67">
        <f t="shared" si="61"/>
        <v>11800</v>
      </c>
      <c r="J111" s="69"/>
      <c r="K111" s="25" t="s">
        <v>273</v>
      </c>
      <c r="L111" s="25" t="s">
        <v>26</v>
      </c>
      <c r="M111" s="52"/>
      <c r="N111" s="27">
        <v>1100</v>
      </c>
      <c r="O111" s="28">
        <f t="shared" si="62"/>
        <v>1100</v>
      </c>
      <c r="P111" s="29" t="str">
        <f t="shared" si="63"/>
        <v/>
      </c>
      <c r="Q111" s="30">
        <v>1100</v>
      </c>
      <c r="R111" s="90">
        <f t="shared" si="64"/>
        <v>1100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59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60"/>
        <v>11100</v>
      </c>
      <c r="G112" s="29" t="str">
        <f t="shared" si="58"/>
        <v/>
      </c>
      <c r="H112" s="30">
        <v>11100</v>
      </c>
      <c r="I112" s="67">
        <f t="shared" si="61"/>
        <v>11100</v>
      </c>
      <c r="J112" s="69"/>
      <c r="K112" s="25" t="s">
        <v>275</v>
      </c>
      <c r="L112" s="25" t="s">
        <v>276</v>
      </c>
      <c r="M112" s="52"/>
      <c r="N112" s="34">
        <v>6200</v>
      </c>
      <c r="O112" s="28">
        <f t="shared" si="62"/>
        <v>6200</v>
      </c>
      <c r="P112" s="29" t="str">
        <f t="shared" si="63"/>
        <v/>
      </c>
      <c r="Q112" s="34">
        <v>6200</v>
      </c>
      <c r="R112" s="90">
        <f t="shared" si="64"/>
        <v>6200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59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60"/>
        <v>10700</v>
      </c>
      <c r="G113" s="29" t="str">
        <f t="shared" si="58"/>
        <v/>
      </c>
      <c r="H113" s="30">
        <v>10700</v>
      </c>
      <c r="I113" s="67">
        <f t="shared" si="61"/>
        <v>10700</v>
      </c>
      <c r="J113" s="69"/>
      <c r="K113" s="25" t="s">
        <v>278</v>
      </c>
      <c r="L113" s="54" t="s">
        <v>22</v>
      </c>
      <c r="M113" s="52"/>
      <c r="N113" s="27">
        <v>1500</v>
      </c>
      <c r="O113" s="28">
        <f t="shared" si="62"/>
        <v>1500</v>
      </c>
      <c r="P113" s="29" t="str">
        <f t="shared" si="63"/>
        <v/>
      </c>
      <c r="Q113" s="30">
        <v>1500</v>
      </c>
      <c r="R113" s="90">
        <f t="shared" si="64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59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60"/>
        <v>10000</v>
      </c>
      <c r="G114" s="29" t="str">
        <f t="shared" si="58"/>
        <v/>
      </c>
      <c r="H114" s="30">
        <v>10000</v>
      </c>
      <c r="I114" s="67">
        <f t="shared" si="61"/>
        <v>10000</v>
      </c>
      <c r="J114" s="69"/>
      <c r="K114" s="25" t="s">
        <v>280</v>
      </c>
      <c r="L114" s="25" t="s">
        <v>22</v>
      </c>
      <c r="M114" s="52"/>
      <c r="N114" s="27">
        <v>1500</v>
      </c>
      <c r="O114" s="28">
        <f t="shared" si="62"/>
        <v>1500</v>
      </c>
      <c r="P114" s="29" t="str">
        <f t="shared" si="63"/>
        <v/>
      </c>
      <c r="Q114" s="30">
        <v>1500</v>
      </c>
      <c r="R114" s="90">
        <f t="shared" si="64"/>
        <v>1500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59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60"/>
        <v>9800</v>
      </c>
      <c r="G115" s="29" t="str">
        <f t="shared" si="58"/>
        <v/>
      </c>
      <c r="H115" s="30">
        <v>9800</v>
      </c>
      <c r="I115" s="67">
        <f t="shared" si="61"/>
        <v>9800</v>
      </c>
      <c r="J115" s="69"/>
      <c r="K115" s="25" t="s">
        <v>281</v>
      </c>
      <c r="L115" s="25"/>
      <c r="M115" s="52"/>
      <c r="N115" s="27">
        <v>500</v>
      </c>
      <c r="O115" s="28">
        <f t="shared" si="62"/>
        <v>500</v>
      </c>
      <c r="P115" s="29" t="str">
        <f t="shared" si="63"/>
        <v/>
      </c>
      <c r="Q115" s="30">
        <v>500</v>
      </c>
      <c r="R115" s="90">
        <f t="shared" si="64"/>
        <v>500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59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205400</v>
      </c>
      <c r="F116" s="39">
        <f>E116/19</f>
        <v>10810.5263157895</v>
      </c>
      <c r="G116" s="73"/>
      <c r="H116" s="38">
        <f>SUM(I97:I115)</f>
        <v>205400</v>
      </c>
      <c r="I116" s="39">
        <f>H116/19</f>
        <v>10810.5263157895</v>
      </c>
      <c r="J116" s="69"/>
      <c r="K116" s="25" t="s">
        <v>283</v>
      </c>
      <c r="L116" s="25" t="s">
        <v>26</v>
      </c>
      <c r="M116" s="52"/>
      <c r="N116" s="34">
        <v>14000</v>
      </c>
      <c r="O116" s="28">
        <f t="shared" si="62"/>
        <v>14000</v>
      </c>
      <c r="P116" s="29" t="str">
        <f t="shared" si="63"/>
        <v/>
      </c>
      <c r="Q116" s="34">
        <v>14000</v>
      </c>
      <c r="R116" s="90">
        <f t="shared" si="64"/>
        <v>14000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59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5">E117+D117</f>
        <v>8700</v>
      </c>
      <c r="G117" s="29" t="str">
        <f t="shared" ref="G117:G139" si="66">IF(LEFT(D117,1)="+",LEFT(D117,1)&amp;TEXT(D117,"#"),TEXT(D117,"#"))</f>
        <v/>
      </c>
      <c r="H117" s="30">
        <v>8700</v>
      </c>
      <c r="I117" s="67">
        <f t="shared" ref="I117:I166" si="67">IF(G117="",0+H117,G117+H117)</f>
        <v>8700</v>
      </c>
      <c r="J117" s="69"/>
      <c r="K117" s="25" t="s">
        <v>285</v>
      </c>
      <c r="L117" s="25" t="s">
        <v>26</v>
      </c>
      <c r="M117" s="52"/>
      <c r="N117" s="34">
        <v>10500</v>
      </c>
      <c r="O117" s="28">
        <f t="shared" si="62"/>
        <v>10500</v>
      </c>
      <c r="P117" s="29" t="str">
        <f t="shared" si="63"/>
        <v/>
      </c>
      <c r="Q117" s="34">
        <v>10500</v>
      </c>
      <c r="R117" s="90">
        <f t="shared" si="64"/>
        <v>10500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59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5"/>
        <v>9000</v>
      </c>
      <c r="G118" s="29" t="str">
        <f t="shared" si="66"/>
        <v/>
      </c>
      <c r="H118" s="30">
        <v>9000</v>
      </c>
      <c r="I118" s="67">
        <f t="shared" si="67"/>
        <v>9000</v>
      </c>
      <c r="J118" s="69"/>
      <c r="K118" s="25" t="s">
        <v>287</v>
      </c>
      <c r="L118" s="25" t="s">
        <v>288</v>
      </c>
      <c r="M118" s="52"/>
      <c r="N118" s="27">
        <v>1400</v>
      </c>
      <c r="O118" s="28">
        <f t="shared" si="62"/>
        <v>1400</v>
      </c>
      <c r="P118" s="29" t="str">
        <f t="shared" si="63"/>
        <v/>
      </c>
      <c r="Q118" s="30">
        <v>1700</v>
      </c>
      <c r="R118" s="90">
        <f t="shared" si="64"/>
        <v>1700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59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6"/>
        <v/>
      </c>
      <c r="H119" s="38">
        <f>SUM(I117:I118)</f>
        <v>17700</v>
      </c>
      <c r="I119" s="39">
        <f>H119/2</f>
        <v>8850</v>
      </c>
      <c r="J119" s="69"/>
      <c r="K119" s="25" t="s">
        <v>290</v>
      </c>
      <c r="L119" s="25" t="s">
        <v>26</v>
      </c>
      <c r="M119" s="52"/>
      <c r="N119" s="27">
        <v>1200</v>
      </c>
      <c r="O119" s="28">
        <f t="shared" si="62"/>
        <v>1200</v>
      </c>
      <c r="P119" s="29" t="str">
        <f t="shared" si="63"/>
        <v/>
      </c>
      <c r="Q119" s="30">
        <v>1200</v>
      </c>
      <c r="R119" s="90">
        <f t="shared" si="64"/>
        <v>1200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59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223100</v>
      </c>
      <c r="F120" s="39">
        <f>E120/21</f>
        <v>10623.8095238095</v>
      </c>
      <c r="G120" s="29" t="str">
        <f t="shared" si="66"/>
        <v/>
      </c>
      <c r="H120" s="38">
        <f>H116+H119</f>
        <v>223100</v>
      </c>
      <c r="I120" s="39">
        <f>H120/21</f>
        <v>10623.8095238095</v>
      </c>
      <c r="J120" s="69"/>
      <c r="K120" s="25" t="s">
        <v>292</v>
      </c>
      <c r="L120" s="25" t="s">
        <v>22</v>
      </c>
      <c r="M120" s="52"/>
      <c r="N120" s="27">
        <v>1200</v>
      </c>
      <c r="O120" s="28">
        <f t="shared" si="62"/>
        <v>1200</v>
      </c>
      <c r="P120" s="29" t="str">
        <f t="shared" si="63"/>
        <v/>
      </c>
      <c r="Q120" s="30">
        <v>1700</v>
      </c>
      <c r="R120" s="90">
        <f t="shared" si="64"/>
        <v>1700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59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5"/>
        <v>10800</v>
      </c>
      <c r="G121" s="29" t="str">
        <f t="shared" si="66"/>
        <v/>
      </c>
      <c r="H121" s="30">
        <v>10800</v>
      </c>
      <c r="I121" s="67">
        <f t="shared" si="67"/>
        <v>10800</v>
      </c>
      <c r="J121" s="69"/>
      <c r="K121" s="25" t="s">
        <v>294</v>
      </c>
      <c r="L121" s="25" t="s">
        <v>288</v>
      </c>
      <c r="M121" s="52"/>
      <c r="N121" s="27">
        <v>1400</v>
      </c>
      <c r="O121" s="28">
        <f t="shared" si="62"/>
        <v>1400</v>
      </c>
      <c r="P121" s="29" t="str">
        <f t="shared" si="63"/>
        <v/>
      </c>
      <c r="Q121" s="30">
        <v>1400</v>
      </c>
      <c r="R121" s="90">
        <f t="shared" si="64"/>
        <v>1400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59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5"/>
        <v>12000</v>
      </c>
      <c r="G122" s="29" t="str">
        <f t="shared" si="66"/>
        <v/>
      </c>
      <c r="H122" s="30">
        <v>12000</v>
      </c>
      <c r="I122" s="67">
        <f t="shared" si="67"/>
        <v>12000</v>
      </c>
      <c r="J122" s="69"/>
      <c r="K122" s="25" t="s">
        <v>296</v>
      </c>
      <c r="L122" s="25" t="s">
        <v>297</v>
      </c>
      <c r="M122" s="52"/>
      <c r="N122" s="34">
        <v>0.115</v>
      </c>
      <c r="O122" s="67">
        <f t="shared" si="62"/>
        <v>0.115</v>
      </c>
      <c r="P122" s="29" t="str">
        <f t="shared" si="63"/>
        <v/>
      </c>
      <c r="Q122" s="34">
        <v>0.115</v>
      </c>
      <c r="R122" s="90">
        <f t="shared" si="64"/>
        <v>0.115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59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5"/>
        <v>14300</v>
      </c>
      <c r="G123" s="29" t="str">
        <f t="shared" si="66"/>
        <v/>
      </c>
      <c r="H123" s="30">
        <v>14300</v>
      </c>
      <c r="I123" s="99">
        <f t="shared" si="67"/>
        <v>14300</v>
      </c>
      <c r="J123" s="71"/>
      <c r="K123" s="25" t="s">
        <v>299</v>
      </c>
      <c r="L123" s="25" t="s">
        <v>297</v>
      </c>
      <c r="M123" s="52"/>
      <c r="N123" s="126">
        <v>0.022</v>
      </c>
      <c r="O123" s="127">
        <f t="shared" si="62"/>
        <v>0.022</v>
      </c>
      <c r="P123" s="29"/>
      <c r="Q123" s="132">
        <v>0.022</v>
      </c>
      <c r="R123" s="133">
        <f t="shared" si="64"/>
        <v>0.022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59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5"/>
        <v>17100</v>
      </c>
      <c r="G124" s="29" t="str">
        <f t="shared" si="66"/>
        <v/>
      </c>
      <c r="H124" s="30">
        <v>17100</v>
      </c>
      <c r="I124" s="99">
        <f t="shared" si="67"/>
        <v>17100</v>
      </c>
      <c r="J124" s="68" t="s">
        <v>301</v>
      </c>
      <c r="K124" s="25" t="s">
        <v>302</v>
      </c>
      <c r="L124" s="25"/>
      <c r="M124" s="52"/>
      <c r="N124" s="27">
        <v>1020</v>
      </c>
      <c r="O124" s="28">
        <f t="shared" si="62"/>
        <v>1020</v>
      </c>
      <c r="P124" s="29"/>
      <c r="Q124" s="30">
        <v>1020</v>
      </c>
      <c r="R124" s="90">
        <f t="shared" si="64"/>
        <v>1020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59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5"/>
        <v>10600</v>
      </c>
      <c r="G125" s="29" t="str">
        <f t="shared" si="66"/>
        <v/>
      </c>
      <c r="H125" s="30">
        <v>10600</v>
      </c>
      <c r="I125" s="99">
        <f t="shared" si="67"/>
        <v>10600</v>
      </c>
      <c r="J125" s="69"/>
      <c r="K125" s="25" t="s">
        <v>304</v>
      </c>
      <c r="L125" s="25" t="s">
        <v>22</v>
      </c>
      <c r="M125" s="52"/>
      <c r="N125" s="27">
        <v>2500</v>
      </c>
      <c r="O125" s="28">
        <f t="shared" si="62"/>
        <v>2500</v>
      </c>
      <c r="P125" s="29" t="str">
        <f t="shared" ref="P125:P188" si="68">IF(LEFT(M125,1)="+",LEFT(M125,1)&amp;TEXT(M125,"#"),TEXT(M125,"#"))</f>
        <v/>
      </c>
      <c r="Q125" s="30">
        <v>2500</v>
      </c>
      <c r="R125" s="90">
        <f t="shared" si="64"/>
        <v>2500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59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5"/>
        <v>9300</v>
      </c>
      <c r="G126" s="29" t="str">
        <f t="shared" si="66"/>
        <v/>
      </c>
      <c r="H126" s="30">
        <v>9300</v>
      </c>
      <c r="I126" s="99">
        <f t="shared" si="67"/>
        <v>9300</v>
      </c>
      <c r="J126" s="71"/>
      <c r="K126" s="25" t="s">
        <v>306</v>
      </c>
      <c r="L126" s="25" t="s">
        <v>20</v>
      </c>
      <c r="M126" s="52"/>
      <c r="N126" s="27">
        <v>2250</v>
      </c>
      <c r="O126" s="28">
        <f t="shared" si="62"/>
        <v>2250</v>
      </c>
      <c r="P126" s="29" t="str">
        <f t="shared" si="68"/>
        <v/>
      </c>
      <c r="Q126" s="30">
        <v>2250</v>
      </c>
      <c r="R126" s="90">
        <f t="shared" si="64"/>
        <v>2250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59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5"/>
        <v>12600</v>
      </c>
      <c r="G127" s="29" t="str">
        <f t="shared" si="66"/>
        <v/>
      </c>
      <c r="H127" s="34">
        <v>12600</v>
      </c>
      <c r="I127" s="99">
        <f t="shared" si="67"/>
        <v>12600</v>
      </c>
      <c r="J127" s="128" t="s">
        <v>307</v>
      </c>
      <c r="K127" s="24" t="s">
        <v>308</v>
      </c>
      <c r="L127" s="25" t="s">
        <v>276</v>
      </c>
      <c r="M127" s="52"/>
      <c r="N127" s="27">
        <v>4700</v>
      </c>
      <c r="O127" s="28">
        <f t="shared" si="62"/>
        <v>4700</v>
      </c>
      <c r="P127" s="29" t="str">
        <f t="shared" si="68"/>
        <v/>
      </c>
      <c r="Q127" s="30">
        <v>4700</v>
      </c>
      <c r="R127" s="90">
        <f t="shared" si="64"/>
        <v>4700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59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5"/>
        <v>10900</v>
      </c>
      <c r="G128" s="29" t="str">
        <f t="shared" si="66"/>
        <v/>
      </c>
      <c r="H128" s="34">
        <v>10900</v>
      </c>
      <c r="I128" s="99">
        <f t="shared" si="67"/>
        <v>10900</v>
      </c>
      <c r="J128" s="105"/>
      <c r="K128" s="24" t="s">
        <v>311</v>
      </c>
      <c r="L128" s="25" t="s">
        <v>22</v>
      </c>
      <c r="M128" s="52"/>
      <c r="N128" s="34">
        <v>3900</v>
      </c>
      <c r="O128" s="28">
        <f t="shared" si="62"/>
        <v>3900</v>
      </c>
      <c r="P128" s="29" t="str">
        <f t="shared" si="68"/>
        <v/>
      </c>
      <c r="Q128" s="34">
        <v>3900</v>
      </c>
      <c r="R128" s="90">
        <f t="shared" si="64"/>
        <v>3900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59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5"/>
        <v>12400</v>
      </c>
      <c r="G129" s="29" t="str">
        <f t="shared" si="66"/>
        <v/>
      </c>
      <c r="H129" s="34">
        <v>12400</v>
      </c>
      <c r="I129" s="99">
        <f t="shared" si="67"/>
        <v>12400</v>
      </c>
      <c r="J129" s="105"/>
      <c r="K129" s="24" t="s">
        <v>315</v>
      </c>
      <c r="L129" s="25" t="s">
        <v>316</v>
      </c>
      <c r="M129" s="52"/>
      <c r="N129" s="27">
        <v>12000</v>
      </c>
      <c r="O129" s="28">
        <f t="shared" si="62"/>
        <v>12000</v>
      </c>
      <c r="P129" s="29" t="str">
        <f t="shared" si="68"/>
        <v/>
      </c>
      <c r="Q129" s="27">
        <v>12000</v>
      </c>
      <c r="R129" s="90">
        <f t="shared" si="64"/>
        <v>12000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9">F130-I130</f>
        <v>0</v>
      </c>
      <c r="AD129" s="114">
        <f t="shared" si="59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5"/>
        <v>12500</v>
      </c>
      <c r="G130" s="29" t="str">
        <f t="shared" si="66"/>
        <v/>
      </c>
      <c r="H130" s="34">
        <v>12500</v>
      </c>
      <c r="I130" s="99">
        <f t="shared" si="67"/>
        <v>12500</v>
      </c>
      <c r="J130" s="105"/>
      <c r="K130" s="24" t="s">
        <v>315</v>
      </c>
      <c r="L130" s="25" t="s">
        <v>105</v>
      </c>
      <c r="M130" s="52"/>
      <c r="N130" s="27">
        <v>14500</v>
      </c>
      <c r="O130" s="28">
        <f t="shared" si="62"/>
        <v>14500</v>
      </c>
      <c r="P130" s="29" t="str">
        <f t="shared" si="68"/>
        <v/>
      </c>
      <c r="Q130" s="30">
        <v>14500</v>
      </c>
      <c r="R130" s="90">
        <f t="shared" si="64"/>
        <v>14500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9"/>
        <v>0</v>
      </c>
      <c r="AD130" s="114">
        <f t="shared" si="59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5"/>
        <v>12300</v>
      </c>
      <c r="G131" s="29" t="str">
        <f t="shared" si="66"/>
        <v/>
      </c>
      <c r="H131" s="34">
        <v>12300</v>
      </c>
      <c r="I131" s="99">
        <f t="shared" si="67"/>
        <v>12300</v>
      </c>
      <c r="J131" s="105"/>
      <c r="K131" s="24" t="s">
        <v>319</v>
      </c>
      <c r="L131" s="25" t="s">
        <v>75</v>
      </c>
      <c r="M131" s="52"/>
      <c r="N131" s="27">
        <v>12800</v>
      </c>
      <c r="O131" s="28">
        <f t="shared" si="62"/>
        <v>12800</v>
      </c>
      <c r="P131" s="29" t="str">
        <f t="shared" si="68"/>
        <v/>
      </c>
      <c r="Q131" s="30">
        <v>12800</v>
      </c>
      <c r="R131" s="90">
        <f t="shared" si="64"/>
        <v>12800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9"/>
        <v>0</v>
      </c>
      <c r="AD131" s="114">
        <f t="shared" si="59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5"/>
        <v>13100</v>
      </c>
      <c r="G132" s="29" t="str">
        <f t="shared" si="66"/>
        <v/>
      </c>
      <c r="H132" s="34">
        <v>13100</v>
      </c>
      <c r="I132" s="99">
        <f t="shared" si="67"/>
        <v>13100</v>
      </c>
      <c r="J132" s="105"/>
      <c r="K132" s="24" t="s">
        <v>321</v>
      </c>
      <c r="L132" s="25" t="s">
        <v>322</v>
      </c>
      <c r="M132" s="52"/>
      <c r="N132" s="27">
        <v>17200</v>
      </c>
      <c r="O132" s="28">
        <f t="shared" si="62"/>
        <v>17200</v>
      </c>
      <c r="P132" s="29" t="str">
        <f t="shared" si="68"/>
        <v/>
      </c>
      <c r="Q132" s="30">
        <v>17200</v>
      </c>
      <c r="R132" s="90">
        <f t="shared" si="64"/>
        <v>17200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9"/>
        <v>0</v>
      </c>
      <c r="AD132" s="114">
        <f t="shared" ref="AD132:AD152" si="70">O133-R133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5"/>
        <v>13100</v>
      </c>
      <c r="G133" s="29" t="str">
        <f t="shared" si="66"/>
        <v/>
      </c>
      <c r="H133" s="34">
        <v>13100</v>
      </c>
      <c r="I133" s="99">
        <f t="shared" si="67"/>
        <v>13100</v>
      </c>
      <c r="J133" s="105"/>
      <c r="K133" s="24" t="s">
        <v>324</v>
      </c>
      <c r="L133" s="25" t="s">
        <v>325</v>
      </c>
      <c r="M133" s="52"/>
      <c r="N133" s="27">
        <v>16600</v>
      </c>
      <c r="O133" s="28">
        <f t="shared" si="62"/>
        <v>16600</v>
      </c>
      <c r="P133" s="29" t="str">
        <f t="shared" si="68"/>
        <v/>
      </c>
      <c r="Q133" s="30">
        <v>16600</v>
      </c>
      <c r="R133" s="90">
        <f t="shared" si="64"/>
        <v>16600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9"/>
        <v>0</v>
      </c>
      <c r="AD133" s="114">
        <f t="shared" si="70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5"/>
        <v>12800</v>
      </c>
      <c r="G134" s="29" t="str">
        <f t="shared" si="66"/>
        <v/>
      </c>
      <c r="H134" s="34">
        <v>12800</v>
      </c>
      <c r="I134" s="99">
        <f t="shared" si="67"/>
        <v>12800</v>
      </c>
      <c r="J134" s="105"/>
      <c r="K134" s="134" t="s">
        <v>327</v>
      </c>
      <c r="L134" s="25" t="s">
        <v>20</v>
      </c>
      <c r="M134" s="52"/>
      <c r="N134" s="27">
        <v>4000</v>
      </c>
      <c r="O134" s="28">
        <f t="shared" si="62"/>
        <v>4000</v>
      </c>
      <c r="P134" s="29" t="str">
        <f t="shared" si="68"/>
        <v/>
      </c>
      <c r="Q134" s="30">
        <v>4000</v>
      </c>
      <c r="R134" s="90">
        <f t="shared" si="64"/>
        <v>4000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9"/>
        <v>0</v>
      </c>
      <c r="AD134" s="114">
        <f t="shared" si="70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5"/>
        <v>13500</v>
      </c>
      <c r="G135" s="29" t="str">
        <f t="shared" si="66"/>
        <v/>
      </c>
      <c r="H135" s="34">
        <v>13500</v>
      </c>
      <c r="I135" s="99">
        <f t="shared" si="67"/>
        <v>13500</v>
      </c>
      <c r="J135" s="105"/>
      <c r="K135" s="134" t="s">
        <v>330</v>
      </c>
      <c r="L135" s="25" t="s">
        <v>20</v>
      </c>
      <c r="M135" s="52"/>
      <c r="N135" s="27">
        <v>9100</v>
      </c>
      <c r="O135" s="28">
        <f t="shared" si="62"/>
        <v>9100</v>
      </c>
      <c r="P135" s="29" t="str">
        <f t="shared" si="68"/>
        <v/>
      </c>
      <c r="Q135" s="30">
        <v>9100</v>
      </c>
      <c r="R135" s="90">
        <f t="shared" ref="R135:R198" si="71">IF(P135="",0+Q135,P135+Q135)</f>
        <v>9100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9"/>
        <v>0</v>
      </c>
      <c r="AD135" s="114">
        <f t="shared" si="70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5"/>
        <v>13500</v>
      </c>
      <c r="G136" s="29" t="str">
        <f t="shared" si="66"/>
        <v/>
      </c>
      <c r="H136" s="34">
        <v>13500</v>
      </c>
      <c r="I136" s="99">
        <f t="shared" si="67"/>
        <v>13500</v>
      </c>
      <c r="J136" s="128" t="s">
        <v>332</v>
      </c>
      <c r="K136" s="24" t="s">
        <v>333</v>
      </c>
      <c r="L136" s="25" t="s">
        <v>276</v>
      </c>
      <c r="M136" s="52"/>
      <c r="N136" s="34">
        <f>F55+1010+300+400</f>
        <v>11710</v>
      </c>
      <c r="O136" s="28">
        <f>F55+1010+300+400</f>
        <v>11710</v>
      </c>
      <c r="P136" s="29" t="str">
        <f t="shared" si="68"/>
        <v/>
      </c>
      <c r="Q136" s="34">
        <f t="shared" ref="Q136:Q147" si="72">O136</f>
        <v>11710</v>
      </c>
      <c r="R136" s="90">
        <f t="shared" si="71"/>
        <v>11710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9"/>
        <v>0</v>
      </c>
      <c r="AD136" s="114">
        <f t="shared" si="70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5"/>
        <v>13500</v>
      </c>
      <c r="G137" s="29" t="str">
        <f t="shared" si="66"/>
        <v/>
      </c>
      <c r="H137" s="34">
        <v>13500</v>
      </c>
      <c r="I137" s="99">
        <f t="shared" si="67"/>
        <v>13500</v>
      </c>
      <c r="J137" s="105"/>
      <c r="K137" s="24" t="s">
        <v>335</v>
      </c>
      <c r="L137" s="25" t="s">
        <v>276</v>
      </c>
      <c r="M137" s="52"/>
      <c r="N137" s="34">
        <f>F36+950+300+400</f>
        <v>37150</v>
      </c>
      <c r="O137" s="28">
        <f>F36+950+300+400</f>
        <v>37150</v>
      </c>
      <c r="P137" s="29" t="str">
        <f t="shared" si="68"/>
        <v/>
      </c>
      <c r="Q137" s="34">
        <f t="shared" si="72"/>
        <v>37150</v>
      </c>
      <c r="R137" s="90">
        <f t="shared" si="71"/>
        <v>37150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9"/>
        <v>0</v>
      </c>
      <c r="AD137" s="114">
        <f t="shared" si="70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5"/>
        <v>10500</v>
      </c>
      <c r="G138" s="29" t="str">
        <f t="shared" si="66"/>
        <v/>
      </c>
      <c r="H138" s="30">
        <v>10500</v>
      </c>
      <c r="I138" s="99">
        <f t="shared" si="67"/>
        <v>10500</v>
      </c>
      <c r="J138" s="105"/>
      <c r="K138" s="24" t="s">
        <v>338</v>
      </c>
      <c r="L138" s="54" t="s">
        <v>276</v>
      </c>
      <c r="M138" s="52"/>
      <c r="N138" s="34">
        <f>F38+950+300+400</f>
        <v>36950</v>
      </c>
      <c r="O138" s="28">
        <f>F38+950+300+400</f>
        <v>36950</v>
      </c>
      <c r="P138" s="29" t="str">
        <f t="shared" si="68"/>
        <v/>
      </c>
      <c r="Q138" s="34">
        <f t="shared" si="72"/>
        <v>36950</v>
      </c>
      <c r="R138" s="90">
        <f t="shared" si="71"/>
        <v>36950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9"/>
        <v>0</v>
      </c>
      <c r="AD138" s="114">
        <f t="shared" si="70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5"/>
        <v>10300</v>
      </c>
      <c r="G139" s="29" t="str">
        <f t="shared" si="66"/>
        <v/>
      </c>
      <c r="H139" s="30">
        <v>10300</v>
      </c>
      <c r="I139" s="99">
        <f t="shared" si="67"/>
        <v>10300</v>
      </c>
      <c r="J139" s="105"/>
      <c r="K139" s="24" t="s">
        <v>340</v>
      </c>
      <c r="L139" s="54" t="s">
        <v>276</v>
      </c>
      <c r="M139" s="52"/>
      <c r="N139" s="34">
        <f>F103+1150+300+400</f>
        <v>11850</v>
      </c>
      <c r="O139" s="28">
        <f>F103+1150+300+400</f>
        <v>11850</v>
      </c>
      <c r="P139" s="29" t="str">
        <f t="shared" si="68"/>
        <v/>
      </c>
      <c r="Q139" s="34">
        <f t="shared" si="72"/>
        <v>11850</v>
      </c>
      <c r="R139" s="90">
        <f t="shared" si="71"/>
        <v>11850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9"/>
        <v>0</v>
      </c>
      <c r="AD139" s="114">
        <f t="shared" si="70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5"/>
        <v>10300</v>
      </c>
      <c r="G140" s="29"/>
      <c r="H140" s="30">
        <v>10300</v>
      </c>
      <c r="I140" s="99">
        <f t="shared" si="67"/>
        <v>10300</v>
      </c>
      <c r="J140" s="105"/>
      <c r="K140" s="24" t="s">
        <v>342</v>
      </c>
      <c r="L140" s="54" t="s">
        <v>276</v>
      </c>
      <c r="M140" s="52"/>
      <c r="N140" s="34">
        <f>O32+1250+300+400</f>
        <v>27450</v>
      </c>
      <c r="O140" s="28">
        <f>O32+1250+300+400</f>
        <v>27450</v>
      </c>
      <c r="P140" s="29" t="str">
        <f t="shared" si="68"/>
        <v/>
      </c>
      <c r="Q140" s="34">
        <f t="shared" si="72"/>
        <v>27450</v>
      </c>
      <c r="R140" s="90">
        <f t="shared" si="71"/>
        <v>27450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9"/>
        <v>0</v>
      </c>
      <c r="AD140" s="114">
        <f t="shared" si="70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5"/>
        <v>10300</v>
      </c>
      <c r="G141" s="29"/>
      <c r="H141" s="30">
        <v>10300</v>
      </c>
      <c r="I141" s="99">
        <f t="shared" si="67"/>
        <v>10300</v>
      </c>
      <c r="J141" s="105"/>
      <c r="K141" s="24" t="s">
        <v>344</v>
      </c>
      <c r="L141" s="54" t="s">
        <v>276</v>
      </c>
      <c r="M141" s="52"/>
      <c r="N141" s="34">
        <f>O65+590+300+400</f>
        <v>11790</v>
      </c>
      <c r="O141" s="28">
        <f>O65+590+300+400</f>
        <v>11790</v>
      </c>
      <c r="P141" s="29" t="str">
        <f t="shared" si="68"/>
        <v/>
      </c>
      <c r="Q141" s="34">
        <f t="shared" si="72"/>
        <v>11790</v>
      </c>
      <c r="R141" s="90">
        <f t="shared" si="71"/>
        <v>11790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9"/>
        <v>0</v>
      </c>
      <c r="AD141" s="114">
        <f t="shared" si="70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5"/>
        <v>20600</v>
      </c>
      <c r="G142" s="29" t="str">
        <f t="shared" ref="G142:G155" si="73">IF(LEFT(D142,1)="+",LEFT(D142,1)&amp;TEXT(D142,"#"),TEXT(D142,"#"))</f>
        <v/>
      </c>
      <c r="H142" s="34">
        <v>20600</v>
      </c>
      <c r="I142" s="99">
        <f t="shared" si="67"/>
        <v>20600</v>
      </c>
      <c r="J142" s="105"/>
      <c r="K142" s="24" t="s">
        <v>346</v>
      </c>
      <c r="L142" s="54" t="s">
        <v>276</v>
      </c>
      <c r="M142" s="52"/>
      <c r="N142" s="34">
        <f>O51+1320+300+400</f>
        <v>6420</v>
      </c>
      <c r="O142" s="28">
        <f>O51+1320+300+400</f>
        <v>6420</v>
      </c>
      <c r="P142" s="29" t="str">
        <f t="shared" si="68"/>
        <v/>
      </c>
      <c r="Q142" s="34">
        <f t="shared" si="72"/>
        <v>6420</v>
      </c>
      <c r="R142" s="90">
        <f t="shared" si="71"/>
        <v>6420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9"/>
        <v>0</v>
      </c>
      <c r="AD142" s="114">
        <f t="shared" si="70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5"/>
        <v>19500</v>
      </c>
      <c r="G143" s="29" t="str">
        <f t="shared" si="73"/>
        <v/>
      </c>
      <c r="H143" s="34">
        <v>19500</v>
      </c>
      <c r="I143" s="99">
        <f t="shared" si="67"/>
        <v>19500</v>
      </c>
      <c r="J143" s="105"/>
      <c r="K143" s="24" t="s">
        <v>348</v>
      </c>
      <c r="L143" s="54" t="s">
        <v>349</v>
      </c>
      <c r="M143" s="52"/>
      <c r="N143" s="34">
        <f>O80+960+500+400</f>
        <v>26860</v>
      </c>
      <c r="O143" s="28">
        <f>O80+960+500+400</f>
        <v>26860</v>
      </c>
      <c r="P143" s="29" t="str">
        <f t="shared" si="68"/>
        <v/>
      </c>
      <c r="Q143" s="34">
        <f t="shared" si="72"/>
        <v>26860</v>
      </c>
      <c r="R143" s="90">
        <f t="shared" si="71"/>
        <v>26860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9"/>
        <v>0</v>
      </c>
      <c r="AD143" s="114">
        <f t="shared" si="70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5"/>
        <v>19500</v>
      </c>
      <c r="G144" s="29" t="str">
        <f t="shared" si="73"/>
        <v/>
      </c>
      <c r="H144" s="34">
        <v>19500</v>
      </c>
      <c r="I144" s="99">
        <f t="shared" si="67"/>
        <v>19500</v>
      </c>
      <c r="J144" s="105"/>
      <c r="K144" s="24" t="s">
        <v>216</v>
      </c>
      <c r="L144" s="146" t="s">
        <v>276</v>
      </c>
      <c r="M144" s="52"/>
      <c r="N144" s="34">
        <f>F83+1740+300+400</f>
        <v>10540</v>
      </c>
      <c r="O144" s="28">
        <f>F83+1740+300+400</f>
        <v>10540</v>
      </c>
      <c r="P144" s="29" t="str">
        <f t="shared" si="68"/>
        <v/>
      </c>
      <c r="Q144" s="34">
        <f t="shared" si="72"/>
        <v>10540</v>
      </c>
      <c r="R144" s="90">
        <f t="shared" si="71"/>
        <v>10540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9"/>
        <v>0</v>
      </c>
      <c r="AD144" s="114">
        <f t="shared" si="70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5"/>
        <v>11400</v>
      </c>
      <c r="G145" s="29" t="str">
        <f t="shared" si="73"/>
        <v/>
      </c>
      <c r="H145" s="30">
        <v>11400</v>
      </c>
      <c r="I145" s="99">
        <f t="shared" si="67"/>
        <v>11400</v>
      </c>
      <c r="J145" s="105"/>
      <c r="K145" s="24" t="s">
        <v>40</v>
      </c>
      <c r="L145" s="54" t="s">
        <v>276</v>
      </c>
      <c r="M145" s="52"/>
      <c r="N145" s="34">
        <f>F14+1890+300+400</f>
        <v>4590</v>
      </c>
      <c r="O145" s="28">
        <f>F14+1890+300+400</f>
        <v>4590</v>
      </c>
      <c r="P145" s="29" t="str">
        <f t="shared" si="68"/>
        <v/>
      </c>
      <c r="Q145" s="34">
        <f t="shared" si="72"/>
        <v>4590</v>
      </c>
      <c r="R145" s="90">
        <f t="shared" si="71"/>
        <v>4590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9"/>
        <v>0</v>
      </c>
      <c r="AD145" s="114">
        <f t="shared" si="70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5"/>
        <v>11000</v>
      </c>
      <c r="G146" s="29" t="str">
        <f t="shared" si="73"/>
        <v/>
      </c>
      <c r="H146" s="30">
        <v>11000</v>
      </c>
      <c r="I146" s="99">
        <f t="shared" si="67"/>
        <v>11000</v>
      </c>
      <c r="J146" s="105"/>
      <c r="K146" s="24" t="s">
        <v>353</v>
      </c>
      <c r="L146" s="54" t="s">
        <v>354</v>
      </c>
      <c r="M146" s="52"/>
      <c r="N146" s="34">
        <f>F171+7790+300+400</f>
        <v>10890</v>
      </c>
      <c r="O146" s="28">
        <f>O151+7790+300+400</f>
        <v>16890</v>
      </c>
      <c r="P146" s="29" t="str">
        <f t="shared" si="68"/>
        <v/>
      </c>
      <c r="Q146" s="34">
        <f t="shared" si="72"/>
        <v>16890</v>
      </c>
      <c r="R146" s="90">
        <f t="shared" si="71"/>
        <v>16890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9"/>
        <v>0</v>
      </c>
      <c r="AD146" s="114">
        <f t="shared" si="70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5"/>
        <v>10500</v>
      </c>
      <c r="G147" s="29" t="str">
        <f t="shared" si="73"/>
        <v/>
      </c>
      <c r="H147" s="30">
        <v>10500</v>
      </c>
      <c r="I147" s="99">
        <f t="shared" si="67"/>
        <v>10500</v>
      </c>
      <c r="J147" s="105"/>
      <c r="K147" s="24" t="s">
        <v>237</v>
      </c>
      <c r="L147" s="54" t="s">
        <v>276</v>
      </c>
      <c r="M147" s="52"/>
      <c r="N147" s="34">
        <f>F89+1570+400+300</f>
        <v>9570</v>
      </c>
      <c r="O147" s="28">
        <f>F89+1570+400+300</f>
        <v>9570</v>
      </c>
      <c r="P147" s="29" t="str">
        <f t="shared" si="68"/>
        <v/>
      </c>
      <c r="Q147" s="34">
        <f t="shared" si="72"/>
        <v>9570</v>
      </c>
      <c r="R147" s="90">
        <f t="shared" si="71"/>
        <v>9570</v>
      </c>
      <c r="S147" s="3"/>
      <c r="V147" s="9"/>
      <c r="W147" s="6"/>
      <c r="X147" s="8"/>
      <c r="Y147" s="9"/>
      <c r="Z147" s="6"/>
      <c r="AA147" s="8"/>
      <c r="AC147" s="114">
        <f t="shared" si="69"/>
        <v>0</v>
      </c>
      <c r="AD147" s="114">
        <f t="shared" si="70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5"/>
        <v>10600</v>
      </c>
      <c r="G148" s="29" t="str">
        <f t="shared" si="73"/>
        <v/>
      </c>
      <c r="H148" s="30">
        <v>10600</v>
      </c>
      <c r="I148" s="99">
        <f t="shared" si="67"/>
        <v>10600</v>
      </c>
      <c r="J148" s="128" t="s">
        <v>357</v>
      </c>
      <c r="K148" s="24" t="s">
        <v>358</v>
      </c>
      <c r="L148" s="25" t="s">
        <v>22</v>
      </c>
      <c r="M148" s="26"/>
      <c r="N148" s="27">
        <v>7000</v>
      </c>
      <c r="O148" s="28">
        <f t="shared" ref="O148:O198" si="74">N148+M148</f>
        <v>7000</v>
      </c>
      <c r="P148" s="29" t="str">
        <f t="shared" si="68"/>
        <v/>
      </c>
      <c r="Q148" s="30">
        <v>7000</v>
      </c>
      <c r="R148" s="90">
        <f t="shared" si="71"/>
        <v>7000</v>
      </c>
      <c r="S148" s="3"/>
      <c r="V148" s="9"/>
      <c r="W148" s="6"/>
      <c r="X148" s="8"/>
      <c r="Y148" s="9"/>
      <c r="Z148" s="6"/>
      <c r="AA148" s="8"/>
      <c r="AC148" s="114">
        <f t="shared" si="69"/>
        <v>0</v>
      </c>
      <c r="AD148" s="114">
        <f t="shared" si="70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5"/>
        <v>10400</v>
      </c>
      <c r="G149" s="29" t="str">
        <f t="shared" si="73"/>
        <v/>
      </c>
      <c r="H149" s="30">
        <v>10400</v>
      </c>
      <c r="I149" s="99">
        <f t="shared" si="67"/>
        <v>10400</v>
      </c>
      <c r="J149" s="105"/>
      <c r="K149" s="122" t="s">
        <v>360</v>
      </c>
      <c r="L149" s="25" t="s">
        <v>22</v>
      </c>
      <c r="M149" s="26"/>
      <c r="N149" s="27">
        <v>6200</v>
      </c>
      <c r="O149" s="28">
        <f t="shared" si="74"/>
        <v>6200</v>
      </c>
      <c r="P149" s="29" t="str">
        <f t="shared" si="68"/>
        <v/>
      </c>
      <c r="Q149" s="30">
        <v>6200</v>
      </c>
      <c r="R149" s="90">
        <f t="shared" si="71"/>
        <v>6200</v>
      </c>
      <c r="S149" s="3"/>
      <c r="V149" s="9"/>
      <c r="W149" s="6"/>
      <c r="X149" s="8"/>
      <c r="Y149" s="9"/>
      <c r="Z149" s="6"/>
      <c r="AA149" s="8"/>
      <c r="AC149" s="114">
        <f t="shared" si="69"/>
        <v>0</v>
      </c>
      <c r="AD149" s="114">
        <f t="shared" si="70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5"/>
        <v>10400</v>
      </c>
      <c r="G150" s="29" t="str">
        <f t="shared" si="73"/>
        <v/>
      </c>
      <c r="H150" s="30">
        <v>10400</v>
      </c>
      <c r="I150" s="99">
        <f t="shared" si="67"/>
        <v>10400</v>
      </c>
      <c r="J150" s="105"/>
      <c r="K150" s="147" t="s">
        <v>362</v>
      </c>
      <c r="L150" s="75" t="s">
        <v>22</v>
      </c>
      <c r="M150" s="57"/>
      <c r="N150" s="27">
        <v>10000</v>
      </c>
      <c r="O150" s="28">
        <f t="shared" si="74"/>
        <v>10000</v>
      </c>
      <c r="P150" s="77" t="str">
        <f t="shared" si="68"/>
        <v/>
      </c>
      <c r="Q150" s="30">
        <v>10000</v>
      </c>
      <c r="R150" s="90">
        <f t="shared" si="71"/>
        <v>10000</v>
      </c>
      <c r="S150" s="3"/>
      <c r="V150" s="9"/>
      <c r="W150" s="6"/>
      <c r="X150" s="8"/>
      <c r="Y150" s="9"/>
      <c r="Z150" s="6"/>
      <c r="AA150" s="8"/>
      <c r="AC150" s="114">
        <f t="shared" si="69"/>
        <v>0</v>
      </c>
      <c r="AD150" s="114">
        <f t="shared" si="70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5"/>
        <v>10600</v>
      </c>
      <c r="G151" s="29" t="str">
        <f t="shared" si="73"/>
        <v/>
      </c>
      <c r="H151" s="30">
        <v>10600</v>
      </c>
      <c r="I151" s="99">
        <f t="shared" si="67"/>
        <v>10600</v>
      </c>
      <c r="J151" s="105"/>
      <c r="K151" s="147" t="s">
        <v>364</v>
      </c>
      <c r="L151" s="75" t="s">
        <v>22</v>
      </c>
      <c r="M151" s="57"/>
      <c r="N151" s="27">
        <v>8400</v>
      </c>
      <c r="O151" s="28">
        <f t="shared" si="74"/>
        <v>8400</v>
      </c>
      <c r="P151" s="77" t="str">
        <f t="shared" si="68"/>
        <v/>
      </c>
      <c r="Q151" s="30">
        <v>8400</v>
      </c>
      <c r="R151" s="90">
        <f t="shared" si="71"/>
        <v>8400</v>
      </c>
      <c r="S151" s="3"/>
      <c r="V151" s="9"/>
      <c r="W151" s="6"/>
      <c r="X151" s="8"/>
      <c r="Y151" s="9"/>
      <c r="Z151" s="6"/>
      <c r="AA151" s="8"/>
      <c r="AC151" s="114">
        <f t="shared" si="69"/>
        <v>0</v>
      </c>
      <c r="AD151" s="114">
        <f t="shared" si="70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5"/>
        <v>10600</v>
      </c>
      <c r="G152" s="29" t="str">
        <f t="shared" si="73"/>
        <v/>
      </c>
      <c r="H152" s="30">
        <v>10600</v>
      </c>
      <c r="I152" s="99">
        <f t="shared" si="67"/>
        <v>10600</v>
      </c>
      <c r="J152" s="105"/>
      <c r="K152" s="147" t="s">
        <v>366</v>
      </c>
      <c r="L152" s="75" t="s">
        <v>22</v>
      </c>
      <c r="M152" s="57"/>
      <c r="N152" s="27">
        <v>7200</v>
      </c>
      <c r="O152" s="28">
        <f t="shared" si="74"/>
        <v>7200</v>
      </c>
      <c r="P152" s="77" t="str">
        <f t="shared" si="68"/>
        <v/>
      </c>
      <c r="Q152" s="34">
        <v>7200</v>
      </c>
      <c r="R152" s="90">
        <f t="shared" si="71"/>
        <v>7200</v>
      </c>
      <c r="S152" s="3"/>
      <c r="V152" s="9"/>
      <c r="W152" s="6"/>
      <c r="X152" s="8"/>
      <c r="Y152" s="9"/>
      <c r="Z152" s="6"/>
      <c r="AA152" s="8"/>
      <c r="AC152" s="114">
        <f t="shared" si="69"/>
        <v>0</v>
      </c>
      <c r="AD152" s="114">
        <f t="shared" si="70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5"/>
        <v>13800</v>
      </c>
      <c r="G153" s="29" t="str">
        <f t="shared" si="73"/>
        <v/>
      </c>
      <c r="H153" s="30">
        <v>13800</v>
      </c>
      <c r="I153" s="99">
        <f t="shared" si="67"/>
        <v>13800</v>
      </c>
      <c r="J153" s="105"/>
      <c r="K153" s="147" t="s">
        <v>368</v>
      </c>
      <c r="L153" s="75" t="s">
        <v>22</v>
      </c>
      <c r="M153" s="57"/>
      <c r="N153" s="27">
        <v>4700</v>
      </c>
      <c r="O153" s="28">
        <f t="shared" si="74"/>
        <v>4700</v>
      </c>
      <c r="P153" s="77" t="str">
        <f t="shared" si="68"/>
        <v/>
      </c>
      <c r="Q153" s="30">
        <v>4700</v>
      </c>
      <c r="R153" s="90">
        <f t="shared" si="71"/>
        <v>4700</v>
      </c>
      <c r="S153" s="3"/>
      <c r="V153" s="9"/>
      <c r="W153" s="6"/>
      <c r="X153" s="8"/>
      <c r="Y153" s="9"/>
      <c r="Z153" s="6"/>
      <c r="AA153" s="8"/>
      <c r="AC153" s="114">
        <f t="shared" si="69"/>
        <v>0</v>
      </c>
      <c r="AD153" s="114">
        <f t="shared" ref="AD153:AD197" si="75">O155-R155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5"/>
        <v>13400</v>
      </c>
      <c r="G154" s="29" t="str">
        <f t="shared" si="73"/>
        <v/>
      </c>
      <c r="H154" s="30">
        <v>13400</v>
      </c>
      <c r="I154" s="99">
        <f t="shared" si="67"/>
        <v>13400</v>
      </c>
      <c r="J154" s="105"/>
      <c r="K154" s="147" t="s">
        <v>371</v>
      </c>
      <c r="L154" s="75" t="s">
        <v>276</v>
      </c>
      <c r="M154" s="57"/>
      <c r="N154" s="27">
        <v>5000</v>
      </c>
      <c r="O154" s="28">
        <f t="shared" si="74"/>
        <v>5000</v>
      </c>
      <c r="P154" s="77" t="str">
        <f t="shared" si="68"/>
        <v/>
      </c>
      <c r="Q154" s="34">
        <v>5000</v>
      </c>
      <c r="R154" s="90">
        <f t="shared" si="71"/>
        <v>5000</v>
      </c>
      <c r="S154" s="3"/>
      <c r="V154" s="9"/>
      <c r="W154" s="6"/>
      <c r="X154" s="8"/>
      <c r="Y154" s="9"/>
      <c r="Z154" s="6"/>
      <c r="AA154" s="8"/>
      <c r="AC154" s="114">
        <f t="shared" si="69"/>
        <v>0</v>
      </c>
      <c r="AD154" s="114">
        <f t="shared" si="75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5"/>
        <v>12500</v>
      </c>
      <c r="G155" s="29" t="str">
        <f t="shared" si="73"/>
        <v/>
      </c>
      <c r="H155" s="30">
        <v>12500</v>
      </c>
      <c r="I155" s="99">
        <f t="shared" si="67"/>
        <v>12500</v>
      </c>
      <c r="J155" s="105"/>
      <c r="K155" s="147" t="s">
        <v>373</v>
      </c>
      <c r="L155" s="75" t="s">
        <v>22</v>
      </c>
      <c r="M155" s="57"/>
      <c r="N155" s="27">
        <v>5700</v>
      </c>
      <c r="O155" s="28">
        <f t="shared" si="74"/>
        <v>5700</v>
      </c>
      <c r="P155" s="77" t="str">
        <f t="shared" si="68"/>
        <v/>
      </c>
      <c r="Q155" s="30">
        <v>5700</v>
      </c>
      <c r="R155" s="90">
        <f t="shared" si="71"/>
        <v>5700</v>
      </c>
      <c r="S155" s="3"/>
      <c r="V155" s="9"/>
      <c r="W155" s="6"/>
      <c r="X155" s="8"/>
      <c r="Y155" s="9"/>
      <c r="Z155" s="6"/>
      <c r="AA155" s="8"/>
      <c r="AC155" s="114">
        <f t="shared" si="69"/>
        <v>0</v>
      </c>
      <c r="AD155" s="114">
        <f t="shared" si="75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5"/>
        <v>10300</v>
      </c>
      <c r="G156" s="29"/>
      <c r="H156" s="30">
        <v>10300</v>
      </c>
      <c r="I156" s="99">
        <f t="shared" si="67"/>
        <v>10300</v>
      </c>
      <c r="J156" s="105"/>
      <c r="K156" s="147" t="s">
        <v>375</v>
      </c>
      <c r="L156" s="75" t="s">
        <v>22</v>
      </c>
      <c r="M156" s="57"/>
      <c r="N156" s="27">
        <v>5000</v>
      </c>
      <c r="O156" s="28">
        <f t="shared" si="74"/>
        <v>5000</v>
      </c>
      <c r="P156" s="77" t="str">
        <f t="shared" si="68"/>
        <v/>
      </c>
      <c r="Q156" s="30">
        <v>5000</v>
      </c>
      <c r="R156" s="90">
        <f t="shared" si="71"/>
        <v>5000</v>
      </c>
      <c r="S156" s="3"/>
      <c r="V156" s="9"/>
      <c r="W156" s="6"/>
      <c r="X156" s="8"/>
      <c r="Y156" s="9"/>
      <c r="Z156" s="6"/>
      <c r="AA156" s="8"/>
      <c r="AC156" s="114">
        <f t="shared" si="69"/>
        <v>0</v>
      </c>
      <c r="AD156" s="114">
        <f t="shared" si="75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5"/>
        <v>13000</v>
      </c>
      <c r="G157" s="29" t="str">
        <f t="shared" ref="G157:G166" si="76">IF(LEFT(D157,1)="+",LEFT(D157,1)&amp;TEXT(D157,"#"),TEXT(D157,"#"))</f>
        <v/>
      </c>
      <c r="H157" s="30">
        <v>13000</v>
      </c>
      <c r="I157" s="99">
        <f t="shared" si="67"/>
        <v>13000</v>
      </c>
      <c r="J157" s="105"/>
      <c r="K157" s="148" t="s">
        <v>377</v>
      </c>
      <c r="L157" s="75" t="s">
        <v>22</v>
      </c>
      <c r="M157" s="57"/>
      <c r="N157" s="27">
        <v>6500</v>
      </c>
      <c r="O157" s="28">
        <f t="shared" si="74"/>
        <v>6500</v>
      </c>
      <c r="P157" s="77" t="str">
        <f t="shared" si="68"/>
        <v/>
      </c>
      <c r="Q157" s="30">
        <v>6500</v>
      </c>
      <c r="R157" s="90">
        <f t="shared" si="71"/>
        <v>6500</v>
      </c>
      <c r="S157" s="3"/>
      <c r="V157" s="9"/>
      <c r="W157" s="6"/>
      <c r="X157" s="8"/>
      <c r="Y157" s="9"/>
      <c r="Z157" s="6"/>
      <c r="AA157" s="8"/>
      <c r="AC157" s="114">
        <f t="shared" si="69"/>
        <v>0</v>
      </c>
      <c r="AD157" s="114">
        <f t="shared" si="75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5"/>
        <v>13500</v>
      </c>
      <c r="G158" s="29"/>
      <c r="H158" s="34">
        <v>13500</v>
      </c>
      <c r="I158" s="99">
        <f t="shared" si="67"/>
        <v>13500</v>
      </c>
      <c r="J158" s="105"/>
      <c r="K158" s="147" t="s">
        <v>379</v>
      </c>
      <c r="L158" s="75" t="s">
        <v>22</v>
      </c>
      <c r="M158" s="57"/>
      <c r="N158" s="27">
        <v>3800</v>
      </c>
      <c r="O158" s="28">
        <f t="shared" si="74"/>
        <v>3800</v>
      </c>
      <c r="P158" s="77" t="str">
        <f t="shared" si="68"/>
        <v/>
      </c>
      <c r="Q158" s="30">
        <v>3800</v>
      </c>
      <c r="R158" s="90">
        <f t="shared" si="71"/>
        <v>3800</v>
      </c>
      <c r="S158" s="3"/>
      <c r="V158" s="9"/>
      <c r="W158" s="6"/>
      <c r="X158" s="8"/>
      <c r="Y158" s="9"/>
      <c r="Z158" s="6"/>
      <c r="AA158" s="8"/>
      <c r="AC158" s="114">
        <f t="shared" si="69"/>
        <v>0</v>
      </c>
      <c r="AD158" s="114">
        <f t="shared" si="75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5"/>
        <v>13200</v>
      </c>
      <c r="G159" s="29" t="str">
        <f t="shared" si="76"/>
        <v/>
      </c>
      <c r="H159" s="34">
        <v>13200</v>
      </c>
      <c r="I159" s="99">
        <f t="shared" si="67"/>
        <v>13200</v>
      </c>
      <c r="J159" s="105"/>
      <c r="K159" s="147" t="s">
        <v>380</v>
      </c>
      <c r="L159" s="75" t="s">
        <v>231</v>
      </c>
      <c r="M159" s="57"/>
      <c r="N159" s="27">
        <v>4700</v>
      </c>
      <c r="O159" s="28">
        <f t="shared" si="74"/>
        <v>4700</v>
      </c>
      <c r="P159" s="77" t="str">
        <f t="shared" si="68"/>
        <v/>
      </c>
      <c r="Q159" s="30">
        <v>4700</v>
      </c>
      <c r="R159" s="90">
        <f t="shared" si="71"/>
        <v>4700</v>
      </c>
      <c r="S159" s="3"/>
      <c r="V159" s="9"/>
      <c r="W159" s="6"/>
      <c r="X159" s="8"/>
      <c r="Y159" s="9"/>
      <c r="Z159" s="6"/>
      <c r="AA159" s="8"/>
      <c r="AC159" s="114">
        <f t="shared" si="69"/>
        <v>0</v>
      </c>
      <c r="AD159" s="114">
        <f t="shared" si="75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5"/>
        <v>13200</v>
      </c>
      <c r="G160" s="29" t="str">
        <f t="shared" si="76"/>
        <v/>
      </c>
      <c r="H160" s="34">
        <v>13200</v>
      </c>
      <c r="I160" s="99">
        <f t="shared" si="67"/>
        <v>13200</v>
      </c>
      <c r="J160" s="105"/>
      <c r="K160" s="147" t="s">
        <v>382</v>
      </c>
      <c r="L160" s="75" t="s">
        <v>22</v>
      </c>
      <c r="M160" s="57"/>
      <c r="N160" s="27">
        <v>6000</v>
      </c>
      <c r="O160" s="28">
        <f t="shared" si="74"/>
        <v>6000</v>
      </c>
      <c r="P160" s="77" t="str">
        <f t="shared" si="68"/>
        <v/>
      </c>
      <c r="Q160" s="30">
        <v>6000</v>
      </c>
      <c r="R160" s="90">
        <f t="shared" si="71"/>
        <v>6000</v>
      </c>
      <c r="S160" s="3"/>
      <c r="V160" s="9"/>
      <c r="W160" s="6"/>
      <c r="X160" s="8"/>
      <c r="Y160" s="9"/>
      <c r="Z160" s="6"/>
      <c r="AA160" s="8"/>
      <c r="AC160" s="114">
        <f t="shared" si="69"/>
        <v>0</v>
      </c>
      <c r="AD160" s="114">
        <f t="shared" si="75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5"/>
        <v>10600</v>
      </c>
      <c r="G161" s="29" t="str">
        <f t="shared" si="76"/>
        <v/>
      </c>
      <c r="H161" s="30">
        <v>10600</v>
      </c>
      <c r="I161" s="99">
        <f t="shared" si="67"/>
        <v>10600</v>
      </c>
      <c r="J161" s="105"/>
      <c r="K161" s="147" t="s">
        <v>384</v>
      </c>
      <c r="L161" s="75" t="s">
        <v>22</v>
      </c>
      <c r="M161" s="57"/>
      <c r="N161" s="27">
        <v>2700</v>
      </c>
      <c r="O161" s="28">
        <f t="shared" si="74"/>
        <v>2700</v>
      </c>
      <c r="P161" s="77" t="str">
        <f t="shared" si="68"/>
        <v/>
      </c>
      <c r="Q161" s="30">
        <v>2700</v>
      </c>
      <c r="R161" s="90">
        <f t="shared" si="71"/>
        <v>2700</v>
      </c>
      <c r="S161" s="3"/>
      <c r="V161" s="9"/>
      <c r="W161" s="6"/>
      <c r="X161" s="8"/>
      <c r="Y161" s="9"/>
      <c r="Z161" s="6"/>
      <c r="AA161" s="8"/>
      <c r="AC161" s="114">
        <f t="shared" si="69"/>
        <v>0</v>
      </c>
      <c r="AD161" s="114">
        <f t="shared" si="75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5"/>
        <v>10600</v>
      </c>
      <c r="G162" s="29" t="str">
        <f t="shared" si="76"/>
        <v/>
      </c>
      <c r="H162" s="30">
        <v>10600</v>
      </c>
      <c r="I162" s="67">
        <f t="shared" si="67"/>
        <v>10600</v>
      </c>
      <c r="J162" s="105"/>
      <c r="K162" s="147" t="s">
        <v>386</v>
      </c>
      <c r="L162" s="75" t="s">
        <v>22</v>
      </c>
      <c r="M162" s="57"/>
      <c r="N162" s="27">
        <v>2300</v>
      </c>
      <c r="O162" s="28">
        <f t="shared" si="74"/>
        <v>2300</v>
      </c>
      <c r="P162" s="77" t="str">
        <f t="shared" si="68"/>
        <v/>
      </c>
      <c r="Q162" s="30">
        <v>2300</v>
      </c>
      <c r="R162" s="90">
        <f t="shared" si="71"/>
        <v>2300</v>
      </c>
      <c r="S162" s="3"/>
      <c r="V162" s="9"/>
      <c r="W162" s="6"/>
      <c r="X162" s="8"/>
      <c r="Y162" s="9"/>
      <c r="Z162" s="6"/>
      <c r="AA162" s="8"/>
      <c r="AC162" s="114">
        <f t="shared" si="69"/>
        <v>0</v>
      </c>
      <c r="AD162" s="114">
        <f t="shared" si="75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5"/>
        <v>10600</v>
      </c>
      <c r="G163" s="29" t="str">
        <f t="shared" si="76"/>
        <v/>
      </c>
      <c r="H163" s="30">
        <v>10600</v>
      </c>
      <c r="I163" s="67">
        <f t="shared" si="67"/>
        <v>10600</v>
      </c>
      <c r="J163" s="105"/>
      <c r="K163" s="147" t="s">
        <v>388</v>
      </c>
      <c r="L163" s="75" t="s">
        <v>22</v>
      </c>
      <c r="M163" s="57"/>
      <c r="N163" s="27">
        <v>2300</v>
      </c>
      <c r="O163" s="28">
        <f t="shared" si="74"/>
        <v>2300</v>
      </c>
      <c r="P163" s="77" t="str">
        <f t="shared" si="68"/>
        <v/>
      </c>
      <c r="Q163" s="30">
        <v>2300</v>
      </c>
      <c r="R163" s="90">
        <f t="shared" si="71"/>
        <v>2300</v>
      </c>
      <c r="S163" s="3"/>
      <c r="V163" s="9"/>
      <c r="W163" s="6"/>
      <c r="X163" s="8"/>
      <c r="Y163" s="9"/>
      <c r="Z163" s="6"/>
      <c r="AA163" s="8"/>
      <c r="AC163" s="114">
        <f t="shared" si="69"/>
        <v>0</v>
      </c>
      <c r="AD163" s="114">
        <f t="shared" si="75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5"/>
        <v>10700</v>
      </c>
      <c r="G164" s="29" t="str">
        <f t="shared" si="76"/>
        <v/>
      </c>
      <c r="H164" s="30">
        <v>10700</v>
      </c>
      <c r="I164" s="99">
        <f t="shared" si="67"/>
        <v>10700</v>
      </c>
      <c r="J164" s="105"/>
      <c r="K164" s="147" t="s">
        <v>390</v>
      </c>
      <c r="L164" s="75" t="s">
        <v>22</v>
      </c>
      <c r="M164" s="57"/>
      <c r="N164" s="27">
        <v>9800</v>
      </c>
      <c r="O164" s="28">
        <f t="shared" si="74"/>
        <v>9800</v>
      </c>
      <c r="P164" s="77" t="str">
        <f t="shared" si="68"/>
        <v/>
      </c>
      <c r="Q164" s="30">
        <v>9800</v>
      </c>
      <c r="R164" s="90">
        <f t="shared" si="71"/>
        <v>9800</v>
      </c>
      <c r="S164" s="3"/>
      <c r="V164" s="9"/>
      <c r="W164" s="6"/>
      <c r="X164" s="8"/>
      <c r="Y164" s="9"/>
      <c r="Z164" s="6"/>
      <c r="AA164" s="8"/>
      <c r="AC164" s="114">
        <f t="shared" ref="AC164:AC197" si="77">F166-I166</f>
        <v>0</v>
      </c>
      <c r="AD164" s="114">
        <f t="shared" si="75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5"/>
        <v>11200</v>
      </c>
      <c r="G165" s="29" t="str">
        <f t="shared" si="76"/>
        <v/>
      </c>
      <c r="H165" s="30">
        <v>11200</v>
      </c>
      <c r="I165" s="99">
        <f t="shared" si="67"/>
        <v>11200</v>
      </c>
      <c r="J165" s="105"/>
      <c r="K165" s="147" t="s">
        <v>393</v>
      </c>
      <c r="L165" s="75" t="s">
        <v>329</v>
      </c>
      <c r="M165" s="57"/>
      <c r="N165" s="27">
        <v>10700</v>
      </c>
      <c r="O165" s="28">
        <f t="shared" si="74"/>
        <v>10700</v>
      </c>
      <c r="P165" s="77" t="str">
        <f t="shared" si="68"/>
        <v/>
      </c>
      <c r="Q165" s="30">
        <v>10700</v>
      </c>
      <c r="R165" s="90">
        <f t="shared" si="71"/>
        <v>10700</v>
      </c>
      <c r="S165" s="3"/>
      <c r="V165" s="9"/>
      <c r="W165" s="6"/>
      <c r="X165" s="8"/>
      <c r="Y165" s="9"/>
      <c r="Z165" s="6"/>
      <c r="AA165" s="8"/>
      <c r="AC165" s="114">
        <f t="shared" si="77"/>
        <v>0</v>
      </c>
      <c r="AD165" s="114">
        <f t="shared" si="75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5"/>
        <v>10600</v>
      </c>
      <c r="G166" s="29" t="str">
        <f t="shared" si="76"/>
        <v/>
      </c>
      <c r="H166" s="30">
        <v>10600</v>
      </c>
      <c r="I166" s="99">
        <f t="shared" si="67"/>
        <v>10600</v>
      </c>
      <c r="J166" s="105"/>
      <c r="K166" s="147" t="s">
        <v>395</v>
      </c>
      <c r="L166" s="75" t="s">
        <v>75</v>
      </c>
      <c r="M166" s="57"/>
      <c r="N166" s="27">
        <v>12000</v>
      </c>
      <c r="O166" s="28">
        <f t="shared" si="74"/>
        <v>12000</v>
      </c>
      <c r="P166" s="77" t="str">
        <f t="shared" si="68"/>
        <v/>
      </c>
      <c r="Q166" s="30">
        <v>12000</v>
      </c>
      <c r="R166" s="90">
        <f t="shared" si="71"/>
        <v>12000</v>
      </c>
      <c r="S166" s="3"/>
      <c r="V166" s="9"/>
      <c r="W166" s="6"/>
      <c r="X166" s="8"/>
      <c r="Y166" s="9"/>
      <c r="Z166" s="6"/>
      <c r="AA166" s="8"/>
      <c r="AC166" s="114">
        <f t="shared" si="77"/>
        <v>0</v>
      </c>
      <c r="AD166" s="114">
        <f t="shared" si="75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34" t="s">
        <v>397</v>
      </c>
      <c r="L167" s="25" t="s">
        <v>398</v>
      </c>
      <c r="M167" s="52"/>
      <c r="N167" s="27">
        <v>11700</v>
      </c>
      <c r="O167" s="28">
        <f t="shared" si="74"/>
        <v>11700</v>
      </c>
      <c r="P167" s="29" t="str">
        <f t="shared" si="68"/>
        <v/>
      </c>
      <c r="Q167" s="30">
        <v>11700</v>
      </c>
      <c r="R167" s="90">
        <f t="shared" si="71"/>
        <v>11700</v>
      </c>
      <c r="S167" s="3"/>
      <c r="V167" s="9"/>
      <c r="W167" s="6"/>
      <c r="X167" s="8"/>
      <c r="Y167" s="9"/>
      <c r="Z167" s="6"/>
      <c r="AA167" s="8"/>
      <c r="AC167" s="114">
        <f t="shared" si="77"/>
        <v>0</v>
      </c>
      <c r="AD167" s="114">
        <f t="shared" si="75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8">E168+D168</f>
        <v>4100</v>
      </c>
      <c r="G168" s="29" t="str">
        <f t="shared" ref="G168:G186" si="79">IF(LEFT(D168,1)="+",LEFT(D168,1)&amp;TEXT(D168,"#"),TEXT(D168,"#"))</f>
        <v/>
      </c>
      <c r="H168" s="34">
        <v>4100</v>
      </c>
      <c r="I168" s="99">
        <f t="shared" ref="I168:I182" si="80">IF(G168="",0+H168,G168+H168)</f>
        <v>4100</v>
      </c>
      <c r="J168" s="105"/>
      <c r="K168" s="150" t="s">
        <v>400</v>
      </c>
      <c r="L168" s="75" t="s">
        <v>22</v>
      </c>
      <c r="M168" s="52"/>
      <c r="N168" s="27">
        <v>4050</v>
      </c>
      <c r="O168" s="28">
        <f t="shared" si="74"/>
        <v>4050</v>
      </c>
      <c r="P168" s="77" t="str">
        <f t="shared" si="68"/>
        <v/>
      </c>
      <c r="Q168" s="30">
        <v>4050</v>
      </c>
      <c r="R168" s="90">
        <f t="shared" si="71"/>
        <v>4050</v>
      </c>
      <c r="S168" s="3"/>
      <c r="V168" s="9"/>
      <c r="W168" s="6"/>
      <c r="X168" s="8"/>
      <c r="Y168" s="9"/>
      <c r="Z168" s="6"/>
      <c r="AA168" s="8"/>
      <c r="AC168" s="114">
        <f t="shared" si="77"/>
        <v>0</v>
      </c>
      <c r="AD168" s="114">
        <f t="shared" si="75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8"/>
        <v>2500</v>
      </c>
      <c r="G169" s="29" t="str">
        <f t="shared" si="79"/>
        <v/>
      </c>
      <c r="H169" s="30">
        <v>2500</v>
      </c>
      <c r="I169" s="99">
        <f t="shared" si="80"/>
        <v>2500</v>
      </c>
      <c r="J169" s="105"/>
      <c r="K169" s="151" t="s">
        <v>402</v>
      </c>
      <c r="L169" s="75" t="s">
        <v>22</v>
      </c>
      <c r="M169" s="26"/>
      <c r="N169" s="27">
        <v>10360</v>
      </c>
      <c r="O169" s="28">
        <f t="shared" si="74"/>
        <v>10360</v>
      </c>
      <c r="P169" s="77" t="str">
        <f t="shared" si="68"/>
        <v/>
      </c>
      <c r="Q169" s="30">
        <v>10360</v>
      </c>
      <c r="R169" s="90">
        <f t="shared" si="71"/>
        <v>10360</v>
      </c>
      <c r="S169" s="3"/>
      <c r="V169" s="9"/>
      <c r="W169" s="6"/>
      <c r="X169" s="8"/>
      <c r="Y169" s="9"/>
      <c r="Z169" s="6"/>
      <c r="AA169" s="8"/>
      <c r="AC169" s="114">
        <f t="shared" si="77"/>
        <v>0</v>
      </c>
      <c r="AD169" s="114">
        <f t="shared" si="75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8"/>
        <v>3400</v>
      </c>
      <c r="G170" s="29" t="str">
        <f t="shared" si="79"/>
        <v/>
      </c>
      <c r="H170" s="34">
        <v>3400</v>
      </c>
      <c r="I170" s="99">
        <f t="shared" si="80"/>
        <v>3400</v>
      </c>
      <c r="J170" s="105"/>
      <c r="K170" s="44" t="s">
        <v>404</v>
      </c>
      <c r="L170" s="44" t="s">
        <v>22</v>
      </c>
      <c r="M170" s="26"/>
      <c r="N170" s="27">
        <v>3600</v>
      </c>
      <c r="O170" s="152">
        <f t="shared" si="74"/>
        <v>3600</v>
      </c>
      <c r="P170" s="153" t="str">
        <f t="shared" si="68"/>
        <v/>
      </c>
      <c r="Q170" s="156">
        <v>3600</v>
      </c>
      <c r="R170" s="90">
        <f t="shared" si="71"/>
        <v>3600</v>
      </c>
      <c r="S170" s="3"/>
      <c r="V170" s="9"/>
      <c r="W170" s="6"/>
      <c r="X170" s="8"/>
      <c r="Y170" s="9"/>
      <c r="Z170" s="6"/>
      <c r="AA170" s="8"/>
      <c r="AC170" s="114">
        <f t="shared" si="77"/>
        <v>0</v>
      </c>
      <c r="AD170" s="114">
        <f t="shared" si="75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8"/>
        <v>2400</v>
      </c>
      <c r="G171" s="29" t="str">
        <f t="shared" si="79"/>
        <v/>
      </c>
      <c r="H171" s="30">
        <v>2400</v>
      </c>
      <c r="I171" s="99">
        <f t="shared" si="80"/>
        <v>2400</v>
      </c>
      <c r="J171" s="105"/>
      <c r="K171" s="44" t="s">
        <v>406</v>
      </c>
      <c r="L171" s="44" t="s">
        <v>20</v>
      </c>
      <c r="M171" s="26"/>
      <c r="N171" s="27">
        <v>3000</v>
      </c>
      <c r="O171" s="152">
        <f t="shared" si="74"/>
        <v>3000</v>
      </c>
      <c r="P171" s="153" t="str">
        <f t="shared" si="68"/>
        <v/>
      </c>
      <c r="Q171" s="156">
        <v>3000</v>
      </c>
      <c r="R171" s="90">
        <f t="shared" si="71"/>
        <v>3000</v>
      </c>
      <c r="S171" s="3"/>
      <c r="V171" s="9"/>
      <c r="W171" s="6"/>
      <c r="X171" s="8"/>
      <c r="Y171" s="9"/>
      <c r="Z171" s="6"/>
      <c r="AA171" s="8"/>
      <c r="AC171" s="114">
        <f t="shared" si="77"/>
        <v>0</v>
      </c>
      <c r="AD171" s="114">
        <f t="shared" si="75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8"/>
        <v>3100</v>
      </c>
      <c r="G172" s="29" t="str">
        <f t="shared" si="79"/>
        <v/>
      </c>
      <c r="H172" s="30">
        <v>3100</v>
      </c>
      <c r="I172" s="99">
        <f t="shared" si="80"/>
        <v>3100</v>
      </c>
      <c r="J172" s="105"/>
      <c r="K172" s="44" t="s">
        <v>408</v>
      </c>
      <c r="L172" s="44" t="s">
        <v>22</v>
      </c>
      <c r="M172" s="26"/>
      <c r="N172" s="27">
        <v>3000</v>
      </c>
      <c r="O172" s="152">
        <f t="shared" si="74"/>
        <v>3000</v>
      </c>
      <c r="P172" s="153" t="str">
        <f t="shared" si="68"/>
        <v/>
      </c>
      <c r="Q172" s="156">
        <v>3000</v>
      </c>
      <c r="R172" s="90">
        <f t="shared" si="71"/>
        <v>3000</v>
      </c>
      <c r="S172" s="3"/>
      <c r="V172" s="9"/>
      <c r="W172" s="6"/>
      <c r="X172" s="8"/>
      <c r="Y172" s="9"/>
      <c r="Z172" s="6"/>
      <c r="AA172" s="8"/>
      <c r="AC172" s="114">
        <f t="shared" si="77"/>
        <v>0</v>
      </c>
      <c r="AD172" s="114">
        <f t="shared" si="75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8"/>
        <v>3100</v>
      </c>
      <c r="G173" s="29" t="str">
        <f t="shared" si="79"/>
        <v/>
      </c>
      <c r="H173" s="30">
        <v>3100</v>
      </c>
      <c r="I173" s="99">
        <f t="shared" si="80"/>
        <v>3100</v>
      </c>
      <c r="J173" s="105" t="s">
        <v>410</v>
      </c>
      <c r="K173" s="44" t="s">
        <v>411</v>
      </c>
      <c r="L173" s="44" t="s">
        <v>412</v>
      </c>
      <c r="M173" s="26"/>
      <c r="N173" s="27">
        <v>47200</v>
      </c>
      <c r="O173" s="152">
        <f t="shared" si="74"/>
        <v>47200</v>
      </c>
      <c r="P173" s="153" t="str">
        <f t="shared" si="68"/>
        <v/>
      </c>
      <c r="Q173" s="27">
        <v>47200</v>
      </c>
      <c r="R173" s="90">
        <f t="shared" si="71"/>
        <v>47200</v>
      </c>
      <c r="S173" s="3"/>
      <c r="V173" s="9"/>
      <c r="W173" s="6"/>
      <c r="X173" s="8"/>
      <c r="Y173" s="9"/>
      <c r="Z173" s="6"/>
      <c r="AA173" s="8"/>
      <c r="AC173" s="114">
        <f t="shared" si="77"/>
        <v>0</v>
      </c>
      <c r="AD173" s="114">
        <f t="shared" si="75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8"/>
        <v>5800</v>
      </c>
      <c r="G174" s="29" t="str">
        <f t="shared" si="79"/>
        <v/>
      </c>
      <c r="H174" s="30">
        <v>5800</v>
      </c>
      <c r="I174" s="99">
        <f t="shared" si="80"/>
        <v>5800</v>
      </c>
      <c r="J174" s="105"/>
      <c r="K174" s="44" t="s">
        <v>415</v>
      </c>
      <c r="L174" s="44" t="s">
        <v>412</v>
      </c>
      <c r="M174" s="26"/>
      <c r="N174" s="27">
        <v>16200</v>
      </c>
      <c r="O174" s="152">
        <f t="shared" si="74"/>
        <v>16200</v>
      </c>
      <c r="P174" s="77" t="str">
        <f t="shared" si="68"/>
        <v/>
      </c>
      <c r="Q174" s="27">
        <v>16200</v>
      </c>
      <c r="R174" s="90">
        <f t="shared" si="71"/>
        <v>16200</v>
      </c>
      <c r="S174" s="3"/>
      <c r="V174" s="9"/>
      <c r="W174" s="6"/>
      <c r="X174" s="8"/>
      <c r="Y174" s="9"/>
      <c r="Z174" s="6"/>
      <c r="AA174" s="8"/>
      <c r="AC174" s="114">
        <f t="shared" si="77"/>
        <v>0</v>
      </c>
      <c r="AD174" s="114">
        <f t="shared" si="75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8"/>
        <v>2900</v>
      </c>
      <c r="G175" s="29" t="str">
        <f t="shared" si="79"/>
        <v/>
      </c>
      <c r="H175" s="30">
        <v>2900</v>
      </c>
      <c r="I175" s="99">
        <f t="shared" si="80"/>
        <v>2900</v>
      </c>
      <c r="J175" s="105"/>
      <c r="K175" s="44" t="s">
        <v>417</v>
      </c>
      <c r="L175" s="44" t="s">
        <v>418</v>
      </c>
      <c r="M175" s="26"/>
      <c r="N175" s="27">
        <v>14400</v>
      </c>
      <c r="O175" s="152">
        <f t="shared" si="74"/>
        <v>14400</v>
      </c>
      <c r="P175" s="77" t="str">
        <f t="shared" si="68"/>
        <v/>
      </c>
      <c r="Q175" s="27">
        <v>14400</v>
      </c>
      <c r="R175" s="90">
        <f t="shared" si="71"/>
        <v>14400</v>
      </c>
      <c r="S175" s="3"/>
      <c r="V175" s="9"/>
      <c r="W175" s="6"/>
      <c r="X175" s="8"/>
      <c r="Y175" s="9"/>
      <c r="Z175" s="6"/>
      <c r="AA175" s="8"/>
      <c r="AC175" s="114">
        <f t="shared" si="77"/>
        <v>0</v>
      </c>
      <c r="AD175" s="114">
        <f t="shared" si="75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8"/>
        <v>4430</v>
      </c>
      <c r="G176" s="29" t="str">
        <f t="shared" si="79"/>
        <v/>
      </c>
      <c r="H176" s="30">
        <v>4430</v>
      </c>
      <c r="I176" s="99">
        <f t="shared" si="80"/>
        <v>4430</v>
      </c>
      <c r="J176" s="105"/>
      <c r="K176" s="44" t="s">
        <v>421</v>
      </c>
      <c r="L176" s="44" t="s">
        <v>276</v>
      </c>
      <c r="M176" s="26"/>
      <c r="N176" s="27">
        <v>15300</v>
      </c>
      <c r="O176" s="152">
        <f t="shared" si="74"/>
        <v>15300</v>
      </c>
      <c r="P176" s="77" t="str">
        <f t="shared" si="68"/>
        <v/>
      </c>
      <c r="Q176" s="27">
        <v>15300</v>
      </c>
      <c r="R176" s="90">
        <f t="shared" si="71"/>
        <v>15300</v>
      </c>
      <c r="S176" s="3"/>
      <c r="V176" s="9"/>
      <c r="W176" s="6"/>
      <c r="X176" s="8"/>
      <c r="Y176" s="9"/>
      <c r="Z176" s="6"/>
      <c r="AA176" s="8"/>
      <c r="AC176" s="114">
        <f t="shared" si="77"/>
        <v>0</v>
      </c>
      <c r="AD176" s="114">
        <f t="shared" si="75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8"/>
        <v>3100</v>
      </c>
      <c r="G177" s="29" t="str">
        <f t="shared" si="79"/>
        <v/>
      </c>
      <c r="H177" s="30">
        <v>3100</v>
      </c>
      <c r="I177" s="99">
        <f t="shared" si="80"/>
        <v>3100</v>
      </c>
      <c r="J177" s="105"/>
      <c r="K177" s="44" t="s">
        <v>423</v>
      </c>
      <c r="L177" s="44" t="s">
        <v>424</v>
      </c>
      <c r="M177" s="26"/>
      <c r="N177" s="27">
        <v>17200</v>
      </c>
      <c r="O177" s="152">
        <f t="shared" si="74"/>
        <v>17200</v>
      </c>
      <c r="P177" s="77" t="str">
        <f t="shared" si="68"/>
        <v/>
      </c>
      <c r="Q177" s="27">
        <v>17200</v>
      </c>
      <c r="R177" s="90">
        <f t="shared" si="71"/>
        <v>17200</v>
      </c>
      <c r="S177" s="3"/>
      <c r="V177" s="9"/>
      <c r="W177" s="6"/>
      <c r="X177" s="8"/>
      <c r="Y177" s="9"/>
      <c r="Z177" s="6"/>
      <c r="AA177" s="8"/>
      <c r="AC177" s="114">
        <f t="shared" si="77"/>
        <v>0</v>
      </c>
      <c r="AD177" s="114">
        <f t="shared" si="75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8"/>
        <v>3500</v>
      </c>
      <c r="G178" s="29" t="str">
        <f t="shared" si="79"/>
        <v/>
      </c>
      <c r="H178" s="30">
        <v>3500</v>
      </c>
      <c r="I178" s="99">
        <f t="shared" si="80"/>
        <v>3500</v>
      </c>
      <c r="J178" s="105"/>
      <c r="K178" s="44" t="s">
        <v>426</v>
      </c>
      <c r="L178" s="44" t="s">
        <v>427</v>
      </c>
      <c r="M178" s="26"/>
      <c r="N178" s="27">
        <v>43800</v>
      </c>
      <c r="O178" s="152">
        <f t="shared" si="74"/>
        <v>43800</v>
      </c>
      <c r="P178" s="77" t="str">
        <f t="shared" si="68"/>
        <v/>
      </c>
      <c r="Q178" s="27">
        <v>43800</v>
      </c>
      <c r="R178" s="90">
        <f t="shared" si="71"/>
        <v>43800</v>
      </c>
      <c r="S178" s="3"/>
      <c r="V178" s="9"/>
      <c r="W178" s="6"/>
      <c r="X178" s="8"/>
      <c r="Y178" s="9"/>
      <c r="Z178" s="6"/>
      <c r="AA178" s="8"/>
      <c r="AC178" s="114">
        <f t="shared" si="77"/>
        <v>0</v>
      </c>
      <c r="AD178" s="114">
        <f t="shared" si="75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8"/>
        <v>2800</v>
      </c>
      <c r="G179" s="29" t="str">
        <f t="shared" si="79"/>
        <v/>
      </c>
      <c r="H179" s="30">
        <v>2800</v>
      </c>
      <c r="I179" s="99">
        <f t="shared" si="80"/>
        <v>2800</v>
      </c>
      <c r="J179" s="105"/>
      <c r="K179" s="44" t="s">
        <v>429</v>
      </c>
      <c r="L179" s="44" t="s">
        <v>412</v>
      </c>
      <c r="M179" s="26"/>
      <c r="N179" s="27">
        <v>13100</v>
      </c>
      <c r="O179" s="152">
        <f t="shared" si="74"/>
        <v>13100</v>
      </c>
      <c r="P179" s="77" t="str">
        <f t="shared" si="68"/>
        <v/>
      </c>
      <c r="Q179" s="27">
        <v>13100</v>
      </c>
      <c r="R179" s="90">
        <f t="shared" si="71"/>
        <v>13100</v>
      </c>
      <c r="S179" s="3"/>
      <c r="V179" s="9"/>
      <c r="W179" s="6"/>
      <c r="X179" s="8"/>
      <c r="Y179" s="9"/>
      <c r="Z179" s="6"/>
      <c r="AA179" s="8"/>
      <c r="AC179" s="114">
        <f t="shared" si="77"/>
        <v>0</v>
      </c>
      <c r="AD179" s="114">
        <f t="shared" si="75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8"/>
        <v>4280</v>
      </c>
      <c r="G180" s="29" t="str">
        <f t="shared" si="79"/>
        <v/>
      </c>
      <c r="H180" s="30">
        <v>4280</v>
      </c>
      <c r="I180" s="99">
        <f t="shared" si="80"/>
        <v>4280</v>
      </c>
      <c r="J180" s="105"/>
      <c r="K180" s="44" t="s">
        <v>431</v>
      </c>
      <c r="L180" s="44" t="s">
        <v>412</v>
      </c>
      <c r="M180" s="26"/>
      <c r="N180" s="27">
        <v>35500</v>
      </c>
      <c r="O180" s="152">
        <f t="shared" si="74"/>
        <v>35500</v>
      </c>
      <c r="P180" s="77" t="str">
        <f t="shared" si="68"/>
        <v/>
      </c>
      <c r="Q180" s="27">
        <v>35500</v>
      </c>
      <c r="R180" s="90">
        <f t="shared" si="71"/>
        <v>35500</v>
      </c>
      <c r="S180" s="3"/>
      <c r="V180" s="9"/>
      <c r="W180" s="6"/>
      <c r="X180" s="8"/>
      <c r="Y180" s="9"/>
      <c r="Z180" s="6"/>
      <c r="AA180" s="8"/>
      <c r="AC180" s="114">
        <f t="shared" si="77"/>
        <v>0</v>
      </c>
      <c r="AD180" s="114">
        <f t="shared" si="75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8"/>
        <v>3200</v>
      </c>
      <c r="G181" s="29" t="str">
        <f t="shared" si="79"/>
        <v/>
      </c>
      <c r="H181" s="30">
        <v>3200</v>
      </c>
      <c r="I181" s="99">
        <f t="shared" si="80"/>
        <v>3200</v>
      </c>
      <c r="J181" s="105"/>
      <c r="K181" s="44" t="s">
        <v>433</v>
      </c>
      <c r="L181" s="44" t="s">
        <v>412</v>
      </c>
      <c r="M181" s="26"/>
      <c r="N181" s="27">
        <v>36500</v>
      </c>
      <c r="O181" s="152">
        <f t="shared" si="74"/>
        <v>36500</v>
      </c>
      <c r="P181" s="77" t="str">
        <f t="shared" si="68"/>
        <v/>
      </c>
      <c r="Q181" s="27">
        <v>36500</v>
      </c>
      <c r="R181" s="90">
        <f t="shared" si="71"/>
        <v>36500</v>
      </c>
      <c r="S181" s="3"/>
      <c r="V181" s="9"/>
      <c r="W181" s="6"/>
      <c r="X181" s="8"/>
      <c r="Y181" s="9"/>
      <c r="Z181" s="6"/>
      <c r="AA181" s="8"/>
      <c r="AC181" s="114">
        <f t="shared" si="77"/>
        <v>0</v>
      </c>
      <c r="AD181" s="114">
        <f t="shared" si="75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8"/>
        <v>3200</v>
      </c>
      <c r="G182" s="29" t="str">
        <f t="shared" si="79"/>
        <v/>
      </c>
      <c r="H182" s="30">
        <v>3200</v>
      </c>
      <c r="I182" s="99">
        <f t="shared" si="80"/>
        <v>3200</v>
      </c>
      <c r="J182" s="105"/>
      <c r="K182" s="44" t="s">
        <v>434</v>
      </c>
      <c r="L182" s="44" t="s">
        <v>412</v>
      </c>
      <c r="M182" s="26"/>
      <c r="N182" s="27">
        <v>8900</v>
      </c>
      <c r="O182" s="152">
        <f t="shared" si="74"/>
        <v>8900</v>
      </c>
      <c r="P182" s="77" t="str">
        <f t="shared" si="68"/>
        <v/>
      </c>
      <c r="Q182" s="27">
        <v>8900</v>
      </c>
      <c r="R182" s="90">
        <f t="shared" si="71"/>
        <v>8900</v>
      </c>
      <c r="S182" s="3"/>
      <c r="V182" s="9"/>
      <c r="W182" s="6"/>
      <c r="X182" s="8"/>
      <c r="Y182" s="9"/>
      <c r="Z182" s="6"/>
      <c r="AA182" s="8"/>
      <c r="AC182" s="114">
        <f t="shared" si="77"/>
        <v>0</v>
      </c>
      <c r="AD182" s="114">
        <f t="shared" si="75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9"/>
        <v/>
      </c>
      <c r="H183" s="38">
        <f>SUM(I168:I182)</f>
        <v>51810</v>
      </c>
      <c r="I183" s="39">
        <f>H183/15</f>
        <v>3454</v>
      </c>
      <c r="J183" s="105"/>
      <c r="K183" s="44" t="s">
        <v>436</v>
      </c>
      <c r="L183" s="44" t="s">
        <v>412</v>
      </c>
      <c r="M183" s="26"/>
      <c r="N183" s="27">
        <v>15500</v>
      </c>
      <c r="O183" s="152">
        <f t="shared" si="74"/>
        <v>15500</v>
      </c>
      <c r="P183" s="77" t="str">
        <f t="shared" si="68"/>
        <v/>
      </c>
      <c r="Q183" s="27">
        <v>15500</v>
      </c>
      <c r="R183" s="90">
        <f t="shared" si="71"/>
        <v>15500</v>
      </c>
      <c r="S183" s="3"/>
      <c r="V183" s="9"/>
      <c r="W183" s="6"/>
      <c r="X183" s="8"/>
      <c r="Y183" s="9"/>
      <c r="Z183" s="6"/>
      <c r="AA183" s="8"/>
      <c r="AC183" s="114">
        <f t="shared" si="77"/>
        <v>0</v>
      </c>
      <c r="AD183" s="114">
        <f t="shared" si="75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81">E184+D184</f>
        <v>2480</v>
      </c>
      <c r="G184" s="29" t="str">
        <f t="shared" si="79"/>
        <v/>
      </c>
      <c r="H184" s="30">
        <v>2480</v>
      </c>
      <c r="I184" s="67">
        <f t="shared" ref="I184:I186" si="82">IF(G184="",0+H184,G184+H184)</f>
        <v>2480</v>
      </c>
      <c r="J184" s="105"/>
      <c r="K184" s="44" t="s">
        <v>438</v>
      </c>
      <c r="L184" s="44" t="s">
        <v>412</v>
      </c>
      <c r="M184" s="26"/>
      <c r="N184" s="27">
        <v>17300</v>
      </c>
      <c r="O184" s="152">
        <f t="shared" si="74"/>
        <v>17300</v>
      </c>
      <c r="P184" s="77" t="str">
        <f t="shared" si="68"/>
        <v/>
      </c>
      <c r="Q184" s="27">
        <v>17300</v>
      </c>
      <c r="R184" s="90">
        <f t="shared" si="71"/>
        <v>17300</v>
      </c>
      <c r="S184" s="3"/>
      <c r="V184" s="9"/>
      <c r="W184" s="6"/>
      <c r="X184" s="8"/>
      <c r="Y184" s="9"/>
      <c r="Z184" s="6"/>
      <c r="AA184" s="8"/>
      <c r="AC184" s="114">
        <f t="shared" si="77"/>
        <v>0</v>
      </c>
      <c r="AD184" s="114">
        <f t="shared" si="75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81"/>
        <v>2700</v>
      </c>
      <c r="G185" s="29" t="str">
        <f t="shared" si="79"/>
        <v/>
      </c>
      <c r="H185" s="30">
        <v>2700</v>
      </c>
      <c r="I185" s="67">
        <f t="shared" si="82"/>
        <v>2700</v>
      </c>
      <c r="J185" s="105"/>
      <c r="K185" s="44" t="s">
        <v>440</v>
      </c>
      <c r="L185" s="44" t="s">
        <v>66</v>
      </c>
      <c r="M185" s="26"/>
      <c r="N185" s="27">
        <v>45500</v>
      </c>
      <c r="O185" s="152">
        <f t="shared" si="74"/>
        <v>45500</v>
      </c>
      <c r="P185" s="77" t="str">
        <f t="shared" si="68"/>
        <v/>
      </c>
      <c r="Q185" s="27">
        <v>45500</v>
      </c>
      <c r="R185" s="90">
        <f t="shared" si="71"/>
        <v>45500</v>
      </c>
      <c r="S185" s="3"/>
      <c r="V185" s="9"/>
      <c r="W185" s="6"/>
      <c r="X185" s="8"/>
      <c r="Y185" s="9"/>
      <c r="Z185" s="6"/>
      <c r="AA185" s="8"/>
      <c r="AC185" s="114">
        <f t="shared" si="77"/>
        <v>0</v>
      </c>
      <c r="AD185" s="114">
        <f t="shared" si="75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81"/>
        <v>3200</v>
      </c>
      <c r="G186" s="29" t="str">
        <f t="shared" si="79"/>
        <v/>
      </c>
      <c r="H186" s="30">
        <v>3200</v>
      </c>
      <c r="I186" s="67">
        <f t="shared" si="82"/>
        <v>3200</v>
      </c>
      <c r="J186" s="105"/>
      <c r="K186" s="44" t="s">
        <v>442</v>
      </c>
      <c r="L186" s="44" t="s">
        <v>66</v>
      </c>
      <c r="M186" s="26"/>
      <c r="N186" s="27">
        <v>14500</v>
      </c>
      <c r="O186" s="152">
        <f t="shared" si="74"/>
        <v>14500</v>
      </c>
      <c r="P186" s="77" t="str">
        <f t="shared" si="68"/>
        <v/>
      </c>
      <c r="Q186" s="27">
        <v>14500</v>
      </c>
      <c r="R186" s="90">
        <f t="shared" si="71"/>
        <v>14500</v>
      </c>
      <c r="S186" s="3"/>
      <c r="V186" s="9"/>
      <c r="W186" s="6"/>
      <c r="X186" s="8"/>
      <c r="Y186" s="9"/>
      <c r="Z186" s="6"/>
      <c r="AA186" s="8"/>
      <c r="AC186" s="114">
        <f t="shared" si="77"/>
        <v>0</v>
      </c>
      <c r="AD186" s="114">
        <f t="shared" si="75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444</v>
      </c>
      <c r="L187" s="44" t="s">
        <v>66</v>
      </c>
      <c r="M187" s="26"/>
      <c r="N187" s="27">
        <v>12700</v>
      </c>
      <c r="O187" s="152">
        <f t="shared" si="74"/>
        <v>12700</v>
      </c>
      <c r="P187" s="77" t="str">
        <f t="shared" si="68"/>
        <v/>
      </c>
      <c r="Q187" s="27">
        <v>12700</v>
      </c>
      <c r="R187" s="90">
        <f t="shared" si="71"/>
        <v>12700</v>
      </c>
      <c r="S187" s="3"/>
      <c r="V187" s="9"/>
      <c r="W187" s="6"/>
      <c r="X187" s="8"/>
      <c r="Y187" s="9"/>
      <c r="Z187" s="6"/>
      <c r="AA187" s="8"/>
      <c r="AC187" s="114">
        <f t="shared" si="77"/>
        <v>0</v>
      </c>
      <c r="AD187" s="114">
        <f t="shared" si="75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446</v>
      </c>
      <c r="L188" s="44" t="s">
        <v>66</v>
      </c>
      <c r="M188" s="26"/>
      <c r="N188" s="27">
        <v>11400</v>
      </c>
      <c r="O188" s="152">
        <f t="shared" si="74"/>
        <v>11400</v>
      </c>
      <c r="P188" s="77" t="str">
        <f t="shared" si="68"/>
        <v/>
      </c>
      <c r="Q188" s="27">
        <v>11400</v>
      </c>
      <c r="R188" s="90">
        <f t="shared" si="71"/>
        <v>11400</v>
      </c>
      <c r="S188" s="3"/>
      <c r="V188" s="9"/>
      <c r="W188" s="6"/>
      <c r="X188" s="8"/>
      <c r="Y188" s="9"/>
      <c r="Z188" s="6"/>
      <c r="AA188" s="8"/>
      <c r="AC188" s="114">
        <f t="shared" si="77"/>
        <v>0</v>
      </c>
      <c r="AD188" s="114">
        <f t="shared" si="7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449</v>
      </c>
      <c r="L189" s="44" t="s">
        <v>66</v>
      </c>
      <c r="M189" s="26"/>
      <c r="N189" s="27">
        <v>13600</v>
      </c>
      <c r="O189" s="152">
        <f t="shared" si="74"/>
        <v>13600</v>
      </c>
      <c r="P189" s="77" t="str">
        <f t="shared" ref="P189:P198" si="83">IF(LEFT(M189,1)="+",LEFT(M189,1)&amp;TEXT(M189,"#"),TEXT(M189,"#"))</f>
        <v/>
      </c>
      <c r="Q189" s="27">
        <v>13600</v>
      </c>
      <c r="R189" s="90">
        <f t="shared" si="71"/>
        <v>13600</v>
      </c>
      <c r="S189" s="3"/>
      <c r="V189" s="9"/>
      <c r="W189" s="6"/>
      <c r="X189" s="8"/>
      <c r="Y189" s="9"/>
      <c r="Z189" s="6"/>
      <c r="AA189" s="8"/>
      <c r="AC189" s="114">
        <f t="shared" si="77"/>
        <v>0</v>
      </c>
      <c r="AD189" s="114">
        <f t="shared" si="75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451</v>
      </c>
      <c r="L190" s="44" t="s">
        <v>66</v>
      </c>
      <c r="M190" s="26"/>
      <c r="N190" s="27">
        <v>15500</v>
      </c>
      <c r="O190" s="152">
        <f t="shared" si="74"/>
        <v>15500</v>
      </c>
      <c r="P190" s="77" t="str">
        <f t="shared" si="83"/>
        <v/>
      </c>
      <c r="Q190" s="27">
        <v>15500</v>
      </c>
      <c r="R190" s="90">
        <f t="shared" si="71"/>
        <v>15500</v>
      </c>
      <c r="S190" s="3"/>
      <c r="V190" s="9"/>
      <c r="W190" s="6"/>
      <c r="X190" s="8"/>
      <c r="Y190" s="9"/>
      <c r="Z190" s="6"/>
      <c r="AA190" s="8"/>
      <c r="AC190" s="114">
        <f t="shared" si="77"/>
        <v>0</v>
      </c>
      <c r="AD190" s="114">
        <f t="shared" si="7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453</v>
      </c>
      <c r="L191" s="44" t="s">
        <v>105</v>
      </c>
      <c r="M191" s="26"/>
      <c r="N191" s="27">
        <v>15600</v>
      </c>
      <c r="O191" s="152">
        <f t="shared" si="74"/>
        <v>15600</v>
      </c>
      <c r="P191" s="77" t="str">
        <f t="shared" si="83"/>
        <v/>
      </c>
      <c r="Q191" s="30">
        <v>15600</v>
      </c>
      <c r="R191" s="90">
        <f t="shared" si="71"/>
        <v>15600</v>
      </c>
      <c r="S191" s="3"/>
      <c r="V191" s="9"/>
      <c r="W191" s="6"/>
      <c r="X191" s="8"/>
      <c r="Y191" s="9"/>
      <c r="Z191" s="6"/>
      <c r="AA191" s="8"/>
      <c r="AC191" s="114">
        <f t="shared" si="77"/>
        <v>0</v>
      </c>
      <c r="AD191" s="114">
        <f t="shared" si="7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455</v>
      </c>
      <c r="L192" s="44" t="s">
        <v>105</v>
      </c>
      <c r="M192" s="26"/>
      <c r="N192" s="27">
        <v>14500</v>
      </c>
      <c r="O192" s="152">
        <f t="shared" si="74"/>
        <v>14500</v>
      </c>
      <c r="P192" s="29" t="str">
        <f t="shared" si="83"/>
        <v/>
      </c>
      <c r="Q192" s="30">
        <v>14500</v>
      </c>
      <c r="R192" s="90">
        <f t="shared" si="71"/>
        <v>14500</v>
      </c>
      <c r="S192" s="3"/>
      <c r="V192" s="9"/>
      <c r="W192" s="6"/>
      <c r="X192" s="8"/>
      <c r="Y192" s="9"/>
      <c r="Z192" s="6"/>
      <c r="AA192" s="8"/>
      <c r="AC192" s="114">
        <f t="shared" si="77"/>
        <v>0</v>
      </c>
      <c r="AD192" s="114">
        <f t="shared" si="7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155" t="s">
        <v>457</v>
      </c>
      <c r="L193" s="44" t="s">
        <v>105</v>
      </c>
      <c r="M193" s="26"/>
      <c r="N193" s="27">
        <v>12700</v>
      </c>
      <c r="O193" s="152">
        <f t="shared" si="74"/>
        <v>12700</v>
      </c>
      <c r="P193" s="29" t="str">
        <f t="shared" si="83"/>
        <v/>
      </c>
      <c r="Q193" s="30">
        <v>12700</v>
      </c>
      <c r="R193" s="90">
        <f t="shared" si="71"/>
        <v>12700</v>
      </c>
      <c r="S193" s="3"/>
      <c r="V193" s="9"/>
      <c r="W193" s="6"/>
      <c r="X193" s="8"/>
      <c r="Y193" s="9"/>
      <c r="Z193" s="6"/>
      <c r="AA193" s="8"/>
      <c r="AC193" s="114">
        <f t="shared" si="77"/>
        <v>0</v>
      </c>
      <c r="AD193" s="114">
        <f t="shared" si="7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459</v>
      </c>
      <c r="L194" s="44" t="s">
        <v>105</v>
      </c>
      <c r="M194" s="26"/>
      <c r="N194" s="27">
        <v>11000</v>
      </c>
      <c r="O194" s="152">
        <f t="shared" si="74"/>
        <v>11000</v>
      </c>
      <c r="P194" s="29" t="str">
        <f t="shared" si="83"/>
        <v/>
      </c>
      <c r="Q194" s="30">
        <v>11000</v>
      </c>
      <c r="R194" s="90">
        <f t="shared" si="71"/>
        <v>11000</v>
      </c>
      <c r="S194" s="3"/>
      <c r="V194" s="9"/>
      <c r="W194" s="6"/>
      <c r="X194" s="8"/>
      <c r="Y194" s="9"/>
      <c r="Z194" s="6"/>
      <c r="AA194" s="8"/>
      <c r="AC194" s="114">
        <f t="shared" si="77"/>
        <v>0</v>
      </c>
      <c r="AD194" s="114">
        <f t="shared" si="7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461</v>
      </c>
      <c r="L195" s="60" t="s">
        <v>105</v>
      </c>
      <c r="M195" s="26"/>
      <c r="N195" s="27">
        <v>44000</v>
      </c>
      <c r="O195" s="28">
        <f t="shared" si="74"/>
        <v>44000</v>
      </c>
      <c r="P195" s="29" t="str">
        <f t="shared" si="83"/>
        <v/>
      </c>
      <c r="Q195" s="30">
        <v>44000</v>
      </c>
      <c r="R195" s="90">
        <f t="shared" si="71"/>
        <v>44000</v>
      </c>
      <c r="S195" s="3"/>
      <c r="V195" s="9"/>
      <c r="W195" s="6"/>
      <c r="X195" s="8"/>
      <c r="Y195" s="9"/>
      <c r="Z195" s="6"/>
      <c r="AA195" s="8"/>
      <c r="AC195" s="114">
        <f>F198-I198</f>
        <v>0</v>
      </c>
      <c r="AD195" s="114">
        <f t="shared" si="75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462</v>
      </c>
      <c r="L196" s="60" t="s">
        <v>105</v>
      </c>
      <c r="M196" s="26"/>
      <c r="N196" s="34">
        <v>14700</v>
      </c>
      <c r="O196" s="28">
        <f t="shared" si="74"/>
        <v>14700</v>
      </c>
      <c r="P196" s="29" t="str">
        <f t="shared" si="83"/>
        <v/>
      </c>
      <c r="Q196" s="34">
        <v>14700</v>
      </c>
      <c r="R196" s="90">
        <f t="shared" si="71"/>
        <v>14700</v>
      </c>
      <c r="S196" s="3"/>
      <c r="V196" s="9"/>
      <c r="W196" s="6"/>
      <c r="X196" s="8"/>
      <c r="Y196" s="9"/>
      <c r="Z196" s="6"/>
      <c r="AA196" s="8"/>
      <c r="AC196" s="114">
        <f>F199-I199</f>
        <v>0</v>
      </c>
      <c r="AD196" s="114">
        <f t="shared" si="75"/>
        <v>0</v>
      </c>
      <c r="AE196" s="11"/>
    </row>
    <row r="197" s="1" customFormat="1" spans="1:31">
      <c r="A197" s="140"/>
      <c r="B197" s="141"/>
      <c r="C197" s="141"/>
      <c r="D197" s="142"/>
      <c r="E197" s="143"/>
      <c r="F197" s="144"/>
      <c r="G197" s="145"/>
      <c r="H197" s="143"/>
      <c r="I197" s="154"/>
      <c r="J197" s="105"/>
      <c r="K197" s="44" t="s">
        <v>463</v>
      </c>
      <c r="L197" s="60" t="s">
        <v>105</v>
      </c>
      <c r="M197" s="26"/>
      <c r="N197" s="27">
        <v>20700</v>
      </c>
      <c r="O197" s="28">
        <f t="shared" si="74"/>
        <v>20700</v>
      </c>
      <c r="P197" s="29" t="str">
        <f t="shared" si="83"/>
        <v/>
      </c>
      <c r="Q197" s="30">
        <v>20700</v>
      </c>
      <c r="R197" s="90">
        <f t="shared" si="71"/>
        <v>20700</v>
      </c>
      <c r="S197" s="3"/>
      <c r="V197" s="9"/>
      <c r="W197" s="6"/>
      <c r="X197" s="8"/>
      <c r="Y197" s="9"/>
      <c r="Z197" s="6"/>
      <c r="AA197" s="8"/>
      <c r="AC197" s="114">
        <f>F200-I200</f>
        <v>0</v>
      </c>
      <c r="AD197" s="114">
        <f t="shared" si="75"/>
        <v>0</v>
      </c>
      <c r="AE197" s="11"/>
    </row>
    <row r="198" s="1" customFormat="1" ht="12.75" spans="1:31">
      <c r="A198" s="158"/>
      <c r="B198" s="159"/>
      <c r="C198" s="159"/>
      <c r="D198" s="160"/>
      <c r="E198" s="161"/>
      <c r="F198" s="162"/>
      <c r="G198" s="115"/>
      <c r="H198" s="161"/>
      <c r="I198" s="104"/>
      <c r="J198" s="166"/>
      <c r="K198" s="167" t="s">
        <v>464</v>
      </c>
      <c r="L198" s="159" t="s">
        <v>105</v>
      </c>
      <c r="M198" s="160"/>
      <c r="N198" s="161">
        <v>34200</v>
      </c>
      <c r="O198" s="162">
        <f t="shared" si="74"/>
        <v>34200</v>
      </c>
      <c r="P198" s="115" t="str">
        <f t="shared" si="83"/>
        <v/>
      </c>
      <c r="Q198" s="161">
        <v>34200</v>
      </c>
      <c r="R198" s="116">
        <f t="shared" si="71"/>
        <v>34200</v>
      </c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K199" s="168"/>
      <c r="L199" s="168"/>
      <c r="M199" s="169"/>
      <c r="N199" s="170"/>
      <c r="O199" s="171"/>
      <c r="P199" s="172"/>
      <c r="Q199" s="170"/>
      <c r="R199" s="174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64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12">
      <c r="B203" s="4"/>
      <c r="C203" s="4"/>
      <c r="D203" s="163"/>
      <c r="E203" s="130"/>
      <c r="F203" s="165"/>
      <c r="G203" s="163"/>
      <c r="H203" s="130"/>
      <c r="I203" s="131"/>
      <c r="L203" s="173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  <row r="218" spans="2:9">
      <c r="B218" s="4"/>
      <c r="C218" s="4"/>
      <c r="D218" s="163"/>
      <c r="E218" s="130"/>
      <c r="F218" s="165"/>
      <c r="G218" s="163"/>
      <c r="H218" s="130"/>
      <c r="I218" s="131"/>
    </row>
  </sheetData>
  <autoFilter xmlns:etc="http://www.wps.cn/officeDocument/2017/etCustomData" ref="A3:AE202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100"/>
    <mergeCell ref="J101:J123"/>
    <mergeCell ref="J124:J126"/>
    <mergeCell ref="J127:J135"/>
    <mergeCell ref="J136:J147"/>
    <mergeCell ref="J148:J172"/>
    <mergeCell ref="J173:J198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U29" sqref="U29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531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 t="s">
        <v>473</v>
      </c>
      <c r="N6" s="27">
        <v>5000</v>
      </c>
      <c r="O6" s="28">
        <f t="shared" si="3"/>
        <v>4400</v>
      </c>
      <c r="P6" s="29" t="str">
        <f t="shared" si="4"/>
        <v>-600</v>
      </c>
      <c r="Q6" s="30">
        <v>5000</v>
      </c>
      <c r="R6" s="90">
        <f t="shared" si="5"/>
        <v>4400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5700</v>
      </c>
      <c r="O7" s="28">
        <f t="shared" si="3"/>
        <v>5700</v>
      </c>
      <c r="P7" s="29" t="str">
        <f t="shared" si="4"/>
        <v/>
      </c>
      <c r="Q7" s="30">
        <v>5700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 t="s">
        <v>473</v>
      </c>
      <c r="N8" s="27">
        <v>5200</v>
      </c>
      <c r="O8" s="28">
        <f t="shared" si="3"/>
        <v>4600</v>
      </c>
      <c r="P8" s="29" t="str">
        <f t="shared" si="4"/>
        <v>-600</v>
      </c>
      <c r="Q8" s="30">
        <v>5200</v>
      </c>
      <c r="R8" s="90">
        <f t="shared" si="5"/>
        <v>4600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 t="s">
        <v>473</v>
      </c>
      <c r="N9" s="27">
        <v>5400</v>
      </c>
      <c r="O9" s="28">
        <f t="shared" si="3"/>
        <v>4800</v>
      </c>
      <c r="P9" s="29" t="str">
        <f t="shared" si="4"/>
        <v>-600</v>
      </c>
      <c r="Q9" s="30">
        <v>5400</v>
      </c>
      <c r="R9" s="90">
        <f t="shared" si="5"/>
        <v>4800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11100</v>
      </c>
      <c r="X12" s="67">
        <f t="shared" si="6"/>
        <v>11100</v>
      </c>
      <c r="Y12" s="77" t="str">
        <f t="shared" si="7"/>
        <v/>
      </c>
      <c r="Z12" s="30">
        <v>11100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100000</v>
      </c>
      <c r="O27" s="39">
        <f>N27/22</f>
        <v>4545.45454545455</v>
      </c>
      <c r="P27" s="73"/>
      <c r="Q27" s="38">
        <f>SUM(R6:R26)</f>
        <v>100000</v>
      </c>
      <c r="R27" s="108">
        <f>Q27/22</f>
        <v>4545.45454545455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26900</v>
      </c>
      <c r="O28" s="28">
        <f t="shared" ref="O28:O45" si="19">N28+M28</f>
        <v>26900</v>
      </c>
      <c r="P28" s="29" t="str">
        <f t="shared" ref="P28:P45" si="20">IF(LEFT(M28,1)="+",LEFT(M28,1)&amp;TEXT(M28,"#"),TEXT(M28,"#"))</f>
        <v/>
      </c>
      <c r="Q28" s="30">
        <v>26900</v>
      </c>
      <c r="R28" s="90">
        <f t="shared" ref="R28:R45" si="21">IF(P28="",0+Q28,P28+Q28)</f>
        <v>26900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26700</v>
      </c>
      <c r="O29" s="28">
        <f t="shared" si="19"/>
        <v>26700</v>
      </c>
      <c r="P29" s="29" t="str">
        <f t="shared" si="20"/>
        <v/>
      </c>
      <c r="Q29" s="30">
        <v>26700</v>
      </c>
      <c r="R29" s="90">
        <f t="shared" si="21"/>
        <v>26700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25900</v>
      </c>
      <c r="O30" s="28">
        <f t="shared" si="19"/>
        <v>25900</v>
      </c>
      <c r="P30" s="29" t="str">
        <f t="shared" si="20"/>
        <v/>
      </c>
      <c r="Q30" s="30">
        <v>25900</v>
      </c>
      <c r="R30" s="90">
        <f t="shared" si="21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25700</v>
      </c>
      <c r="O31" s="28">
        <f t="shared" si="19"/>
        <v>25700</v>
      </c>
      <c r="P31" s="29" t="str">
        <f t="shared" si="20"/>
        <v/>
      </c>
      <c r="Q31" s="30">
        <v>25700</v>
      </c>
      <c r="R31" s="90">
        <f t="shared" si="21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25500</v>
      </c>
      <c r="O32" s="28">
        <f t="shared" si="19"/>
        <v>25500</v>
      </c>
      <c r="P32" s="29" t="str">
        <f t="shared" si="20"/>
        <v/>
      </c>
      <c r="Q32" s="30">
        <v>25500</v>
      </c>
      <c r="R32" s="90">
        <f t="shared" si="21"/>
        <v>25500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25000</v>
      </c>
      <c r="O33" s="28">
        <f t="shared" si="19"/>
        <v>25000</v>
      </c>
      <c r="P33" s="29" t="str">
        <f t="shared" si="20"/>
        <v/>
      </c>
      <c r="Q33" s="30">
        <v>25000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25200</v>
      </c>
      <c r="O34" s="28">
        <f t="shared" si="19"/>
        <v>25200</v>
      </c>
      <c r="P34" s="29" t="str">
        <f t="shared" si="20"/>
        <v/>
      </c>
      <c r="Q34" s="30">
        <v>25200</v>
      </c>
      <c r="R34" s="90">
        <f t="shared" si="21"/>
        <v>25200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23100</v>
      </c>
      <c r="O35" s="28">
        <f t="shared" si="19"/>
        <v>23100</v>
      </c>
      <c r="P35" s="29" t="str">
        <f t="shared" si="20"/>
        <v/>
      </c>
      <c r="Q35" s="30">
        <v>23100</v>
      </c>
      <c r="R35" s="90">
        <f t="shared" si="21"/>
        <v>23100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23100</v>
      </c>
      <c r="O36" s="28">
        <f t="shared" si="19"/>
        <v>23100</v>
      </c>
      <c r="P36" s="29" t="str">
        <f t="shared" si="20"/>
        <v/>
      </c>
      <c r="Q36" s="30">
        <v>23100</v>
      </c>
      <c r="R36" s="90">
        <f t="shared" si="21"/>
        <v>23100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 t="s">
        <v>468</v>
      </c>
      <c r="N40" s="27">
        <v>20800</v>
      </c>
      <c r="O40" s="28">
        <f t="shared" si="19"/>
        <v>20500</v>
      </c>
      <c r="P40" s="77" t="str">
        <f t="shared" si="20"/>
        <v>-300</v>
      </c>
      <c r="Q40" s="30">
        <v>20800</v>
      </c>
      <c r="R40" s="90">
        <f t="shared" si="21"/>
        <v>20500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27300</v>
      </c>
      <c r="O45" s="28">
        <f t="shared" si="19"/>
        <v>27300</v>
      </c>
      <c r="P45" s="29" t="str">
        <f t="shared" si="20"/>
        <v/>
      </c>
      <c r="Q45" s="30">
        <v>27300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479240</v>
      </c>
      <c r="O46" s="39">
        <f>N46/18</f>
        <v>26624.4444444444</v>
      </c>
      <c r="P46" s="73"/>
      <c r="Q46" s="38">
        <f>SUM(R28:R45)</f>
        <v>479240</v>
      </c>
      <c r="R46" s="108">
        <f>Q46/18</f>
        <v>26624.4444444444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21600</v>
      </c>
      <c r="F47" s="28">
        <f t="shared" ref="F47:F51" si="24">E47+D47</f>
        <v>21600</v>
      </c>
      <c r="G47" s="29" t="str">
        <f t="shared" si="1"/>
        <v/>
      </c>
      <c r="H47" s="30">
        <v>21600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522440</v>
      </c>
      <c r="O50" s="39">
        <f>N50/21</f>
        <v>24878.0952380952</v>
      </c>
      <c r="P50" s="73"/>
      <c r="Q50" s="38">
        <f>Q46+R47+R48</f>
        <v>522440</v>
      </c>
      <c r="R50" s="108">
        <f>Q50/21</f>
        <v>24878.0952380952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487800</v>
      </c>
      <c r="F53" s="39">
        <f>E53/16</f>
        <v>30487.5</v>
      </c>
      <c r="G53" s="29" t="str">
        <f t="shared" si="1"/>
        <v/>
      </c>
      <c r="H53" s="51">
        <f>H46+H52</f>
        <v>487800</v>
      </c>
      <c r="I53" s="39">
        <f>H53/16</f>
        <v>30487.5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10900</v>
      </c>
      <c r="F60" s="28">
        <f t="shared" si="32"/>
        <v>10900</v>
      </c>
      <c r="G60" s="29" t="str">
        <f t="shared" si="1"/>
        <v/>
      </c>
      <c r="H60" s="30">
        <v>10900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11100</v>
      </c>
      <c r="F61" s="28">
        <f t="shared" si="32"/>
        <v>11100</v>
      </c>
      <c r="G61" s="29" t="str">
        <f t="shared" si="1"/>
        <v/>
      </c>
      <c r="H61" s="30">
        <v>11100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 t="s">
        <v>468</v>
      </c>
      <c r="N79" s="27">
        <v>12700</v>
      </c>
      <c r="O79" s="28">
        <f t="shared" si="48"/>
        <v>12400</v>
      </c>
      <c r="P79" s="29" t="str">
        <f t="shared" si="49"/>
        <v>-300</v>
      </c>
      <c r="Q79" s="30">
        <v>12700</v>
      </c>
      <c r="R79" s="90">
        <f t="shared" si="50"/>
        <v>12400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59"/>
        <v>9400</v>
      </c>
      <c r="G106" s="29" t="str">
        <f t="shared" si="58"/>
        <v/>
      </c>
      <c r="H106" s="30">
        <v>9400</v>
      </c>
      <c r="I106" s="67">
        <f t="shared" si="60"/>
        <v>9400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9"/>
        <v>11800</v>
      </c>
      <c r="G110" s="29" t="str">
        <f t="shared" si="58"/>
        <v/>
      </c>
      <c r="H110" s="30">
        <v>11800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205400</v>
      </c>
      <c r="F116" s="39">
        <f>E116/19</f>
        <v>10810.5263157895</v>
      </c>
      <c r="G116" s="73"/>
      <c r="H116" s="38">
        <f>SUM(I97:I115)</f>
        <v>205400</v>
      </c>
      <c r="I116" s="39">
        <f>H116/19</f>
        <v>10810.5263157895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223100</v>
      </c>
      <c r="F120" s="39">
        <f>E120/21</f>
        <v>10623.8095238095</v>
      </c>
      <c r="G120" s="29" t="str">
        <f t="shared" si="62"/>
        <v/>
      </c>
      <c r="H120" s="38">
        <f>H116+H119</f>
        <v>223100</v>
      </c>
      <c r="I120" s="39">
        <f>H120/21</f>
        <v>10623.8095238095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17200</v>
      </c>
      <c r="O131" s="28">
        <f t="shared" si="48"/>
        <v>17200</v>
      </c>
      <c r="P131" s="29" t="str">
        <f t="shared" si="64"/>
        <v/>
      </c>
      <c r="Q131" s="30">
        <v>17200</v>
      </c>
      <c r="R131" s="90">
        <f t="shared" si="50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16600</v>
      </c>
      <c r="O132" s="28">
        <f t="shared" si="48"/>
        <v>16600</v>
      </c>
      <c r="P132" s="29" t="str">
        <f t="shared" si="64"/>
        <v/>
      </c>
      <c r="Q132" s="30">
        <v>16600</v>
      </c>
      <c r="R132" s="90">
        <f t="shared" si="50"/>
        <v>16600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9100</v>
      </c>
      <c r="O134" s="28">
        <f>N134+M134</f>
        <v>9100</v>
      </c>
      <c r="P134" s="29" t="str">
        <f t="shared" si="64"/>
        <v/>
      </c>
      <c r="Q134" s="30">
        <v>9100</v>
      </c>
      <c r="R134" s="90">
        <f t="shared" ref="R134:R197" si="67">IF(P134="",0+Q134,P134+Q134)</f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27450</v>
      </c>
      <c r="O139" s="28">
        <f>O32+1250+300+400</f>
        <v>27450</v>
      </c>
      <c r="P139" s="29" t="str">
        <f t="shared" si="64"/>
        <v/>
      </c>
      <c r="Q139" s="34">
        <f t="shared" si="68"/>
        <v>27450</v>
      </c>
      <c r="R139" s="90">
        <f t="shared" si="67"/>
        <v>27450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9570</v>
      </c>
      <c r="O146" s="28">
        <f>F89+1570+400+300</f>
        <v>9570</v>
      </c>
      <c r="P146" s="29" t="str">
        <f t="shared" si="64"/>
        <v/>
      </c>
      <c r="Q146" s="34">
        <f t="shared" si="68"/>
        <v>9570</v>
      </c>
      <c r="R146" s="90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4700</v>
      </c>
      <c r="O152" s="28">
        <f t="shared" si="70"/>
        <v>4700</v>
      </c>
      <c r="P152" s="77" t="str">
        <f t="shared" si="64"/>
        <v/>
      </c>
      <c r="Q152" s="30">
        <v>4700</v>
      </c>
      <c r="R152" s="90">
        <f t="shared" si="67"/>
        <v>4700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5700</v>
      </c>
      <c r="O154" s="28">
        <f t="shared" si="70"/>
        <v>5700</v>
      </c>
      <c r="P154" s="77" t="str">
        <f t="shared" si="64"/>
        <v/>
      </c>
      <c r="Q154" s="30">
        <v>5700</v>
      </c>
      <c r="R154" s="90">
        <f t="shared" si="67"/>
        <v>5700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4"/>
        <v/>
      </c>
      <c r="Q155" s="30">
        <v>5000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4"/>
        <v/>
      </c>
      <c r="Q159" s="30">
        <v>6000</v>
      </c>
      <c r="R159" s="90">
        <f t="shared" si="67"/>
        <v>6000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9800</v>
      </c>
      <c r="O163" s="28">
        <f t="shared" si="70"/>
        <v>9800</v>
      </c>
      <c r="P163" s="77" t="str">
        <f t="shared" si="64"/>
        <v/>
      </c>
      <c r="Q163" s="30">
        <v>9800</v>
      </c>
      <c r="R163" s="90">
        <f t="shared" si="67"/>
        <v>9800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5" sqref="T25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532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532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5000</v>
      </c>
      <c r="O6" s="28">
        <f t="shared" si="3"/>
        <v>5000</v>
      </c>
      <c r="P6" s="29" t="str">
        <f t="shared" si="4"/>
        <v/>
      </c>
      <c r="Q6" s="30">
        <v>5000</v>
      </c>
      <c r="R6" s="90">
        <f t="shared" si="5"/>
        <v>5000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5700</v>
      </c>
      <c r="O7" s="28">
        <f t="shared" si="3"/>
        <v>5700</v>
      </c>
      <c r="P7" s="29" t="str">
        <f t="shared" si="4"/>
        <v/>
      </c>
      <c r="Q7" s="30">
        <v>5700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11100</v>
      </c>
      <c r="X12" s="67">
        <f t="shared" si="6"/>
        <v>11100</v>
      </c>
      <c r="Y12" s="77" t="str">
        <f t="shared" si="7"/>
        <v/>
      </c>
      <c r="Z12" s="30">
        <v>11100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101800</v>
      </c>
      <c r="O27" s="39">
        <f>N27/22</f>
        <v>4627.27272727273</v>
      </c>
      <c r="P27" s="73"/>
      <c r="Q27" s="38">
        <f>SUM(R6:R26)</f>
        <v>101800</v>
      </c>
      <c r="R27" s="108">
        <f>Q27/22</f>
        <v>4627.27272727273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 t="s">
        <v>468</v>
      </c>
      <c r="N28" s="27">
        <v>27200</v>
      </c>
      <c r="O28" s="28">
        <f t="shared" ref="O28:O45" si="19">N28+M28</f>
        <v>26900</v>
      </c>
      <c r="P28" s="29" t="str">
        <f t="shared" ref="P28:P45" si="20">IF(LEFT(M28,1)="+",LEFT(M28,1)&amp;TEXT(M28,"#"),TEXT(M28,"#"))</f>
        <v>-300</v>
      </c>
      <c r="Q28" s="30">
        <v>27200</v>
      </c>
      <c r="R28" s="90">
        <f t="shared" ref="R28:R45" si="21">IF(P28="",0+Q28,P28+Q28)</f>
        <v>26900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 t="s">
        <v>468</v>
      </c>
      <c r="N29" s="27">
        <v>27000</v>
      </c>
      <c r="O29" s="28">
        <f t="shared" si="19"/>
        <v>26700</v>
      </c>
      <c r="P29" s="29" t="str">
        <f t="shared" si="20"/>
        <v>-300</v>
      </c>
      <c r="Q29" s="30">
        <v>27000</v>
      </c>
      <c r="R29" s="90">
        <f t="shared" si="21"/>
        <v>26700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 t="s">
        <v>468</v>
      </c>
      <c r="N30" s="27">
        <v>26200</v>
      </c>
      <c r="O30" s="28">
        <f t="shared" si="19"/>
        <v>25900</v>
      </c>
      <c r="P30" s="29" t="str">
        <f t="shared" si="20"/>
        <v>-300</v>
      </c>
      <c r="Q30" s="30">
        <v>26200</v>
      </c>
      <c r="R30" s="90">
        <f t="shared" si="21"/>
        <v>25900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 t="s">
        <v>468</v>
      </c>
      <c r="N31" s="27">
        <v>26000</v>
      </c>
      <c r="O31" s="28">
        <f t="shared" si="19"/>
        <v>25700</v>
      </c>
      <c r="P31" s="29" t="str">
        <f t="shared" si="20"/>
        <v>-300</v>
      </c>
      <c r="Q31" s="30">
        <v>26000</v>
      </c>
      <c r="R31" s="90">
        <f t="shared" si="21"/>
        <v>25700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 t="s">
        <v>468</v>
      </c>
      <c r="N32" s="27">
        <v>25800</v>
      </c>
      <c r="O32" s="28">
        <f t="shared" si="19"/>
        <v>25500</v>
      </c>
      <c r="P32" s="29" t="str">
        <f t="shared" si="20"/>
        <v>-300</v>
      </c>
      <c r="Q32" s="30">
        <v>25800</v>
      </c>
      <c r="R32" s="90">
        <f t="shared" si="21"/>
        <v>25500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 t="s">
        <v>468</v>
      </c>
      <c r="N33" s="27">
        <v>25300</v>
      </c>
      <c r="O33" s="28">
        <f t="shared" si="19"/>
        <v>25000</v>
      </c>
      <c r="P33" s="29" t="str">
        <f t="shared" si="20"/>
        <v>-300</v>
      </c>
      <c r="Q33" s="30">
        <v>25300</v>
      </c>
      <c r="R33" s="90">
        <f t="shared" si="21"/>
        <v>25000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 t="s">
        <v>468</v>
      </c>
      <c r="N34" s="27">
        <v>25500</v>
      </c>
      <c r="O34" s="28">
        <f t="shared" si="19"/>
        <v>25200</v>
      </c>
      <c r="P34" s="29" t="str">
        <f t="shared" si="20"/>
        <v>-300</v>
      </c>
      <c r="Q34" s="30">
        <v>25500</v>
      </c>
      <c r="R34" s="90">
        <f t="shared" si="21"/>
        <v>25200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 t="s">
        <v>468</v>
      </c>
      <c r="N35" s="27">
        <v>23400</v>
      </c>
      <c r="O35" s="28">
        <f t="shared" si="19"/>
        <v>23100</v>
      </c>
      <c r="P35" s="29" t="str">
        <f t="shared" si="20"/>
        <v>-300</v>
      </c>
      <c r="Q35" s="30">
        <v>23400</v>
      </c>
      <c r="R35" s="90">
        <f t="shared" si="21"/>
        <v>23100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 t="s">
        <v>468</v>
      </c>
      <c r="N36" s="27">
        <v>23400</v>
      </c>
      <c r="O36" s="28">
        <f t="shared" si="19"/>
        <v>23100</v>
      </c>
      <c r="P36" s="29" t="str">
        <f t="shared" si="20"/>
        <v>-300</v>
      </c>
      <c r="Q36" s="30">
        <v>23400</v>
      </c>
      <c r="R36" s="90">
        <f t="shared" si="21"/>
        <v>23100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20800</v>
      </c>
      <c r="O40" s="28">
        <f t="shared" si="19"/>
        <v>20800</v>
      </c>
      <c r="P40" s="77" t="str">
        <f t="shared" si="20"/>
        <v/>
      </c>
      <c r="Q40" s="30">
        <v>20800</v>
      </c>
      <c r="R40" s="90">
        <f t="shared" si="21"/>
        <v>20800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27300</v>
      </c>
      <c r="O45" s="28">
        <f t="shared" si="19"/>
        <v>27300</v>
      </c>
      <c r="P45" s="29" t="str">
        <f t="shared" si="20"/>
        <v/>
      </c>
      <c r="Q45" s="30">
        <v>27300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479540</v>
      </c>
      <c r="O46" s="39">
        <f>N46/18</f>
        <v>26641.1111111111</v>
      </c>
      <c r="P46" s="73"/>
      <c r="Q46" s="38">
        <f>SUM(R28:R45)</f>
        <v>479540</v>
      </c>
      <c r="R46" s="108">
        <f>Q46/18</f>
        <v>26641.1111111111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21600</v>
      </c>
      <c r="F47" s="28">
        <f t="shared" ref="F47:F51" si="24">E47+D47</f>
        <v>21600</v>
      </c>
      <c r="G47" s="29" t="str">
        <f t="shared" si="1"/>
        <v/>
      </c>
      <c r="H47" s="30">
        <v>21600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522740</v>
      </c>
      <c r="O50" s="39">
        <f>N50/21</f>
        <v>24892.380952381</v>
      </c>
      <c r="P50" s="73"/>
      <c r="Q50" s="38">
        <f>Q46+R47+R48</f>
        <v>522740</v>
      </c>
      <c r="R50" s="108">
        <f>Q50/21</f>
        <v>24892.380952381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487800</v>
      </c>
      <c r="F53" s="39">
        <f>E53/16</f>
        <v>30487.5</v>
      </c>
      <c r="G53" s="29" t="str">
        <f t="shared" si="1"/>
        <v/>
      </c>
      <c r="H53" s="51">
        <f>H46+H52</f>
        <v>487800</v>
      </c>
      <c r="I53" s="39">
        <f>H53/16</f>
        <v>30487.5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10900</v>
      </c>
      <c r="F60" s="28">
        <f t="shared" si="32"/>
        <v>10900</v>
      </c>
      <c r="G60" s="29" t="str">
        <f t="shared" si="1"/>
        <v/>
      </c>
      <c r="H60" s="30">
        <v>10900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11100</v>
      </c>
      <c r="F61" s="28">
        <f t="shared" si="32"/>
        <v>11100</v>
      </c>
      <c r="G61" s="29" t="str">
        <f t="shared" si="1"/>
        <v/>
      </c>
      <c r="H61" s="30">
        <v>11100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12700</v>
      </c>
      <c r="O79" s="28">
        <f t="shared" si="48"/>
        <v>12700</v>
      </c>
      <c r="P79" s="29" t="str">
        <f t="shared" si="49"/>
        <v/>
      </c>
      <c r="Q79" s="30">
        <v>12700</v>
      </c>
      <c r="R79" s="90">
        <f t="shared" si="50"/>
        <v>12700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9400</v>
      </c>
      <c r="F106" s="28">
        <f t="shared" si="59"/>
        <v>9400</v>
      </c>
      <c r="G106" s="29" t="str">
        <f t="shared" si="58"/>
        <v/>
      </c>
      <c r="H106" s="30">
        <v>9400</v>
      </c>
      <c r="I106" s="67">
        <f t="shared" si="60"/>
        <v>9400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9"/>
        <v>11800</v>
      </c>
      <c r="G110" s="29" t="str">
        <f t="shared" si="58"/>
        <v/>
      </c>
      <c r="H110" s="30">
        <v>11800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205400</v>
      </c>
      <c r="F116" s="39">
        <f>E116/19</f>
        <v>10810.5263157895</v>
      </c>
      <c r="G116" s="73"/>
      <c r="H116" s="38">
        <f>SUM(I97:I115)</f>
        <v>205400</v>
      </c>
      <c r="I116" s="39">
        <f>H116/19</f>
        <v>10810.5263157895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223100</v>
      </c>
      <c r="F120" s="39">
        <f>E120/21</f>
        <v>10623.8095238095</v>
      </c>
      <c r="G120" s="29" t="str">
        <f t="shared" si="62"/>
        <v/>
      </c>
      <c r="H120" s="38">
        <f>H116+H119</f>
        <v>223100</v>
      </c>
      <c r="I120" s="39">
        <f>H120/21</f>
        <v>10623.8095238095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 t="s">
        <v>467</v>
      </c>
      <c r="N131" s="27">
        <v>17400</v>
      </c>
      <c r="O131" s="28">
        <f t="shared" si="48"/>
        <v>17200</v>
      </c>
      <c r="P131" s="29" t="str">
        <f t="shared" si="64"/>
        <v>-200</v>
      </c>
      <c r="Q131" s="30">
        <v>17400</v>
      </c>
      <c r="R131" s="90">
        <f t="shared" si="50"/>
        <v>17200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 t="s">
        <v>467</v>
      </c>
      <c r="N132" s="27">
        <v>16800</v>
      </c>
      <c r="O132" s="28">
        <f t="shared" si="48"/>
        <v>16600</v>
      </c>
      <c r="P132" s="29" t="str">
        <f t="shared" si="64"/>
        <v>-200</v>
      </c>
      <c r="Q132" s="30">
        <v>16800</v>
      </c>
      <c r="R132" s="90">
        <f t="shared" si="50"/>
        <v>16600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 t="s">
        <v>467</v>
      </c>
      <c r="N134" s="27">
        <v>9300</v>
      </c>
      <c r="O134" s="28">
        <f>N134+M134</f>
        <v>9100</v>
      </c>
      <c r="P134" s="29" t="str">
        <f t="shared" si="64"/>
        <v>-200</v>
      </c>
      <c r="Q134" s="30">
        <v>9300</v>
      </c>
      <c r="R134" s="90">
        <f t="shared" ref="R134:R197" si="67">IF(P134="",0+Q134,P134+Q134)</f>
        <v>9100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27450</v>
      </c>
      <c r="O139" s="28">
        <f>O32+1250+300+400</f>
        <v>27450</v>
      </c>
      <c r="P139" s="29" t="str">
        <f t="shared" si="64"/>
        <v/>
      </c>
      <c r="Q139" s="34">
        <f t="shared" si="68"/>
        <v>27450</v>
      </c>
      <c r="R139" s="90">
        <f t="shared" si="67"/>
        <v>27450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9570</v>
      </c>
      <c r="O146" s="28">
        <f>F89+1570+400+300</f>
        <v>9570</v>
      </c>
      <c r="P146" s="29" t="str">
        <f t="shared" si="64"/>
        <v/>
      </c>
      <c r="Q146" s="34">
        <f t="shared" si="68"/>
        <v>9570</v>
      </c>
      <c r="R146" s="90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4700</v>
      </c>
      <c r="O152" s="28">
        <f t="shared" si="70"/>
        <v>4700</v>
      </c>
      <c r="P152" s="77" t="str">
        <f t="shared" si="64"/>
        <v/>
      </c>
      <c r="Q152" s="30">
        <v>4700</v>
      </c>
      <c r="R152" s="90">
        <f t="shared" si="67"/>
        <v>4700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5700</v>
      </c>
      <c r="O154" s="28">
        <f t="shared" si="70"/>
        <v>5700</v>
      </c>
      <c r="P154" s="77" t="str">
        <f t="shared" si="64"/>
        <v/>
      </c>
      <c r="Q154" s="30">
        <v>5700</v>
      </c>
      <c r="R154" s="90">
        <f t="shared" si="67"/>
        <v>5700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4"/>
        <v/>
      </c>
      <c r="Q155" s="30">
        <v>5000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4"/>
        <v/>
      </c>
      <c r="Q159" s="30">
        <v>6000</v>
      </c>
      <c r="R159" s="90">
        <f t="shared" si="67"/>
        <v>6000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9800</v>
      </c>
      <c r="O163" s="28">
        <f t="shared" si="70"/>
        <v>9800</v>
      </c>
      <c r="P163" s="77" t="str">
        <f t="shared" si="64"/>
        <v/>
      </c>
      <c r="Q163" s="30">
        <v>9800</v>
      </c>
      <c r="R163" s="90">
        <f t="shared" si="67"/>
        <v>9800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X37" sqref="X37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533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5000</v>
      </c>
      <c r="O6" s="28">
        <f t="shared" si="3"/>
        <v>5000</v>
      </c>
      <c r="P6" s="29" t="str">
        <f t="shared" si="4"/>
        <v/>
      </c>
      <c r="Q6" s="30">
        <v>5000</v>
      </c>
      <c r="R6" s="90">
        <f t="shared" si="5"/>
        <v>5000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5700</v>
      </c>
      <c r="O7" s="28">
        <f t="shared" si="3"/>
        <v>5700</v>
      </c>
      <c r="P7" s="29" t="str">
        <f t="shared" si="4"/>
        <v/>
      </c>
      <c r="Q7" s="30">
        <v>5700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11100</v>
      </c>
      <c r="X12" s="67">
        <f t="shared" si="6"/>
        <v>11100</v>
      </c>
      <c r="Y12" s="77" t="str">
        <f t="shared" si="7"/>
        <v/>
      </c>
      <c r="Z12" s="30">
        <v>11100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1730</v>
      </c>
      <c r="O22" s="28">
        <f t="shared" si="3"/>
        <v>1730</v>
      </c>
      <c r="P22" s="29" t="str">
        <f t="shared" si="15"/>
        <v/>
      </c>
      <c r="Q22" s="30">
        <v>1730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101800</v>
      </c>
      <c r="O27" s="39">
        <f>N27/22</f>
        <v>4627.27272727273</v>
      </c>
      <c r="P27" s="73"/>
      <c r="Q27" s="38">
        <f>SUM(R6:R26)</f>
        <v>101800</v>
      </c>
      <c r="R27" s="108">
        <f>Q27/22</f>
        <v>4627.27272727273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27200</v>
      </c>
      <c r="O28" s="28">
        <f t="shared" ref="O28:O45" si="19">N28+M28</f>
        <v>27200</v>
      </c>
      <c r="P28" s="29" t="str">
        <f t="shared" ref="P28:P45" si="20">IF(LEFT(M28,1)="+",LEFT(M28,1)&amp;TEXT(M28,"#"),TEXT(M28,"#"))</f>
        <v/>
      </c>
      <c r="Q28" s="30">
        <v>27200</v>
      </c>
      <c r="R28" s="90">
        <f t="shared" ref="R28:R45" si="21">IF(P28="",0+Q28,P28+Q28)</f>
        <v>27200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27000</v>
      </c>
      <c r="O29" s="28">
        <f t="shared" si="19"/>
        <v>27000</v>
      </c>
      <c r="P29" s="29" t="str">
        <f t="shared" si="20"/>
        <v/>
      </c>
      <c r="Q29" s="30">
        <v>27000</v>
      </c>
      <c r="R29" s="90">
        <f t="shared" si="21"/>
        <v>27000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26200</v>
      </c>
      <c r="O30" s="28">
        <f t="shared" si="19"/>
        <v>26200</v>
      </c>
      <c r="P30" s="29" t="str">
        <f t="shared" si="20"/>
        <v/>
      </c>
      <c r="Q30" s="30">
        <v>26200</v>
      </c>
      <c r="R30" s="90">
        <f t="shared" si="21"/>
        <v>26200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26000</v>
      </c>
      <c r="O31" s="28">
        <f t="shared" si="19"/>
        <v>26000</v>
      </c>
      <c r="P31" s="29" t="str">
        <f t="shared" si="20"/>
        <v/>
      </c>
      <c r="Q31" s="30">
        <v>26000</v>
      </c>
      <c r="R31" s="90">
        <f t="shared" si="21"/>
        <v>26000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25800</v>
      </c>
      <c r="O32" s="28">
        <f t="shared" si="19"/>
        <v>25800</v>
      </c>
      <c r="P32" s="29" t="str">
        <f t="shared" si="20"/>
        <v/>
      </c>
      <c r="Q32" s="30">
        <v>25800</v>
      </c>
      <c r="R32" s="90">
        <f t="shared" si="21"/>
        <v>25800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25300</v>
      </c>
      <c r="O33" s="28">
        <f t="shared" si="19"/>
        <v>25300</v>
      </c>
      <c r="P33" s="29" t="str">
        <f t="shared" si="20"/>
        <v/>
      </c>
      <c r="Q33" s="30">
        <v>25300</v>
      </c>
      <c r="R33" s="90">
        <f t="shared" si="21"/>
        <v>25300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23400</v>
      </c>
      <c r="O35" s="28">
        <f t="shared" si="19"/>
        <v>23400</v>
      </c>
      <c r="P35" s="29" t="str">
        <f t="shared" si="20"/>
        <v/>
      </c>
      <c r="Q35" s="30">
        <v>23400</v>
      </c>
      <c r="R35" s="90">
        <f t="shared" si="21"/>
        <v>23400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23400</v>
      </c>
      <c r="O36" s="28">
        <f t="shared" si="19"/>
        <v>23400</v>
      </c>
      <c r="P36" s="29" t="str">
        <f t="shared" si="20"/>
        <v/>
      </c>
      <c r="Q36" s="30">
        <v>23400</v>
      </c>
      <c r="R36" s="90">
        <f t="shared" si="21"/>
        <v>23400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20800</v>
      </c>
      <c r="O40" s="28">
        <f t="shared" si="19"/>
        <v>20800</v>
      </c>
      <c r="P40" s="77" t="str">
        <f t="shared" si="20"/>
        <v/>
      </c>
      <c r="Q40" s="30">
        <v>20800</v>
      </c>
      <c r="R40" s="90">
        <f t="shared" si="21"/>
        <v>20800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27300</v>
      </c>
      <c r="O45" s="28">
        <f t="shared" si="19"/>
        <v>27300</v>
      </c>
      <c r="P45" s="29" t="str">
        <f t="shared" si="20"/>
        <v/>
      </c>
      <c r="Q45" s="30">
        <v>27300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482240</v>
      </c>
      <c r="O46" s="39">
        <f>N46/18</f>
        <v>26791.1111111111</v>
      </c>
      <c r="P46" s="73"/>
      <c r="Q46" s="38">
        <f>SUM(R28:R45)</f>
        <v>482240</v>
      </c>
      <c r="R46" s="108">
        <f>Q46/18</f>
        <v>26791.1111111111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 t="s">
        <v>469</v>
      </c>
      <c r="E47" s="41">
        <v>21700</v>
      </c>
      <c r="F47" s="28">
        <f t="shared" ref="F47:F51" si="24">E47+D47</f>
        <v>21600</v>
      </c>
      <c r="G47" s="29" t="str">
        <f t="shared" si="1"/>
        <v>-100</v>
      </c>
      <c r="H47" s="30">
        <v>21700</v>
      </c>
      <c r="I47" s="67">
        <f t="shared" ref="I47:I51" si="25">IF(G47="",0+H47,G47+H47)</f>
        <v>21600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525440</v>
      </c>
      <c r="O50" s="39">
        <f>N50/21</f>
        <v>25020.9523809524</v>
      </c>
      <c r="P50" s="73"/>
      <c r="Q50" s="38">
        <f>Q46+R47+R48</f>
        <v>525440</v>
      </c>
      <c r="R50" s="108">
        <f>Q50/21</f>
        <v>25020.9523809524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108500</v>
      </c>
      <c r="F52" s="39">
        <f>E52/5</f>
        <v>21700</v>
      </c>
      <c r="G52" s="29" t="str">
        <f t="shared" si="1"/>
        <v/>
      </c>
      <c r="H52" s="51">
        <f>SUM(I47:I51)</f>
        <v>108500</v>
      </c>
      <c r="I52" s="39">
        <f>H52/5</f>
        <v>21700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487800</v>
      </c>
      <c r="F53" s="39">
        <f>E53/16</f>
        <v>30487.5</v>
      </c>
      <c r="G53" s="29" t="str">
        <f t="shared" si="1"/>
        <v/>
      </c>
      <c r="H53" s="51">
        <f>H46+H52</f>
        <v>487800</v>
      </c>
      <c r="I53" s="39">
        <f>H53/16</f>
        <v>30487.5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10900</v>
      </c>
      <c r="F60" s="28">
        <f t="shared" si="32"/>
        <v>10900</v>
      </c>
      <c r="G60" s="29" t="str">
        <f t="shared" si="1"/>
        <v/>
      </c>
      <c r="H60" s="30">
        <v>10900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11100</v>
      </c>
      <c r="F61" s="28">
        <f t="shared" si="32"/>
        <v>11100</v>
      </c>
      <c r="G61" s="29" t="str">
        <f t="shared" si="1"/>
        <v/>
      </c>
      <c r="H61" s="30">
        <v>11100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4600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/>
      </c>
      <c r="H73" s="30">
        <v>4600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4600</v>
      </c>
      <c r="F74" s="28">
        <f t="shared" si="51"/>
        <v>4600</v>
      </c>
      <c r="G74" s="29" t="str">
        <f t="shared" si="52"/>
        <v/>
      </c>
      <c r="H74" s="30">
        <v>4600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12700</v>
      </c>
      <c r="O79" s="28">
        <f t="shared" si="48"/>
        <v>12700</v>
      </c>
      <c r="P79" s="29" t="str">
        <f t="shared" si="49"/>
        <v/>
      </c>
      <c r="Q79" s="30">
        <v>12700</v>
      </c>
      <c r="R79" s="90">
        <f t="shared" si="50"/>
        <v>12700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/>
      <c r="E89" s="27">
        <v>7300</v>
      </c>
      <c r="F89" s="28">
        <f t="shared" si="54"/>
        <v>7300</v>
      </c>
      <c r="G89" s="29" t="str">
        <f t="shared" si="55"/>
        <v/>
      </c>
      <c r="H89" s="30">
        <v>7300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 t="s">
        <v>469</v>
      </c>
      <c r="E106" s="27">
        <v>9500</v>
      </c>
      <c r="F106" s="28">
        <f t="shared" si="59"/>
        <v>9400</v>
      </c>
      <c r="G106" s="29" t="str">
        <f t="shared" si="58"/>
        <v>-100</v>
      </c>
      <c r="H106" s="30">
        <v>9500</v>
      </c>
      <c r="I106" s="67">
        <f t="shared" si="60"/>
        <v>9400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9"/>
        <v>11800</v>
      </c>
      <c r="G110" s="29" t="str">
        <f t="shared" si="58"/>
        <v/>
      </c>
      <c r="H110" s="30">
        <v>11800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205400</v>
      </c>
      <c r="F116" s="39">
        <f>E116/19</f>
        <v>10810.5263157895</v>
      </c>
      <c r="G116" s="73"/>
      <c r="H116" s="38">
        <f>SUM(I97:I115)</f>
        <v>205400</v>
      </c>
      <c r="I116" s="39">
        <f>H116/19</f>
        <v>10810.5263157895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223100</v>
      </c>
      <c r="F120" s="39">
        <f>E120/21</f>
        <v>10623.8095238095</v>
      </c>
      <c r="G120" s="29" t="str">
        <f t="shared" si="62"/>
        <v/>
      </c>
      <c r="H120" s="38">
        <f>H116+H119</f>
        <v>223100</v>
      </c>
      <c r="I120" s="39">
        <f>H120/21</f>
        <v>10623.8095238095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27750</v>
      </c>
      <c r="O139" s="28">
        <f>O32+1250+300+400</f>
        <v>27750</v>
      </c>
      <c r="P139" s="29" t="str">
        <f t="shared" si="64"/>
        <v/>
      </c>
      <c r="Q139" s="34">
        <f t="shared" si="68"/>
        <v>27750</v>
      </c>
      <c r="R139" s="90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9570</v>
      </c>
      <c r="O146" s="28">
        <f>F89+1570+400+300</f>
        <v>9570</v>
      </c>
      <c r="P146" s="29" t="str">
        <f t="shared" si="64"/>
        <v/>
      </c>
      <c r="Q146" s="34">
        <f t="shared" si="68"/>
        <v>9570</v>
      </c>
      <c r="R146" s="90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4700</v>
      </c>
      <c r="O152" s="28">
        <f t="shared" si="70"/>
        <v>4700</v>
      </c>
      <c r="P152" s="77" t="str">
        <f t="shared" si="64"/>
        <v/>
      </c>
      <c r="Q152" s="30">
        <v>4700</v>
      </c>
      <c r="R152" s="90">
        <f t="shared" si="67"/>
        <v>4700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5700</v>
      </c>
      <c r="O154" s="28">
        <f t="shared" si="70"/>
        <v>5700</v>
      </c>
      <c r="P154" s="77" t="str">
        <f t="shared" si="64"/>
        <v/>
      </c>
      <c r="Q154" s="30">
        <v>5700</v>
      </c>
      <c r="R154" s="90">
        <f t="shared" si="67"/>
        <v>5700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4"/>
        <v/>
      </c>
      <c r="Q155" s="30">
        <v>5000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4"/>
        <v/>
      </c>
      <c r="Q159" s="30">
        <v>6000</v>
      </c>
      <c r="R159" s="90">
        <f t="shared" si="67"/>
        <v>6000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9800</v>
      </c>
      <c r="O163" s="28">
        <f t="shared" si="70"/>
        <v>9800</v>
      </c>
      <c r="P163" s="77" t="str">
        <f t="shared" si="64"/>
        <v/>
      </c>
      <c r="Q163" s="30">
        <v>9800</v>
      </c>
      <c r="R163" s="90">
        <f t="shared" si="67"/>
        <v>9800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534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5000</v>
      </c>
      <c r="O6" s="28">
        <f t="shared" si="3"/>
        <v>5000</v>
      </c>
      <c r="P6" s="29" t="str">
        <f t="shared" si="4"/>
        <v/>
      </c>
      <c r="Q6" s="30">
        <v>5000</v>
      </c>
      <c r="R6" s="90">
        <f t="shared" si="5"/>
        <v>5000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5700</v>
      </c>
      <c r="O7" s="28">
        <f t="shared" si="3"/>
        <v>5700</v>
      </c>
      <c r="P7" s="29" t="str">
        <f t="shared" si="4"/>
        <v/>
      </c>
      <c r="Q7" s="30">
        <v>5700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11100</v>
      </c>
      <c r="X12" s="67">
        <f t="shared" si="6"/>
        <v>11100</v>
      </c>
      <c r="Y12" s="77" t="str">
        <f t="shared" si="7"/>
        <v/>
      </c>
      <c r="Z12" s="30">
        <v>11100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 t="s">
        <v>60</v>
      </c>
      <c r="N22" s="27">
        <v>1780</v>
      </c>
      <c r="O22" s="28">
        <f t="shared" si="3"/>
        <v>1730</v>
      </c>
      <c r="P22" s="29" t="str">
        <f t="shared" si="15"/>
        <v>-50</v>
      </c>
      <c r="Q22" s="30">
        <v>1780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101800</v>
      </c>
      <c r="O27" s="39">
        <f>N27/22</f>
        <v>4627.27272727273</v>
      </c>
      <c r="P27" s="73"/>
      <c r="Q27" s="38">
        <f>SUM(R6:R26)</f>
        <v>101800</v>
      </c>
      <c r="R27" s="108">
        <f>Q27/22</f>
        <v>4627.27272727273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27200</v>
      </c>
      <c r="O28" s="28">
        <f t="shared" ref="O28:O45" si="19">N28+M28</f>
        <v>27200</v>
      </c>
      <c r="P28" s="29" t="str">
        <f t="shared" ref="P28:P45" si="20">IF(LEFT(M28,1)="+",LEFT(M28,1)&amp;TEXT(M28,"#"),TEXT(M28,"#"))</f>
        <v/>
      </c>
      <c r="Q28" s="30">
        <v>27200</v>
      </c>
      <c r="R28" s="90">
        <f t="shared" ref="R28:R45" si="21">IF(P28="",0+Q28,P28+Q28)</f>
        <v>27200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27000</v>
      </c>
      <c r="O29" s="28">
        <f t="shared" si="19"/>
        <v>27000</v>
      </c>
      <c r="P29" s="29" t="str">
        <f t="shared" si="20"/>
        <v/>
      </c>
      <c r="Q29" s="30">
        <v>27000</v>
      </c>
      <c r="R29" s="90">
        <f t="shared" si="21"/>
        <v>27000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26200</v>
      </c>
      <c r="O30" s="28">
        <f t="shared" si="19"/>
        <v>26200</v>
      </c>
      <c r="P30" s="29" t="str">
        <f t="shared" si="20"/>
        <v/>
      </c>
      <c r="Q30" s="30">
        <v>26200</v>
      </c>
      <c r="R30" s="90">
        <f t="shared" si="21"/>
        <v>26200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26000</v>
      </c>
      <c r="O31" s="28">
        <f t="shared" si="19"/>
        <v>26000</v>
      </c>
      <c r="P31" s="29" t="str">
        <f t="shared" si="20"/>
        <v/>
      </c>
      <c r="Q31" s="30">
        <v>26000</v>
      </c>
      <c r="R31" s="90">
        <f t="shared" si="21"/>
        <v>26000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25800</v>
      </c>
      <c r="O32" s="28">
        <f t="shared" si="19"/>
        <v>25800</v>
      </c>
      <c r="P32" s="29" t="str">
        <f t="shared" si="20"/>
        <v/>
      </c>
      <c r="Q32" s="30">
        <v>25800</v>
      </c>
      <c r="R32" s="90">
        <f t="shared" si="21"/>
        <v>25800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25300</v>
      </c>
      <c r="O33" s="28">
        <f t="shared" si="19"/>
        <v>25300</v>
      </c>
      <c r="P33" s="29" t="str">
        <f t="shared" si="20"/>
        <v/>
      </c>
      <c r="Q33" s="30">
        <v>25300</v>
      </c>
      <c r="R33" s="90">
        <f t="shared" si="21"/>
        <v>25300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23400</v>
      </c>
      <c r="O35" s="28">
        <f t="shared" si="19"/>
        <v>23400</v>
      </c>
      <c r="P35" s="29" t="str">
        <f t="shared" si="20"/>
        <v/>
      </c>
      <c r="Q35" s="30">
        <v>23400</v>
      </c>
      <c r="R35" s="90">
        <f t="shared" si="21"/>
        <v>23400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23400</v>
      </c>
      <c r="O36" s="28">
        <f t="shared" si="19"/>
        <v>23400</v>
      </c>
      <c r="P36" s="29" t="str">
        <f t="shared" si="20"/>
        <v/>
      </c>
      <c r="Q36" s="30">
        <v>23400</v>
      </c>
      <c r="R36" s="90">
        <f t="shared" si="21"/>
        <v>23400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20800</v>
      </c>
      <c r="O40" s="28">
        <f t="shared" si="19"/>
        <v>20800</v>
      </c>
      <c r="P40" s="77" t="str">
        <f t="shared" si="20"/>
        <v/>
      </c>
      <c r="Q40" s="30">
        <v>20800</v>
      </c>
      <c r="R40" s="90">
        <f t="shared" si="21"/>
        <v>20800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27300</v>
      </c>
      <c r="O45" s="28">
        <f t="shared" si="19"/>
        <v>27300</v>
      </c>
      <c r="P45" s="29" t="str">
        <f t="shared" si="20"/>
        <v/>
      </c>
      <c r="Q45" s="30">
        <v>27300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482240</v>
      </c>
      <c r="O46" s="39">
        <f>N46/18</f>
        <v>26791.1111111111</v>
      </c>
      <c r="P46" s="73"/>
      <c r="Q46" s="38">
        <f>SUM(R28:R45)</f>
        <v>482240</v>
      </c>
      <c r="R46" s="108">
        <f>Q46/18</f>
        <v>26791.1111111111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525440</v>
      </c>
      <c r="O50" s="39">
        <f>N50/21</f>
        <v>25020.9523809524</v>
      </c>
      <c r="P50" s="73"/>
      <c r="Q50" s="38">
        <f>Q46+R47+R48</f>
        <v>525440</v>
      </c>
      <c r="R50" s="108">
        <f>Q50/21</f>
        <v>25020.9523809524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487900</v>
      </c>
      <c r="F53" s="39">
        <f>E53/16</f>
        <v>30493.75</v>
      </c>
      <c r="G53" s="29" t="str">
        <f t="shared" si="1"/>
        <v/>
      </c>
      <c r="H53" s="51">
        <f>H46+H52</f>
        <v>487900</v>
      </c>
      <c r="I53" s="39">
        <f>H53/16</f>
        <v>30493.75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10900</v>
      </c>
      <c r="F60" s="28">
        <f t="shared" si="32"/>
        <v>10900</v>
      </c>
      <c r="G60" s="29" t="str">
        <f t="shared" si="1"/>
        <v/>
      </c>
      <c r="H60" s="30">
        <v>10900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11100</v>
      </c>
      <c r="F61" s="28">
        <f t="shared" si="32"/>
        <v>11100</v>
      </c>
      <c r="G61" s="29" t="str">
        <f t="shared" si="1"/>
        <v/>
      </c>
      <c r="H61" s="30">
        <v>11100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 t="s">
        <v>469</v>
      </c>
      <c r="E73" s="41">
        <v>4700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>-100</v>
      </c>
      <c r="H73" s="30">
        <v>4700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 t="s">
        <v>469</v>
      </c>
      <c r="E74" s="41">
        <v>4700</v>
      </c>
      <c r="F74" s="28">
        <f t="shared" si="51"/>
        <v>4600</v>
      </c>
      <c r="G74" s="29" t="str">
        <f t="shared" si="52"/>
        <v>-100</v>
      </c>
      <c r="H74" s="30">
        <v>4700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 t="s">
        <v>468</v>
      </c>
      <c r="N79" s="27">
        <v>13000</v>
      </c>
      <c r="O79" s="28">
        <f t="shared" si="48"/>
        <v>12700</v>
      </c>
      <c r="P79" s="29" t="str">
        <f t="shared" si="49"/>
        <v>-300</v>
      </c>
      <c r="Q79" s="30">
        <v>13000</v>
      </c>
      <c r="R79" s="90">
        <f t="shared" si="50"/>
        <v>12700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 t="s">
        <v>467</v>
      </c>
      <c r="E89" s="27">
        <v>7500</v>
      </c>
      <c r="F89" s="28">
        <f t="shared" si="54"/>
        <v>7300</v>
      </c>
      <c r="G89" s="29" t="str">
        <f t="shared" si="55"/>
        <v>-200</v>
      </c>
      <c r="H89" s="30">
        <v>7500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9500</v>
      </c>
      <c r="F106" s="28">
        <f t="shared" si="59"/>
        <v>9500</v>
      </c>
      <c r="G106" s="29" t="str">
        <f t="shared" si="58"/>
        <v/>
      </c>
      <c r="H106" s="30">
        <v>9500</v>
      </c>
      <c r="I106" s="67">
        <f t="shared" si="60"/>
        <v>9500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9"/>
        <v>11800</v>
      </c>
      <c r="G110" s="29" t="str">
        <f t="shared" si="58"/>
        <v/>
      </c>
      <c r="H110" s="30">
        <v>11800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205500</v>
      </c>
      <c r="F116" s="39">
        <f>E116/19</f>
        <v>10815.7894736842</v>
      </c>
      <c r="G116" s="73"/>
      <c r="H116" s="38">
        <f>SUM(I97:I115)</f>
        <v>205500</v>
      </c>
      <c r="I116" s="39">
        <f>H116/19</f>
        <v>10815.7894736842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223200</v>
      </c>
      <c r="F120" s="39">
        <f>E120/21</f>
        <v>10628.5714285714</v>
      </c>
      <c r="G120" s="29" t="str">
        <f t="shared" si="62"/>
        <v/>
      </c>
      <c r="H120" s="38">
        <f>H116+H119</f>
        <v>223200</v>
      </c>
      <c r="I120" s="39">
        <f>H120/21</f>
        <v>10628.5714285714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27750</v>
      </c>
      <c r="O139" s="28">
        <f>O32+1250+300+400</f>
        <v>27750</v>
      </c>
      <c r="P139" s="29" t="str">
        <f t="shared" si="64"/>
        <v/>
      </c>
      <c r="Q139" s="34">
        <f t="shared" si="68"/>
        <v>27750</v>
      </c>
      <c r="R139" s="90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9570</v>
      </c>
      <c r="O146" s="28">
        <f>F89+1570+400+300</f>
        <v>9570</v>
      </c>
      <c r="P146" s="29" t="str">
        <f t="shared" si="64"/>
        <v/>
      </c>
      <c r="Q146" s="34">
        <f t="shared" si="68"/>
        <v>9570</v>
      </c>
      <c r="R146" s="90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4700</v>
      </c>
      <c r="O152" s="28">
        <f t="shared" si="70"/>
        <v>4700</v>
      </c>
      <c r="P152" s="77" t="str">
        <f t="shared" si="64"/>
        <v/>
      </c>
      <c r="Q152" s="30">
        <v>4700</v>
      </c>
      <c r="R152" s="90">
        <f t="shared" si="67"/>
        <v>4700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5700</v>
      </c>
      <c r="O154" s="28">
        <f t="shared" si="70"/>
        <v>5700</v>
      </c>
      <c r="P154" s="77" t="str">
        <f t="shared" si="64"/>
        <v/>
      </c>
      <c r="Q154" s="30">
        <v>5700</v>
      </c>
      <c r="R154" s="90">
        <f t="shared" si="67"/>
        <v>5700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4"/>
        <v/>
      </c>
      <c r="Q155" s="30">
        <v>5000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4"/>
        <v/>
      </c>
      <c r="Q159" s="30">
        <v>6000</v>
      </c>
      <c r="R159" s="90">
        <f t="shared" si="67"/>
        <v>6000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9800</v>
      </c>
      <c r="O163" s="28">
        <f t="shared" si="70"/>
        <v>9800</v>
      </c>
      <c r="P163" s="77" t="str">
        <f t="shared" si="64"/>
        <v/>
      </c>
      <c r="Q163" s="30">
        <v>9800</v>
      </c>
      <c r="R163" s="90">
        <f t="shared" si="67"/>
        <v>9800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534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5000</v>
      </c>
      <c r="O6" s="28">
        <f t="shared" si="3"/>
        <v>5000</v>
      </c>
      <c r="P6" s="29" t="str">
        <f t="shared" si="4"/>
        <v/>
      </c>
      <c r="Q6" s="30">
        <v>5000</v>
      </c>
      <c r="R6" s="90">
        <f t="shared" si="5"/>
        <v>5000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5700</v>
      </c>
      <c r="O7" s="28">
        <f t="shared" si="3"/>
        <v>5700</v>
      </c>
      <c r="P7" s="29" t="str">
        <f t="shared" si="4"/>
        <v/>
      </c>
      <c r="Q7" s="30">
        <v>5700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11100</v>
      </c>
      <c r="X12" s="67">
        <f t="shared" si="6"/>
        <v>11100</v>
      </c>
      <c r="Y12" s="77" t="str">
        <f t="shared" si="7"/>
        <v/>
      </c>
      <c r="Z12" s="30">
        <v>11100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 t="s">
        <v>60</v>
      </c>
      <c r="N22" s="27">
        <v>1780</v>
      </c>
      <c r="O22" s="28">
        <f t="shared" si="3"/>
        <v>1730</v>
      </c>
      <c r="P22" s="29" t="str">
        <f t="shared" si="15"/>
        <v>-50</v>
      </c>
      <c r="Q22" s="30">
        <v>1780</v>
      </c>
      <c r="R22" s="90">
        <f t="shared" si="5"/>
        <v>1730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101800</v>
      </c>
      <c r="O27" s="39">
        <f>N27/22</f>
        <v>4627.27272727273</v>
      </c>
      <c r="P27" s="73"/>
      <c r="Q27" s="38">
        <f>SUM(R6:R26)</f>
        <v>101800</v>
      </c>
      <c r="R27" s="108">
        <f>Q27/22</f>
        <v>4627.27272727273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27200</v>
      </c>
      <c r="O28" s="28">
        <f t="shared" ref="O28:O45" si="19">N28+M28</f>
        <v>27200</v>
      </c>
      <c r="P28" s="29" t="str">
        <f t="shared" ref="P28:P45" si="20">IF(LEFT(M28,1)="+",LEFT(M28,1)&amp;TEXT(M28,"#"),TEXT(M28,"#"))</f>
        <v/>
      </c>
      <c r="Q28" s="30">
        <v>27200</v>
      </c>
      <c r="R28" s="90">
        <f t="shared" ref="R28:R45" si="21">IF(P28="",0+Q28,P28+Q28)</f>
        <v>27200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27000</v>
      </c>
      <c r="O29" s="28">
        <f t="shared" si="19"/>
        <v>27000</v>
      </c>
      <c r="P29" s="29" t="str">
        <f t="shared" si="20"/>
        <v/>
      </c>
      <c r="Q29" s="30">
        <v>27000</v>
      </c>
      <c r="R29" s="90">
        <f t="shared" si="21"/>
        <v>27000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26200</v>
      </c>
      <c r="O30" s="28">
        <f t="shared" si="19"/>
        <v>26200</v>
      </c>
      <c r="P30" s="29" t="str">
        <f t="shared" si="20"/>
        <v/>
      </c>
      <c r="Q30" s="30">
        <v>26200</v>
      </c>
      <c r="R30" s="90">
        <f t="shared" si="21"/>
        <v>26200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26000</v>
      </c>
      <c r="O31" s="28">
        <f t="shared" si="19"/>
        <v>26000</v>
      </c>
      <c r="P31" s="29" t="str">
        <f t="shared" si="20"/>
        <v/>
      </c>
      <c r="Q31" s="30">
        <v>26000</v>
      </c>
      <c r="R31" s="90">
        <f t="shared" si="21"/>
        <v>26000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25800</v>
      </c>
      <c r="O32" s="28">
        <f t="shared" si="19"/>
        <v>25800</v>
      </c>
      <c r="P32" s="29" t="str">
        <f t="shared" si="20"/>
        <v/>
      </c>
      <c r="Q32" s="30">
        <v>25800</v>
      </c>
      <c r="R32" s="90">
        <f t="shared" si="21"/>
        <v>25800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25300</v>
      </c>
      <c r="O33" s="28">
        <f t="shared" si="19"/>
        <v>25300</v>
      </c>
      <c r="P33" s="29" t="str">
        <f t="shared" si="20"/>
        <v/>
      </c>
      <c r="Q33" s="30">
        <v>25300</v>
      </c>
      <c r="R33" s="90">
        <f t="shared" si="21"/>
        <v>25300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23400</v>
      </c>
      <c r="O35" s="28">
        <f t="shared" si="19"/>
        <v>23400</v>
      </c>
      <c r="P35" s="29" t="str">
        <f t="shared" si="20"/>
        <v/>
      </c>
      <c r="Q35" s="30">
        <v>23400</v>
      </c>
      <c r="R35" s="90">
        <f t="shared" si="21"/>
        <v>23400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23400</v>
      </c>
      <c r="O36" s="28">
        <f t="shared" si="19"/>
        <v>23400</v>
      </c>
      <c r="P36" s="29" t="str">
        <f t="shared" si="20"/>
        <v/>
      </c>
      <c r="Q36" s="30">
        <v>23400</v>
      </c>
      <c r="R36" s="90">
        <f t="shared" si="21"/>
        <v>23400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20800</v>
      </c>
      <c r="O40" s="28">
        <f t="shared" si="19"/>
        <v>20800</v>
      </c>
      <c r="P40" s="77" t="str">
        <f t="shared" si="20"/>
        <v/>
      </c>
      <c r="Q40" s="30">
        <v>20800</v>
      </c>
      <c r="R40" s="90">
        <f t="shared" si="21"/>
        <v>20800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32300</v>
      </c>
      <c r="F41" s="28">
        <f t="shared" si="22"/>
        <v>32300</v>
      </c>
      <c r="G41" s="29" t="str">
        <f t="shared" si="1"/>
        <v/>
      </c>
      <c r="H41" s="30">
        <v>32300</v>
      </c>
      <c r="I41" s="67">
        <f t="shared" si="23"/>
        <v>32300</v>
      </c>
      <c r="J41" s="69"/>
      <c r="K41" s="60" t="s">
        <v>126</v>
      </c>
      <c r="L41" s="33" t="s">
        <v>66</v>
      </c>
      <c r="M41" s="52"/>
      <c r="N41" s="27">
        <v>25600</v>
      </c>
      <c r="O41" s="28">
        <f t="shared" si="19"/>
        <v>25600</v>
      </c>
      <c r="P41" s="77" t="str">
        <f t="shared" si="20"/>
        <v/>
      </c>
      <c r="Q41" s="30">
        <v>25600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26300</v>
      </c>
      <c r="O42" s="28">
        <f t="shared" si="19"/>
        <v>26300</v>
      </c>
      <c r="P42" s="77" t="str">
        <f t="shared" si="20"/>
        <v/>
      </c>
      <c r="Q42" s="30">
        <v>26300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27300</v>
      </c>
      <c r="O45" s="28">
        <f t="shared" si="19"/>
        <v>27300</v>
      </c>
      <c r="P45" s="29" t="str">
        <f t="shared" si="20"/>
        <v/>
      </c>
      <c r="Q45" s="30">
        <v>27300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482240</v>
      </c>
      <c r="O46" s="39">
        <f>N46/18</f>
        <v>26791.1111111111</v>
      </c>
      <c r="P46" s="73"/>
      <c r="Q46" s="38">
        <f>SUM(R28:R45)</f>
        <v>482240</v>
      </c>
      <c r="R46" s="108">
        <f>Q46/18</f>
        <v>26791.1111111111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525440</v>
      </c>
      <c r="O50" s="39">
        <f>N50/21</f>
        <v>25020.9523809524</v>
      </c>
      <c r="P50" s="73"/>
      <c r="Q50" s="38">
        <f>Q46+R47+R48</f>
        <v>525440</v>
      </c>
      <c r="R50" s="108">
        <f>Q50/21</f>
        <v>25020.9523809524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487900</v>
      </c>
      <c r="F53" s="39">
        <f>E53/16</f>
        <v>30493.75</v>
      </c>
      <c r="G53" s="29" t="str">
        <f t="shared" si="1"/>
        <v/>
      </c>
      <c r="H53" s="51">
        <f>H46+H52</f>
        <v>487900</v>
      </c>
      <c r="I53" s="39">
        <f>H53/16</f>
        <v>30493.75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10900</v>
      </c>
      <c r="F60" s="28">
        <f t="shared" si="32"/>
        <v>10900</v>
      </c>
      <c r="G60" s="29" t="str">
        <f t="shared" si="1"/>
        <v/>
      </c>
      <c r="H60" s="30">
        <v>10900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11100</v>
      </c>
      <c r="F61" s="28">
        <f t="shared" si="32"/>
        <v>11100</v>
      </c>
      <c r="G61" s="29" t="str">
        <f t="shared" si="1"/>
        <v/>
      </c>
      <c r="H61" s="30">
        <v>11100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 t="s">
        <v>469</v>
      </c>
      <c r="E73" s="41">
        <v>4700</v>
      </c>
      <c r="F73" s="28">
        <f t="shared" ref="F73:F76" si="51">E73+D73</f>
        <v>4600</v>
      </c>
      <c r="G73" s="29" t="str">
        <f t="shared" ref="G73:G76" si="52">IF(LEFT(D73,1)="+",LEFT(D73,1)&amp;TEXT(D73,"#"),TEXT(D73,"#"))</f>
        <v>-100</v>
      </c>
      <c r="H73" s="30">
        <v>4700</v>
      </c>
      <c r="I73" s="67">
        <f t="shared" ref="I73:I76" si="53">IF(G73="",0+H73,G73+H73)</f>
        <v>4600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 t="s">
        <v>469</v>
      </c>
      <c r="E74" s="41">
        <v>4700</v>
      </c>
      <c r="F74" s="28">
        <f t="shared" si="51"/>
        <v>4600</v>
      </c>
      <c r="G74" s="29" t="str">
        <f t="shared" si="52"/>
        <v>-100</v>
      </c>
      <c r="H74" s="30">
        <v>4700</v>
      </c>
      <c r="I74" s="67">
        <f t="shared" si="53"/>
        <v>4600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9200</v>
      </c>
      <c r="F75" s="39">
        <f>E75/2</f>
        <v>4600</v>
      </c>
      <c r="G75" s="73"/>
      <c r="H75" s="51">
        <f>SUM(I73:I74)</f>
        <v>9200</v>
      </c>
      <c r="I75" s="39">
        <f>H75/2</f>
        <v>4600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12800</v>
      </c>
      <c r="F77" s="39">
        <f>E77/3</f>
        <v>4266.66666666667</v>
      </c>
      <c r="G77" s="73"/>
      <c r="H77" s="51">
        <f>H75+I76</f>
        <v>12800</v>
      </c>
      <c r="I77" s="39">
        <f>H77/3</f>
        <v>4266.66666666667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 t="s">
        <v>468</v>
      </c>
      <c r="N79" s="27">
        <v>13000</v>
      </c>
      <c r="O79" s="28">
        <f t="shared" si="48"/>
        <v>12700</v>
      </c>
      <c r="P79" s="29" t="str">
        <f t="shared" si="49"/>
        <v>-300</v>
      </c>
      <c r="Q79" s="30">
        <v>13000</v>
      </c>
      <c r="R79" s="90">
        <f t="shared" si="50"/>
        <v>12700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30000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122" t="s">
        <v>232</v>
      </c>
      <c r="C89" s="25" t="s">
        <v>233</v>
      </c>
      <c r="D89" s="26" t="s">
        <v>467</v>
      </c>
      <c r="E89" s="27">
        <v>7500</v>
      </c>
      <c r="F89" s="28">
        <f t="shared" si="54"/>
        <v>7300</v>
      </c>
      <c r="G89" s="29" t="str">
        <f t="shared" si="55"/>
        <v>-200</v>
      </c>
      <c r="H89" s="30">
        <v>7500</v>
      </c>
      <c r="I89" s="67">
        <f t="shared" si="56"/>
        <v>7300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154900</v>
      </c>
      <c r="F96" s="39">
        <f>E96/18</f>
        <v>8605.55555555555</v>
      </c>
      <c r="G96" s="29" t="str">
        <f t="shared" si="58"/>
        <v/>
      </c>
      <c r="H96" s="38">
        <f>SUM(I78:I95)</f>
        <v>154900</v>
      </c>
      <c r="I96" s="39">
        <f>AVERAGE(I78:I95)</f>
        <v>8605.55555555555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9500</v>
      </c>
      <c r="F106" s="28">
        <f t="shared" si="59"/>
        <v>9500</v>
      </c>
      <c r="G106" s="29" t="str">
        <f t="shared" si="58"/>
        <v/>
      </c>
      <c r="H106" s="30">
        <v>9500</v>
      </c>
      <c r="I106" s="67">
        <f t="shared" si="60"/>
        <v>9500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9"/>
        <v>11800</v>
      </c>
      <c r="G110" s="29" t="str">
        <f t="shared" si="58"/>
        <v/>
      </c>
      <c r="H110" s="30">
        <v>11800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205500</v>
      </c>
      <c r="F116" s="39">
        <f>E116/19</f>
        <v>10815.7894736842</v>
      </c>
      <c r="G116" s="73"/>
      <c r="H116" s="38">
        <f>SUM(I97:I115)</f>
        <v>205500</v>
      </c>
      <c r="I116" s="39">
        <f>H116/19</f>
        <v>10815.7894736842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223200</v>
      </c>
      <c r="F120" s="39">
        <f>E120/21</f>
        <v>10628.5714285714</v>
      </c>
      <c r="G120" s="29" t="str">
        <f t="shared" si="62"/>
        <v/>
      </c>
      <c r="H120" s="38">
        <f>H116+H119</f>
        <v>223200</v>
      </c>
      <c r="I120" s="39">
        <f>H120/21</f>
        <v>10628.5714285714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27750</v>
      </c>
      <c r="O139" s="28">
        <f>O32+1250+300+400</f>
        <v>27750</v>
      </c>
      <c r="P139" s="29" t="str">
        <f t="shared" si="64"/>
        <v/>
      </c>
      <c r="Q139" s="34">
        <f t="shared" si="68"/>
        <v>27750</v>
      </c>
      <c r="R139" s="90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9570</v>
      </c>
      <c r="O146" s="28">
        <f>F89+1570+400+300</f>
        <v>9570</v>
      </c>
      <c r="P146" s="29" t="str">
        <f t="shared" si="64"/>
        <v/>
      </c>
      <c r="Q146" s="34">
        <f t="shared" si="68"/>
        <v>9570</v>
      </c>
      <c r="R146" s="90">
        <f t="shared" si="67"/>
        <v>9570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4700</v>
      </c>
      <c r="O152" s="28">
        <f t="shared" si="70"/>
        <v>4700</v>
      </c>
      <c r="P152" s="77" t="str">
        <f t="shared" si="64"/>
        <v/>
      </c>
      <c r="Q152" s="30">
        <v>4700</v>
      </c>
      <c r="R152" s="90">
        <f t="shared" si="67"/>
        <v>4700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5700</v>
      </c>
      <c r="O154" s="28">
        <f t="shared" si="70"/>
        <v>5700</v>
      </c>
      <c r="P154" s="77" t="str">
        <f t="shared" si="64"/>
        <v/>
      </c>
      <c r="Q154" s="30">
        <v>5700</v>
      </c>
      <c r="R154" s="90">
        <f t="shared" si="67"/>
        <v>5700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4"/>
        <v/>
      </c>
      <c r="Q155" s="30">
        <v>5000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6000</v>
      </c>
      <c r="O159" s="28">
        <f t="shared" si="70"/>
        <v>6000</v>
      </c>
      <c r="P159" s="77" t="str">
        <f t="shared" si="64"/>
        <v/>
      </c>
      <c r="Q159" s="30">
        <v>6000</v>
      </c>
      <c r="R159" s="90">
        <f t="shared" si="67"/>
        <v>6000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9800</v>
      </c>
      <c r="O163" s="28">
        <f t="shared" si="70"/>
        <v>9800</v>
      </c>
      <c r="P163" s="77" t="str">
        <f t="shared" si="64"/>
        <v/>
      </c>
      <c r="Q163" s="30">
        <v>9800</v>
      </c>
      <c r="R163" s="90">
        <f t="shared" si="67"/>
        <v>9800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A1:R197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535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535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 t="s">
        <v>467</v>
      </c>
      <c r="N6" s="27">
        <v>5200</v>
      </c>
      <c r="O6" s="28">
        <f t="shared" si="3"/>
        <v>5000</v>
      </c>
      <c r="P6" s="29" t="str">
        <f t="shared" si="4"/>
        <v>-200</v>
      </c>
      <c r="Q6" s="30">
        <v>5200</v>
      </c>
      <c r="R6" s="90">
        <f t="shared" si="5"/>
        <v>5000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 t="s">
        <v>467</v>
      </c>
      <c r="N7" s="27">
        <v>5900</v>
      </c>
      <c r="O7" s="28">
        <f t="shared" si="3"/>
        <v>5700</v>
      </c>
      <c r="P7" s="29" t="str">
        <f t="shared" si="4"/>
        <v>-200</v>
      </c>
      <c r="Q7" s="30">
        <v>5900</v>
      </c>
      <c r="R7" s="90">
        <f t="shared" si="5"/>
        <v>5700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 t="s">
        <v>467</v>
      </c>
      <c r="W12" s="30">
        <v>11300</v>
      </c>
      <c r="X12" s="67">
        <f t="shared" si="6"/>
        <v>11100</v>
      </c>
      <c r="Y12" s="77" t="str">
        <f t="shared" si="7"/>
        <v>-200</v>
      </c>
      <c r="Z12" s="30">
        <v>11300</v>
      </c>
      <c r="AA12" s="90">
        <f t="shared" si="8"/>
        <v>11100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101850</v>
      </c>
      <c r="O27" s="39">
        <f>N27/22</f>
        <v>4629.54545454545</v>
      </c>
      <c r="P27" s="73"/>
      <c r="Q27" s="38">
        <f>SUM(R6:R26)</f>
        <v>101850</v>
      </c>
      <c r="R27" s="108">
        <f>Q27/22</f>
        <v>4629.54545454545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 t="s">
        <v>467</v>
      </c>
      <c r="N28" s="27">
        <v>27400</v>
      </c>
      <c r="O28" s="28">
        <f t="shared" ref="O28:O45" si="19">N28+M28</f>
        <v>27200</v>
      </c>
      <c r="P28" s="29" t="str">
        <f t="shared" ref="P28:P45" si="20">IF(LEFT(M28,1)="+",LEFT(M28,1)&amp;TEXT(M28,"#"),TEXT(M28,"#"))</f>
        <v>-200</v>
      </c>
      <c r="Q28" s="30">
        <v>27400</v>
      </c>
      <c r="R28" s="90">
        <f t="shared" ref="R28:R45" si="21">IF(P28="",0+Q28,P28+Q28)</f>
        <v>27200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 t="s">
        <v>467</v>
      </c>
      <c r="N29" s="27">
        <v>27200</v>
      </c>
      <c r="O29" s="28">
        <f t="shared" si="19"/>
        <v>27000</v>
      </c>
      <c r="P29" s="29" t="str">
        <f t="shared" si="20"/>
        <v>-200</v>
      </c>
      <c r="Q29" s="30">
        <v>27200</v>
      </c>
      <c r="R29" s="90">
        <f t="shared" si="21"/>
        <v>27000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 t="s">
        <v>467</v>
      </c>
      <c r="N30" s="27">
        <v>26400</v>
      </c>
      <c r="O30" s="28">
        <f t="shared" si="19"/>
        <v>26200</v>
      </c>
      <c r="P30" s="29" t="str">
        <f t="shared" si="20"/>
        <v>-200</v>
      </c>
      <c r="Q30" s="30">
        <v>26400</v>
      </c>
      <c r="R30" s="90">
        <f t="shared" si="21"/>
        <v>26200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 t="s">
        <v>467</v>
      </c>
      <c r="N31" s="27">
        <v>26200</v>
      </c>
      <c r="O31" s="28">
        <f t="shared" si="19"/>
        <v>26000</v>
      </c>
      <c r="P31" s="29" t="str">
        <f t="shared" si="20"/>
        <v>-200</v>
      </c>
      <c r="Q31" s="30">
        <v>26200</v>
      </c>
      <c r="R31" s="90">
        <f t="shared" si="21"/>
        <v>26000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 t="s">
        <v>467</v>
      </c>
      <c r="N32" s="27">
        <v>26000</v>
      </c>
      <c r="O32" s="28">
        <f t="shared" si="19"/>
        <v>25800</v>
      </c>
      <c r="P32" s="29" t="str">
        <f t="shared" si="20"/>
        <v>-200</v>
      </c>
      <c r="Q32" s="30">
        <v>26000</v>
      </c>
      <c r="R32" s="90">
        <f t="shared" si="21"/>
        <v>25800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 t="s">
        <v>467</v>
      </c>
      <c r="N33" s="27">
        <v>25500</v>
      </c>
      <c r="O33" s="28">
        <f t="shared" si="19"/>
        <v>25300</v>
      </c>
      <c r="P33" s="29" t="str">
        <f t="shared" si="20"/>
        <v>-200</v>
      </c>
      <c r="Q33" s="30">
        <v>25500</v>
      </c>
      <c r="R33" s="90">
        <f t="shared" si="21"/>
        <v>25300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 t="s">
        <v>467</v>
      </c>
      <c r="N35" s="27">
        <v>23600</v>
      </c>
      <c r="O35" s="28">
        <f t="shared" si="19"/>
        <v>23400</v>
      </c>
      <c r="P35" s="29" t="str">
        <f t="shared" si="20"/>
        <v>-200</v>
      </c>
      <c r="Q35" s="30">
        <v>23600</v>
      </c>
      <c r="R35" s="90">
        <f t="shared" si="21"/>
        <v>23400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 t="s">
        <v>467</v>
      </c>
      <c r="N36" s="27">
        <v>23600</v>
      </c>
      <c r="O36" s="28">
        <f t="shared" si="19"/>
        <v>23400</v>
      </c>
      <c r="P36" s="29" t="str">
        <f t="shared" si="20"/>
        <v>-200</v>
      </c>
      <c r="Q36" s="30">
        <v>23600</v>
      </c>
      <c r="R36" s="90">
        <f t="shared" si="21"/>
        <v>23400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 t="s">
        <v>467</v>
      </c>
      <c r="N40" s="27">
        <v>21000</v>
      </c>
      <c r="O40" s="28">
        <f t="shared" si="19"/>
        <v>20800</v>
      </c>
      <c r="P40" s="77" t="str">
        <f t="shared" si="20"/>
        <v>-200</v>
      </c>
      <c r="Q40" s="30">
        <v>21000</v>
      </c>
      <c r="R40" s="90">
        <f t="shared" si="21"/>
        <v>20800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 t="s">
        <v>485</v>
      </c>
      <c r="E41" s="41">
        <v>32800</v>
      </c>
      <c r="F41" s="28">
        <f t="shared" si="22"/>
        <v>32300</v>
      </c>
      <c r="G41" s="29" t="str">
        <f t="shared" si="1"/>
        <v>-500</v>
      </c>
      <c r="H41" s="30">
        <v>32800</v>
      </c>
      <c r="I41" s="67">
        <f t="shared" si="23"/>
        <v>32300</v>
      </c>
      <c r="J41" s="69"/>
      <c r="K41" s="60" t="s">
        <v>126</v>
      </c>
      <c r="L41" s="33" t="s">
        <v>66</v>
      </c>
      <c r="M41" s="52" t="s">
        <v>467</v>
      </c>
      <c r="N41" s="27">
        <v>25800</v>
      </c>
      <c r="O41" s="28">
        <f t="shared" si="19"/>
        <v>25600</v>
      </c>
      <c r="P41" s="77" t="str">
        <f t="shared" si="20"/>
        <v>-200</v>
      </c>
      <c r="Q41" s="30">
        <v>25800</v>
      </c>
      <c r="R41" s="90">
        <f t="shared" si="21"/>
        <v>25600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 t="s">
        <v>467</v>
      </c>
      <c r="N42" s="27">
        <v>26500</v>
      </c>
      <c r="O42" s="28">
        <f t="shared" si="19"/>
        <v>26300</v>
      </c>
      <c r="P42" s="77" t="str">
        <f t="shared" si="20"/>
        <v>-200</v>
      </c>
      <c r="Q42" s="30">
        <v>26500</v>
      </c>
      <c r="R42" s="90">
        <f t="shared" si="21"/>
        <v>26300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 t="s">
        <v>467</v>
      </c>
      <c r="N45" s="27">
        <v>27500</v>
      </c>
      <c r="O45" s="28">
        <f t="shared" si="19"/>
        <v>27300</v>
      </c>
      <c r="P45" s="29" t="str">
        <f t="shared" si="20"/>
        <v>-200</v>
      </c>
      <c r="Q45" s="30">
        <v>27500</v>
      </c>
      <c r="R45" s="90">
        <f t="shared" si="21"/>
        <v>27300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379300</v>
      </c>
      <c r="F46" s="39">
        <f>E46/11</f>
        <v>34481.8181818182</v>
      </c>
      <c r="G46" s="29" t="str">
        <f t="shared" si="1"/>
        <v/>
      </c>
      <c r="H46" s="51">
        <f>SUM(I35:I45)</f>
        <v>379300</v>
      </c>
      <c r="I46" s="39">
        <f>H46/11</f>
        <v>34481.8181818182</v>
      </c>
      <c r="J46" s="69"/>
      <c r="K46" s="36" t="s">
        <v>136</v>
      </c>
      <c r="L46" s="36"/>
      <c r="M46" s="72"/>
      <c r="N46" s="38">
        <f>SUM(O28:O45)</f>
        <v>482240</v>
      </c>
      <c r="O46" s="39">
        <f>N46/18</f>
        <v>26791.1111111111</v>
      </c>
      <c r="P46" s="73"/>
      <c r="Q46" s="38">
        <f>SUM(R28:R45)</f>
        <v>482240</v>
      </c>
      <c r="R46" s="108">
        <f>Q46/18</f>
        <v>26791.1111111111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525440</v>
      </c>
      <c r="O50" s="39">
        <f>N50/21</f>
        <v>25020.9523809524</v>
      </c>
      <c r="P50" s="73"/>
      <c r="Q50" s="38">
        <f>Q46+R47+R48</f>
        <v>525440</v>
      </c>
      <c r="R50" s="108">
        <f>Q50/21</f>
        <v>25020.9523809524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487900</v>
      </c>
      <c r="F53" s="39">
        <f>E53/16</f>
        <v>30493.75</v>
      </c>
      <c r="G53" s="29" t="str">
        <f t="shared" si="1"/>
        <v/>
      </c>
      <c r="H53" s="51">
        <f>H46+H52</f>
        <v>487900</v>
      </c>
      <c r="I53" s="39">
        <f>H53/16</f>
        <v>30493.75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 t="s">
        <v>467</v>
      </c>
      <c r="E60" s="41">
        <v>11100</v>
      </c>
      <c r="F60" s="28">
        <f t="shared" si="32"/>
        <v>10900</v>
      </c>
      <c r="G60" s="29" t="str">
        <f t="shared" si="1"/>
        <v>-200</v>
      </c>
      <c r="H60" s="30">
        <v>11100</v>
      </c>
      <c r="I60" s="67">
        <f t="shared" si="33"/>
        <v>10900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 t="s">
        <v>467</v>
      </c>
      <c r="E61" s="41">
        <v>11300</v>
      </c>
      <c r="F61" s="28">
        <f t="shared" si="32"/>
        <v>11100</v>
      </c>
      <c r="G61" s="29" t="str">
        <f t="shared" si="1"/>
        <v>-200</v>
      </c>
      <c r="H61" s="30">
        <v>11300</v>
      </c>
      <c r="I61" s="67">
        <f t="shared" si="33"/>
        <v>11100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145200</v>
      </c>
      <c r="F67" s="39">
        <f>E67/13</f>
        <v>11169.2307692308</v>
      </c>
      <c r="G67" s="29" t="str">
        <f t="shared" si="1"/>
        <v/>
      </c>
      <c r="H67" s="51">
        <f>SUM(I54:I66)</f>
        <v>145200</v>
      </c>
      <c r="I67" s="39">
        <f>H67/13</f>
        <v>11169.2307692308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165700</v>
      </c>
      <c r="F72" s="39">
        <f>E72/15</f>
        <v>11046.6666666667</v>
      </c>
      <c r="G72" s="73"/>
      <c r="H72" s="51">
        <f>H67+H71</f>
        <v>165700</v>
      </c>
      <c r="I72" s="39">
        <f>H72/15</f>
        <v>11046.6666666667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 t="s">
        <v>481</v>
      </c>
      <c r="N83" s="27">
        <v>31000</v>
      </c>
      <c r="O83" s="28">
        <f t="shared" si="48"/>
        <v>30000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9500</v>
      </c>
      <c r="F106" s="28">
        <f t="shared" si="59"/>
        <v>9500</v>
      </c>
      <c r="G106" s="29" t="str">
        <f t="shared" si="58"/>
        <v/>
      </c>
      <c r="H106" s="30">
        <v>9500</v>
      </c>
      <c r="I106" s="67">
        <f t="shared" si="60"/>
        <v>9500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9"/>
        <v>11800</v>
      </c>
      <c r="G110" s="29" t="str">
        <f t="shared" si="58"/>
        <v/>
      </c>
      <c r="H110" s="30">
        <v>11800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205500</v>
      </c>
      <c r="F116" s="39">
        <f>E116/19</f>
        <v>10815.7894736842</v>
      </c>
      <c r="G116" s="73"/>
      <c r="H116" s="38">
        <f>SUM(I97:I115)</f>
        <v>205500</v>
      </c>
      <c r="I116" s="39">
        <f>H116/19</f>
        <v>10815.7894736842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223200</v>
      </c>
      <c r="F120" s="39">
        <f>E120/21</f>
        <v>10628.5714285714</v>
      </c>
      <c r="G120" s="29" t="str">
        <f t="shared" si="62"/>
        <v/>
      </c>
      <c r="H120" s="38">
        <f>H116+H119</f>
        <v>223200</v>
      </c>
      <c r="I120" s="39">
        <f>H120/21</f>
        <v>10628.5714285714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27750</v>
      </c>
      <c r="O139" s="28">
        <f>O32+1250+300+400</f>
        <v>27750</v>
      </c>
      <c r="P139" s="29" t="str">
        <f t="shared" si="64"/>
        <v/>
      </c>
      <c r="Q139" s="34">
        <f t="shared" si="68"/>
        <v>27750</v>
      </c>
      <c r="R139" s="90">
        <f t="shared" si="67"/>
        <v>27750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 t="s">
        <v>468</v>
      </c>
      <c r="N152" s="27">
        <v>5000</v>
      </c>
      <c r="O152" s="28">
        <f t="shared" si="70"/>
        <v>4700</v>
      </c>
      <c r="P152" s="77" t="str">
        <f t="shared" si="64"/>
        <v>-300</v>
      </c>
      <c r="Q152" s="34">
        <v>5000</v>
      </c>
      <c r="R152" s="90">
        <f t="shared" si="67"/>
        <v>4700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 t="s">
        <v>468</v>
      </c>
      <c r="N154" s="27">
        <v>6000</v>
      </c>
      <c r="O154" s="28">
        <f t="shared" si="70"/>
        <v>5700</v>
      </c>
      <c r="P154" s="77" t="str">
        <f t="shared" si="64"/>
        <v>-300</v>
      </c>
      <c r="Q154" s="30">
        <v>6000</v>
      </c>
      <c r="R154" s="90">
        <f t="shared" si="67"/>
        <v>5700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5000</v>
      </c>
      <c r="O155" s="28">
        <f t="shared" si="70"/>
        <v>5000</v>
      </c>
      <c r="P155" s="77" t="str">
        <f t="shared" si="64"/>
        <v/>
      </c>
      <c r="Q155" s="30">
        <v>5000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 t="s">
        <v>467</v>
      </c>
      <c r="N159" s="27">
        <v>6200</v>
      </c>
      <c r="O159" s="28">
        <f t="shared" si="70"/>
        <v>6000</v>
      </c>
      <c r="P159" s="77" t="str">
        <f t="shared" si="64"/>
        <v>-200</v>
      </c>
      <c r="Q159" s="30">
        <v>6200</v>
      </c>
      <c r="R159" s="90">
        <f t="shared" si="67"/>
        <v>6000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9800</v>
      </c>
      <c r="O163" s="28">
        <f t="shared" si="70"/>
        <v>9800</v>
      </c>
      <c r="P163" s="77" t="str">
        <f t="shared" si="64"/>
        <v/>
      </c>
      <c r="Q163" s="30">
        <v>9800</v>
      </c>
      <c r="R163" s="90">
        <f t="shared" si="67"/>
        <v>9800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537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102250</v>
      </c>
      <c r="O27" s="39">
        <f>N27/22</f>
        <v>4647.72727272727</v>
      </c>
      <c r="P27" s="73"/>
      <c r="Q27" s="38">
        <f>SUM(R6:R26)</f>
        <v>102250</v>
      </c>
      <c r="R27" s="108">
        <f>Q27/22</f>
        <v>4647.72727272727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27400</v>
      </c>
      <c r="O28" s="28">
        <f t="shared" ref="O28:O45" si="19">N28+M28</f>
        <v>27400</v>
      </c>
      <c r="P28" s="29" t="str">
        <f t="shared" ref="P28:P45" si="20">IF(LEFT(M28,1)="+",LEFT(M28,1)&amp;TEXT(M28,"#"),TEXT(M28,"#"))</f>
        <v/>
      </c>
      <c r="Q28" s="30">
        <v>27400</v>
      </c>
      <c r="R28" s="90">
        <f t="shared" ref="R28:R45" si="21">IF(P28="",0+Q28,P28+Q28)</f>
        <v>27400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27200</v>
      </c>
      <c r="O29" s="28">
        <f t="shared" si="19"/>
        <v>27200</v>
      </c>
      <c r="P29" s="29" t="str">
        <f t="shared" si="20"/>
        <v/>
      </c>
      <c r="Q29" s="30">
        <v>27200</v>
      </c>
      <c r="R29" s="90">
        <f t="shared" si="21"/>
        <v>27200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26400</v>
      </c>
      <c r="O30" s="28">
        <f t="shared" si="19"/>
        <v>26400</v>
      </c>
      <c r="P30" s="29" t="str">
        <f t="shared" si="20"/>
        <v/>
      </c>
      <c r="Q30" s="30">
        <v>26400</v>
      </c>
      <c r="R30" s="90">
        <f t="shared" si="21"/>
        <v>26400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26200</v>
      </c>
      <c r="O31" s="28">
        <f t="shared" si="19"/>
        <v>26200</v>
      </c>
      <c r="P31" s="29" t="str">
        <f t="shared" si="20"/>
        <v/>
      </c>
      <c r="Q31" s="30">
        <v>26200</v>
      </c>
      <c r="R31" s="90">
        <f t="shared" si="21"/>
        <v>26200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23600</v>
      </c>
      <c r="O35" s="28">
        <f t="shared" si="19"/>
        <v>23600</v>
      </c>
      <c r="P35" s="29" t="str">
        <f t="shared" si="20"/>
        <v/>
      </c>
      <c r="Q35" s="30">
        <v>23600</v>
      </c>
      <c r="R35" s="90">
        <f t="shared" si="21"/>
        <v>23600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23600</v>
      </c>
      <c r="O36" s="28">
        <f t="shared" si="19"/>
        <v>23600</v>
      </c>
      <c r="P36" s="29" t="str">
        <f t="shared" si="20"/>
        <v/>
      </c>
      <c r="Q36" s="30">
        <v>23600</v>
      </c>
      <c r="R36" s="90">
        <f t="shared" si="21"/>
        <v>23600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21000</v>
      </c>
      <c r="O40" s="28">
        <f t="shared" si="19"/>
        <v>21000</v>
      </c>
      <c r="P40" s="77" t="str">
        <f t="shared" si="20"/>
        <v/>
      </c>
      <c r="Q40" s="30">
        <v>21000</v>
      </c>
      <c r="R40" s="90">
        <f t="shared" si="21"/>
        <v>21000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484640</v>
      </c>
      <c r="O46" s="39">
        <f>N46/18</f>
        <v>26924.4444444444</v>
      </c>
      <c r="P46" s="73"/>
      <c r="Q46" s="38">
        <f>SUM(R28:R45)</f>
        <v>484640</v>
      </c>
      <c r="R46" s="108">
        <f>Q46/18</f>
        <v>26924.4444444444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527840</v>
      </c>
      <c r="O50" s="39">
        <f>N50/21</f>
        <v>25135.2380952381</v>
      </c>
      <c r="P50" s="73"/>
      <c r="Q50" s="38">
        <f>Q46+R47+R48</f>
        <v>527840</v>
      </c>
      <c r="R50" s="108">
        <f>Q50/21</f>
        <v>25135.2380952381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10200</v>
      </c>
      <c r="O66" s="28">
        <f t="shared" si="40"/>
        <v>10200</v>
      </c>
      <c r="P66" s="29" t="str">
        <f t="shared" si="41"/>
        <v/>
      </c>
      <c r="Q66" s="30">
        <v>10200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31000</v>
      </c>
      <c r="O83" s="28">
        <f t="shared" si="48"/>
        <v>31000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1000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9500</v>
      </c>
      <c r="F106" s="28">
        <f t="shared" si="59"/>
        <v>9500</v>
      </c>
      <c r="G106" s="29" t="str">
        <f t="shared" si="58"/>
        <v/>
      </c>
      <c r="H106" s="30">
        <v>9500</v>
      </c>
      <c r="I106" s="67">
        <f t="shared" si="60"/>
        <v>9500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11800</v>
      </c>
      <c r="F110" s="28">
        <f t="shared" si="59"/>
        <v>11800</v>
      </c>
      <c r="G110" s="29" t="str">
        <f t="shared" si="58"/>
        <v/>
      </c>
      <c r="H110" s="30">
        <v>11800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205500</v>
      </c>
      <c r="F116" s="39">
        <f>E116/19</f>
        <v>10815.7894736842</v>
      </c>
      <c r="G116" s="73"/>
      <c r="H116" s="38">
        <f>SUM(I97:I115)</f>
        <v>205500</v>
      </c>
      <c r="I116" s="39">
        <f>H116/19</f>
        <v>10815.7894736842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223200</v>
      </c>
      <c r="F120" s="39">
        <f>E120/21</f>
        <v>10628.5714285714</v>
      </c>
      <c r="G120" s="29" t="str">
        <f t="shared" si="62"/>
        <v/>
      </c>
      <c r="H120" s="38">
        <f>H116+H119</f>
        <v>223200</v>
      </c>
      <c r="I120" s="39">
        <f>H120/21</f>
        <v>10628.5714285714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 t="s">
        <v>467</v>
      </c>
      <c r="N155" s="27">
        <v>5200</v>
      </c>
      <c r="O155" s="28">
        <f t="shared" si="70"/>
        <v>5000</v>
      </c>
      <c r="P155" s="77" t="str">
        <f t="shared" si="64"/>
        <v>-200</v>
      </c>
      <c r="Q155" s="30">
        <v>5200</v>
      </c>
      <c r="R155" s="90">
        <f t="shared" si="67"/>
        <v>5000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6200</v>
      </c>
      <c r="O159" s="28">
        <f t="shared" si="70"/>
        <v>6200</v>
      </c>
      <c r="P159" s="77" t="str">
        <f t="shared" si="64"/>
        <v/>
      </c>
      <c r="Q159" s="30">
        <v>6200</v>
      </c>
      <c r="R159" s="90">
        <f t="shared" si="67"/>
        <v>6200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 t="s">
        <v>467</v>
      </c>
      <c r="N163" s="27">
        <v>10000</v>
      </c>
      <c r="O163" s="28">
        <f t="shared" si="70"/>
        <v>9800</v>
      </c>
      <c r="P163" s="77" t="str">
        <f t="shared" si="64"/>
        <v>-200</v>
      </c>
      <c r="Q163" s="30">
        <v>10000</v>
      </c>
      <c r="R163" s="90">
        <f t="shared" si="67"/>
        <v>9800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538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538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102250</v>
      </c>
      <c r="O27" s="39">
        <f>N27/22</f>
        <v>4647.72727272727</v>
      </c>
      <c r="P27" s="73"/>
      <c r="Q27" s="38">
        <f>SUM(R6:R26)</f>
        <v>102250</v>
      </c>
      <c r="R27" s="108">
        <f>Q27/22</f>
        <v>4647.72727272727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27400</v>
      </c>
      <c r="O28" s="28">
        <f t="shared" ref="O28:O45" si="19">N28+M28</f>
        <v>27400</v>
      </c>
      <c r="P28" s="29" t="str">
        <f t="shared" ref="P28:P45" si="20">IF(LEFT(M28,1)="+",LEFT(M28,1)&amp;TEXT(M28,"#"),TEXT(M28,"#"))</f>
        <v/>
      </c>
      <c r="Q28" s="30">
        <v>27400</v>
      </c>
      <c r="R28" s="90">
        <f t="shared" ref="R28:R45" si="21">IF(P28="",0+Q28,P28+Q28)</f>
        <v>27400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27200</v>
      </c>
      <c r="O29" s="28">
        <f t="shared" si="19"/>
        <v>27200</v>
      </c>
      <c r="P29" s="29" t="str">
        <f t="shared" si="20"/>
        <v/>
      </c>
      <c r="Q29" s="30">
        <v>27200</v>
      </c>
      <c r="R29" s="90">
        <f t="shared" si="21"/>
        <v>27200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26400</v>
      </c>
      <c r="O30" s="28">
        <f t="shared" si="19"/>
        <v>26400</v>
      </c>
      <c r="P30" s="29" t="str">
        <f t="shared" si="20"/>
        <v/>
      </c>
      <c r="Q30" s="30">
        <v>26400</v>
      </c>
      <c r="R30" s="90">
        <f t="shared" si="21"/>
        <v>26400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26200</v>
      </c>
      <c r="O31" s="28">
        <f t="shared" si="19"/>
        <v>26200</v>
      </c>
      <c r="P31" s="29" t="str">
        <f t="shared" si="20"/>
        <v/>
      </c>
      <c r="Q31" s="30">
        <v>26200</v>
      </c>
      <c r="R31" s="90">
        <f t="shared" si="21"/>
        <v>26200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23600</v>
      </c>
      <c r="O35" s="28">
        <f t="shared" si="19"/>
        <v>23600</v>
      </c>
      <c r="P35" s="29" t="str">
        <f t="shared" si="20"/>
        <v/>
      </c>
      <c r="Q35" s="30">
        <v>23600</v>
      </c>
      <c r="R35" s="90">
        <f t="shared" si="21"/>
        <v>23600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23600</v>
      </c>
      <c r="O36" s="28">
        <f t="shared" si="19"/>
        <v>23600</v>
      </c>
      <c r="P36" s="29" t="str">
        <f t="shared" si="20"/>
        <v/>
      </c>
      <c r="Q36" s="30">
        <v>23600</v>
      </c>
      <c r="R36" s="90">
        <f t="shared" si="21"/>
        <v>23600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21000</v>
      </c>
      <c r="O40" s="28">
        <f t="shared" si="19"/>
        <v>21000</v>
      </c>
      <c r="P40" s="77" t="str">
        <f t="shared" si="20"/>
        <v/>
      </c>
      <c r="Q40" s="30">
        <v>21000</v>
      </c>
      <c r="R40" s="90">
        <f t="shared" si="21"/>
        <v>21000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484640</v>
      </c>
      <c r="O46" s="39">
        <f>N46/18</f>
        <v>26924.4444444444</v>
      </c>
      <c r="P46" s="73"/>
      <c r="Q46" s="38">
        <f>SUM(R28:R45)</f>
        <v>484640</v>
      </c>
      <c r="R46" s="108">
        <f>Q46/18</f>
        <v>26924.4444444444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527840</v>
      </c>
      <c r="O50" s="39">
        <f>N50/21</f>
        <v>25135.2380952381</v>
      </c>
      <c r="P50" s="73"/>
      <c r="Q50" s="38">
        <f>Q46+R47+R48</f>
        <v>527840</v>
      </c>
      <c r="R50" s="108">
        <f>Q50/21</f>
        <v>25135.2380952381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 t="s">
        <v>469</v>
      </c>
      <c r="N66" s="27">
        <v>10300</v>
      </c>
      <c r="O66" s="28">
        <f t="shared" si="40"/>
        <v>10200</v>
      </c>
      <c r="P66" s="29" t="str">
        <f t="shared" si="41"/>
        <v>-100</v>
      </c>
      <c r="Q66" s="30">
        <v>10300</v>
      </c>
      <c r="R66" s="90">
        <f t="shared" si="42"/>
        <v>10200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40200</v>
      </c>
      <c r="O69" s="39">
        <f>N69/4</f>
        <v>10050</v>
      </c>
      <c r="P69" s="73"/>
      <c r="Q69" s="38">
        <f>SUM(R65:R68)</f>
        <v>40200</v>
      </c>
      <c r="R69" s="108">
        <f>Q69/4</f>
        <v>10050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 t="s">
        <v>481</v>
      </c>
      <c r="N83" s="27">
        <v>32000</v>
      </c>
      <c r="O83" s="28">
        <f t="shared" si="48"/>
        <v>31000</v>
      </c>
      <c r="P83" s="29"/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1000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11600</v>
      </c>
      <c r="F99" s="28">
        <f t="shared" si="59"/>
        <v>11600</v>
      </c>
      <c r="G99" s="29" t="str">
        <f t="shared" si="58"/>
        <v/>
      </c>
      <c r="H99" s="30">
        <v>11600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9500</v>
      </c>
      <c r="F106" s="28">
        <f t="shared" si="59"/>
        <v>9500</v>
      </c>
      <c r="G106" s="29" t="str">
        <f t="shared" si="58"/>
        <v/>
      </c>
      <c r="H106" s="30">
        <v>9500</v>
      </c>
      <c r="I106" s="67">
        <f t="shared" si="60"/>
        <v>9500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 t="s">
        <v>468</v>
      </c>
      <c r="E110" s="27">
        <v>12100</v>
      </c>
      <c r="F110" s="28">
        <f t="shared" si="59"/>
        <v>11800</v>
      </c>
      <c r="G110" s="29" t="str">
        <f t="shared" si="58"/>
        <v>-300</v>
      </c>
      <c r="H110" s="30">
        <v>12100</v>
      </c>
      <c r="I110" s="67">
        <f t="shared" si="60"/>
        <v>11800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9800</v>
      </c>
      <c r="F115" s="28">
        <f t="shared" si="59"/>
        <v>9800</v>
      </c>
      <c r="G115" s="29" t="str">
        <f t="shared" si="58"/>
        <v/>
      </c>
      <c r="H115" s="30">
        <v>9800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205500</v>
      </c>
      <c r="F116" s="39">
        <f>E116/19</f>
        <v>10815.7894736842</v>
      </c>
      <c r="G116" s="73"/>
      <c r="H116" s="38">
        <f>SUM(I97:I115)</f>
        <v>205500</v>
      </c>
      <c r="I116" s="39">
        <f>H116/19</f>
        <v>10815.7894736842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223200</v>
      </c>
      <c r="F120" s="39">
        <f>E120/21</f>
        <v>10628.5714285714</v>
      </c>
      <c r="G120" s="29" t="str">
        <f t="shared" si="62"/>
        <v/>
      </c>
      <c r="H120" s="38">
        <f>H116+H119</f>
        <v>223200</v>
      </c>
      <c r="I120" s="39">
        <f>H120/21</f>
        <v>10628.5714285714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0"/>
        <v>5200</v>
      </c>
      <c r="P155" s="77" t="str">
        <f t="shared" si="64"/>
        <v/>
      </c>
      <c r="Q155" s="30">
        <v>5200</v>
      </c>
      <c r="R155" s="90">
        <f t="shared" si="67"/>
        <v>5200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 t="s">
        <v>467</v>
      </c>
      <c r="N159" s="27">
        <v>6400</v>
      </c>
      <c r="O159" s="28">
        <f t="shared" si="70"/>
        <v>6200</v>
      </c>
      <c r="P159" s="77" t="str">
        <f t="shared" si="64"/>
        <v>-200</v>
      </c>
      <c r="Q159" s="30">
        <v>6400</v>
      </c>
      <c r="R159" s="90">
        <f t="shared" si="67"/>
        <v>6200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10000</v>
      </c>
      <c r="O163" s="28">
        <f t="shared" si="70"/>
        <v>10000</v>
      </c>
      <c r="P163" s="77" t="str">
        <f t="shared" si="64"/>
        <v/>
      </c>
      <c r="Q163" s="30">
        <v>10000</v>
      </c>
      <c r="R163" s="90">
        <f t="shared" si="67"/>
        <v>10000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I28" sqref="I28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539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539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11000</v>
      </c>
      <c r="X16" s="67">
        <f t="shared" si="6"/>
        <v>11000</v>
      </c>
      <c r="Y16" s="29" t="str">
        <f t="shared" si="7"/>
        <v/>
      </c>
      <c r="Z16" s="30">
        <v>11000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102250</v>
      </c>
      <c r="O27" s="39">
        <f>N27/22</f>
        <v>4647.72727272727</v>
      </c>
      <c r="P27" s="73"/>
      <c r="Q27" s="38">
        <f>SUM(R6:R26)</f>
        <v>102250</v>
      </c>
      <c r="R27" s="108">
        <f>Q27/22</f>
        <v>4647.72727272727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27400</v>
      </c>
      <c r="O28" s="28">
        <f t="shared" ref="O28:O45" si="19">N28+M28</f>
        <v>27400</v>
      </c>
      <c r="P28" s="29" t="str">
        <f t="shared" ref="P28:P45" si="20">IF(LEFT(M28,1)="+",LEFT(M28,1)&amp;TEXT(M28,"#"),TEXT(M28,"#"))</f>
        <v/>
      </c>
      <c r="Q28" s="30">
        <v>27400</v>
      </c>
      <c r="R28" s="90">
        <f t="shared" ref="R28:R45" si="21">IF(P28="",0+Q28,P28+Q28)</f>
        <v>27400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27200</v>
      </c>
      <c r="O29" s="28">
        <f t="shared" si="19"/>
        <v>27200</v>
      </c>
      <c r="P29" s="29" t="str">
        <f t="shared" si="20"/>
        <v/>
      </c>
      <c r="Q29" s="30">
        <v>27200</v>
      </c>
      <c r="R29" s="90">
        <f t="shared" si="21"/>
        <v>27200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26400</v>
      </c>
      <c r="O30" s="28">
        <f t="shared" si="19"/>
        <v>26400</v>
      </c>
      <c r="P30" s="29" t="str">
        <f t="shared" si="20"/>
        <v/>
      </c>
      <c r="Q30" s="30">
        <v>26400</v>
      </c>
      <c r="R30" s="90">
        <f t="shared" si="21"/>
        <v>26400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26200</v>
      </c>
      <c r="O31" s="28">
        <f t="shared" si="19"/>
        <v>26200</v>
      </c>
      <c r="P31" s="29" t="str">
        <f t="shared" si="20"/>
        <v/>
      </c>
      <c r="Q31" s="30">
        <v>26200</v>
      </c>
      <c r="R31" s="90">
        <f t="shared" si="21"/>
        <v>26200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23600</v>
      </c>
      <c r="O35" s="28">
        <f t="shared" si="19"/>
        <v>23600</v>
      </c>
      <c r="P35" s="29" t="str">
        <f t="shared" si="20"/>
        <v/>
      </c>
      <c r="Q35" s="30">
        <v>23600</v>
      </c>
      <c r="R35" s="90">
        <f t="shared" si="21"/>
        <v>23600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23600</v>
      </c>
      <c r="O36" s="28">
        <f t="shared" si="19"/>
        <v>23600</v>
      </c>
      <c r="P36" s="29" t="str">
        <f t="shared" si="20"/>
        <v/>
      </c>
      <c r="Q36" s="30">
        <v>23600</v>
      </c>
      <c r="R36" s="90">
        <f t="shared" si="21"/>
        <v>23600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21000</v>
      </c>
      <c r="O40" s="28">
        <f t="shared" si="19"/>
        <v>21000</v>
      </c>
      <c r="P40" s="77" t="str">
        <f t="shared" si="20"/>
        <v/>
      </c>
      <c r="Q40" s="30">
        <v>21000</v>
      </c>
      <c r="R40" s="90">
        <f t="shared" si="21"/>
        <v>21000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484640</v>
      </c>
      <c r="O46" s="39">
        <f>N46/18</f>
        <v>26924.4444444444</v>
      </c>
      <c r="P46" s="73"/>
      <c r="Q46" s="38">
        <f>SUM(R28:R45)</f>
        <v>484640</v>
      </c>
      <c r="R46" s="108">
        <f>Q46/18</f>
        <v>26924.4444444444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527840</v>
      </c>
      <c r="O50" s="39">
        <f>N50/21</f>
        <v>25135.2380952381</v>
      </c>
      <c r="P50" s="73"/>
      <c r="Q50" s="38">
        <f>Q46+R47+R48</f>
        <v>527840</v>
      </c>
      <c r="R50" s="108">
        <f>Q50/21</f>
        <v>25135.2380952381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7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 t="s">
        <v>467</v>
      </c>
      <c r="E99" s="27">
        <v>11800</v>
      </c>
      <c r="F99" s="28">
        <f t="shared" si="59"/>
        <v>11600</v>
      </c>
      <c r="G99" s="29" t="str">
        <f t="shared" si="58"/>
        <v>-200</v>
      </c>
      <c r="H99" s="30">
        <v>11800</v>
      </c>
      <c r="I99" s="67">
        <f t="shared" si="60"/>
        <v>11600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11800</v>
      </c>
      <c r="F100" s="28">
        <f t="shared" si="59"/>
        <v>11800</v>
      </c>
      <c r="G100" s="29" t="str">
        <f t="shared" si="58"/>
        <v/>
      </c>
      <c r="H100" s="30">
        <v>11800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10700</v>
      </c>
      <c r="F102" s="28">
        <f t="shared" si="59"/>
        <v>10700</v>
      </c>
      <c r="G102" s="29" t="str">
        <f t="shared" si="58"/>
        <v/>
      </c>
      <c r="H102" s="30">
        <v>10700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 t="s">
        <v>469</v>
      </c>
      <c r="E106" s="27">
        <v>9600</v>
      </c>
      <c r="F106" s="28">
        <f t="shared" si="59"/>
        <v>9500</v>
      </c>
      <c r="G106" s="29" t="str">
        <f t="shared" si="58"/>
        <v>-100</v>
      </c>
      <c r="H106" s="30">
        <v>9600</v>
      </c>
      <c r="I106" s="67">
        <f t="shared" si="60"/>
        <v>9500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12100</v>
      </c>
      <c r="F110" s="28">
        <f t="shared" si="59"/>
        <v>12100</v>
      </c>
      <c r="G110" s="29" t="str">
        <f t="shared" si="58"/>
        <v/>
      </c>
      <c r="H110" s="30">
        <v>12100</v>
      </c>
      <c r="I110" s="67">
        <f t="shared" si="60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11800</v>
      </c>
      <c r="F111" s="28">
        <f t="shared" si="59"/>
        <v>11800</v>
      </c>
      <c r="G111" s="29" t="str">
        <f t="shared" si="58"/>
        <v/>
      </c>
      <c r="H111" s="30">
        <v>11800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11100</v>
      </c>
      <c r="F112" s="28">
        <f t="shared" si="59"/>
        <v>11100</v>
      </c>
      <c r="G112" s="29" t="str">
        <f t="shared" si="58"/>
        <v/>
      </c>
      <c r="H112" s="30">
        <v>11100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10700</v>
      </c>
      <c r="F113" s="28">
        <f t="shared" si="59"/>
        <v>10700</v>
      </c>
      <c r="G113" s="29" t="str">
        <f t="shared" si="58"/>
        <v/>
      </c>
      <c r="H113" s="30">
        <v>10700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 t="s">
        <v>469</v>
      </c>
      <c r="E115" s="27">
        <v>9900</v>
      </c>
      <c r="F115" s="28">
        <f t="shared" si="59"/>
        <v>9800</v>
      </c>
      <c r="G115" s="29" t="str">
        <f t="shared" si="58"/>
        <v>-100</v>
      </c>
      <c r="H115" s="30">
        <v>9900</v>
      </c>
      <c r="I115" s="67">
        <f t="shared" si="60"/>
        <v>9800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205800</v>
      </c>
      <c r="F116" s="39">
        <f>E116/19</f>
        <v>10831.5789473684</v>
      </c>
      <c r="G116" s="73"/>
      <c r="H116" s="38">
        <f>SUM(I97:I115)</f>
        <v>205800</v>
      </c>
      <c r="I116" s="39">
        <f>H116/19</f>
        <v>10831.5789473684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223500</v>
      </c>
      <c r="F120" s="39">
        <f>E120/21</f>
        <v>10642.8571428571</v>
      </c>
      <c r="G120" s="29" t="str">
        <f t="shared" si="62"/>
        <v/>
      </c>
      <c r="H120" s="38">
        <f>H116+H119</f>
        <v>223500</v>
      </c>
      <c r="I120" s="39">
        <f>H120/21</f>
        <v>10642.8571428571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0"/>
        <v>5200</v>
      </c>
      <c r="P155" s="77" t="str">
        <f t="shared" si="64"/>
        <v/>
      </c>
      <c r="Q155" s="30">
        <v>5200</v>
      </c>
      <c r="R155" s="90">
        <f t="shared" si="67"/>
        <v>5200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70"/>
        <v>6400</v>
      </c>
      <c r="P159" s="77" t="str">
        <f t="shared" si="64"/>
        <v/>
      </c>
      <c r="Q159" s="30">
        <v>6400</v>
      </c>
      <c r="R159" s="90">
        <f t="shared" si="67"/>
        <v>6400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10000</v>
      </c>
      <c r="O163" s="28">
        <f t="shared" si="70"/>
        <v>10000</v>
      </c>
      <c r="P163" s="77" t="str">
        <f t="shared" si="64"/>
        <v/>
      </c>
      <c r="Q163" s="30">
        <v>10000</v>
      </c>
      <c r="R163" s="90">
        <f t="shared" si="67"/>
        <v>10000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1" sqref="A1:R197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540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 t="s">
        <v>467</v>
      </c>
      <c r="W16" s="30">
        <v>11200</v>
      </c>
      <c r="X16" s="67">
        <f t="shared" si="6"/>
        <v>11000</v>
      </c>
      <c r="Y16" s="29" t="str">
        <f t="shared" si="7"/>
        <v>-200</v>
      </c>
      <c r="Z16" s="30">
        <v>11200</v>
      </c>
      <c r="AA16" s="90">
        <f t="shared" si="8"/>
        <v>11000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10000</v>
      </c>
      <c r="X17" s="67">
        <f t="shared" si="6"/>
        <v>10000</v>
      </c>
      <c r="Y17" s="77" t="str">
        <f t="shared" si="7"/>
        <v/>
      </c>
      <c r="Z17" s="30">
        <v>10000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10000</v>
      </c>
      <c r="X18" s="67">
        <f t="shared" si="6"/>
        <v>10000</v>
      </c>
      <c r="Y18" s="29" t="str">
        <f t="shared" si="7"/>
        <v/>
      </c>
      <c r="Z18" s="30">
        <v>10000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27">
        <v>3350</v>
      </c>
      <c r="O19" s="28">
        <f t="shared" si="3"/>
        <v>3350</v>
      </c>
      <c r="P19" s="29" t="str">
        <f t="shared" si="15"/>
        <v/>
      </c>
      <c r="Q19" s="30">
        <v>3350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27">
        <v>4000</v>
      </c>
      <c r="O20" s="28">
        <f t="shared" si="3"/>
        <v>4000</v>
      </c>
      <c r="P20" s="29" t="str">
        <f t="shared" si="15"/>
        <v/>
      </c>
      <c r="Q20" s="30">
        <v>4000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3500</v>
      </c>
      <c r="O25" s="28">
        <f t="shared" si="3"/>
        <v>3500</v>
      </c>
      <c r="P25" s="29" t="str">
        <f t="shared" si="15"/>
        <v/>
      </c>
      <c r="Q25" s="30">
        <v>3500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3400</v>
      </c>
      <c r="O26" s="28">
        <f t="shared" si="3"/>
        <v>3400</v>
      </c>
      <c r="P26" s="29" t="str">
        <f t="shared" si="15"/>
        <v/>
      </c>
      <c r="Q26" s="30">
        <v>3400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102250</v>
      </c>
      <c r="O27" s="39">
        <f>N27/22</f>
        <v>4647.72727272727</v>
      </c>
      <c r="P27" s="73"/>
      <c r="Q27" s="38">
        <f>SUM(R6:R26)</f>
        <v>102250</v>
      </c>
      <c r="R27" s="108">
        <f>Q27/22</f>
        <v>4647.72727272727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27400</v>
      </c>
      <c r="O28" s="28">
        <f t="shared" ref="O28:O45" si="19">N28+M28</f>
        <v>27400</v>
      </c>
      <c r="P28" s="29" t="str">
        <f t="shared" ref="P28:P45" si="20">IF(LEFT(M28,1)="+",LEFT(M28,1)&amp;TEXT(M28,"#"),TEXT(M28,"#"))</f>
        <v/>
      </c>
      <c r="Q28" s="30">
        <v>27400</v>
      </c>
      <c r="R28" s="90">
        <f t="shared" ref="R28:R45" si="21">IF(P28="",0+Q28,P28+Q28)</f>
        <v>27400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27200</v>
      </c>
      <c r="O29" s="28">
        <f t="shared" si="19"/>
        <v>27200</v>
      </c>
      <c r="P29" s="29" t="str">
        <f t="shared" si="20"/>
        <v/>
      </c>
      <c r="Q29" s="30">
        <v>27200</v>
      </c>
      <c r="R29" s="90">
        <f t="shared" si="21"/>
        <v>27200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26400</v>
      </c>
      <c r="O30" s="28">
        <f t="shared" si="19"/>
        <v>26400</v>
      </c>
      <c r="P30" s="29" t="str">
        <f t="shared" si="20"/>
        <v/>
      </c>
      <c r="Q30" s="30">
        <v>26400</v>
      </c>
      <c r="R30" s="90">
        <f t="shared" si="21"/>
        <v>26400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26200</v>
      </c>
      <c r="O31" s="28">
        <f t="shared" si="19"/>
        <v>26200</v>
      </c>
      <c r="P31" s="29" t="str">
        <f t="shared" si="20"/>
        <v/>
      </c>
      <c r="Q31" s="30">
        <v>26200</v>
      </c>
      <c r="R31" s="90">
        <f t="shared" si="21"/>
        <v>26200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23600</v>
      </c>
      <c r="O35" s="28">
        <f t="shared" si="19"/>
        <v>23600</v>
      </c>
      <c r="P35" s="29" t="str">
        <f t="shared" si="20"/>
        <v/>
      </c>
      <c r="Q35" s="30">
        <v>23600</v>
      </c>
      <c r="R35" s="90">
        <f t="shared" si="21"/>
        <v>23600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23600</v>
      </c>
      <c r="O36" s="28">
        <f t="shared" si="19"/>
        <v>23600</v>
      </c>
      <c r="P36" s="29" t="str">
        <f t="shared" si="20"/>
        <v/>
      </c>
      <c r="Q36" s="30">
        <v>23600</v>
      </c>
      <c r="R36" s="90">
        <f t="shared" si="21"/>
        <v>23600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21000</v>
      </c>
      <c r="O40" s="28">
        <f t="shared" si="19"/>
        <v>21000</v>
      </c>
      <c r="P40" s="77" t="str">
        <f t="shared" si="20"/>
        <v/>
      </c>
      <c r="Q40" s="30">
        <v>21000</v>
      </c>
      <c r="R40" s="90">
        <f t="shared" si="21"/>
        <v>21000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484640</v>
      </c>
      <c r="O46" s="39">
        <f>N46/18</f>
        <v>26924.4444444444</v>
      </c>
      <c r="P46" s="73"/>
      <c r="Q46" s="38">
        <f>SUM(R28:R45)</f>
        <v>484640</v>
      </c>
      <c r="R46" s="108">
        <f>Q46/18</f>
        <v>26924.4444444444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527840</v>
      </c>
      <c r="O50" s="39">
        <f>N50/21</f>
        <v>25135.2380952381</v>
      </c>
      <c r="P50" s="73"/>
      <c r="Q50" s="38">
        <f>Q46+R47+R48</f>
        <v>527840</v>
      </c>
      <c r="R50" s="108">
        <f>Q50/21</f>
        <v>25135.2380952381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2400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/>
      </c>
      <c r="Q56" s="30">
        <v>2400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7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11800</v>
      </c>
      <c r="F99" s="28">
        <f t="shared" si="59"/>
        <v>11800</v>
      </c>
      <c r="G99" s="29" t="str">
        <f t="shared" si="58"/>
        <v/>
      </c>
      <c r="H99" s="30">
        <v>11800</v>
      </c>
      <c r="I99" s="67">
        <f t="shared" si="60"/>
        <v>11800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 t="s">
        <v>468</v>
      </c>
      <c r="E100" s="27">
        <v>12100</v>
      </c>
      <c r="F100" s="28">
        <f t="shared" si="59"/>
        <v>11800</v>
      </c>
      <c r="G100" s="29" t="str">
        <f t="shared" si="58"/>
        <v>-300</v>
      </c>
      <c r="H100" s="30">
        <v>12100</v>
      </c>
      <c r="I100" s="67">
        <f t="shared" si="60"/>
        <v>11800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 t="s">
        <v>467</v>
      </c>
      <c r="E101" s="27">
        <v>11200</v>
      </c>
      <c r="F101" s="28">
        <f t="shared" si="59"/>
        <v>11000</v>
      </c>
      <c r="G101" s="29" t="str">
        <f t="shared" si="58"/>
        <v>-200</v>
      </c>
      <c r="H101" s="30">
        <v>11200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 t="s">
        <v>469</v>
      </c>
      <c r="E102" s="27">
        <v>10800</v>
      </c>
      <c r="F102" s="28">
        <f t="shared" si="59"/>
        <v>10700</v>
      </c>
      <c r="G102" s="29" t="str">
        <f t="shared" si="58"/>
        <v>-100</v>
      </c>
      <c r="H102" s="30">
        <v>10800</v>
      </c>
      <c r="I102" s="67">
        <f t="shared" si="60"/>
        <v>10700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10000</v>
      </c>
      <c r="F103" s="28">
        <f t="shared" si="59"/>
        <v>10000</v>
      </c>
      <c r="G103" s="29" t="str">
        <f t="shared" si="58"/>
        <v/>
      </c>
      <c r="H103" s="30">
        <v>10000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10000</v>
      </c>
      <c r="F104" s="28">
        <f t="shared" si="59"/>
        <v>10000</v>
      </c>
      <c r="G104" s="29" t="str">
        <f t="shared" si="58"/>
        <v/>
      </c>
      <c r="H104" s="30">
        <v>10000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10500</v>
      </c>
      <c r="F105" s="28">
        <f t="shared" si="59"/>
        <v>10500</v>
      </c>
      <c r="G105" s="29" t="str">
        <f t="shared" si="58"/>
        <v/>
      </c>
      <c r="H105" s="30">
        <v>10500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9600</v>
      </c>
      <c r="F106" s="28">
        <f t="shared" si="59"/>
        <v>9600</v>
      </c>
      <c r="G106" s="29" t="str">
        <f t="shared" si="58"/>
        <v/>
      </c>
      <c r="H106" s="30">
        <v>9600</v>
      </c>
      <c r="I106" s="67">
        <f t="shared" si="60"/>
        <v>9600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10000</v>
      </c>
      <c r="F107" s="28">
        <f t="shared" si="59"/>
        <v>10000</v>
      </c>
      <c r="G107" s="29" t="str">
        <f t="shared" si="58"/>
        <v/>
      </c>
      <c r="H107" s="30">
        <v>10000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12100</v>
      </c>
      <c r="F110" s="28">
        <f t="shared" si="59"/>
        <v>12100</v>
      </c>
      <c r="G110" s="29" t="str">
        <f t="shared" si="58"/>
        <v/>
      </c>
      <c r="H110" s="30">
        <v>12100</v>
      </c>
      <c r="I110" s="67">
        <f t="shared" si="60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 t="s">
        <v>468</v>
      </c>
      <c r="E111" s="27">
        <v>12100</v>
      </c>
      <c r="F111" s="28">
        <f t="shared" si="59"/>
        <v>11800</v>
      </c>
      <c r="G111" s="29" t="str">
        <f t="shared" si="58"/>
        <v>-300</v>
      </c>
      <c r="H111" s="30">
        <v>12100</v>
      </c>
      <c r="I111" s="67">
        <f t="shared" si="60"/>
        <v>11800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 t="s">
        <v>467</v>
      </c>
      <c r="E112" s="27">
        <v>11300</v>
      </c>
      <c r="F112" s="28">
        <f t="shared" si="59"/>
        <v>11100</v>
      </c>
      <c r="G112" s="29" t="str">
        <f t="shared" si="58"/>
        <v>-200</v>
      </c>
      <c r="H112" s="30">
        <v>11300</v>
      </c>
      <c r="I112" s="67">
        <f t="shared" si="60"/>
        <v>11100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 t="s">
        <v>469</v>
      </c>
      <c r="E113" s="27">
        <v>10800</v>
      </c>
      <c r="F113" s="28">
        <f t="shared" si="59"/>
        <v>10700</v>
      </c>
      <c r="G113" s="29" t="str">
        <f t="shared" si="58"/>
        <v>-100</v>
      </c>
      <c r="H113" s="30">
        <v>10800</v>
      </c>
      <c r="I113" s="67">
        <f t="shared" si="60"/>
        <v>10700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10000</v>
      </c>
      <c r="F114" s="28">
        <f t="shared" si="59"/>
        <v>10000</v>
      </c>
      <c r="G114" s="29" t="str">
        <f t="shared" si="58"/>
        <v/>
      </c>
      <c r="H114" s="30">
        <v>10000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9900</v>
      </c>
      <c r="F115" s="28">
        <f t="shared" si="59"/>
        <v>9900</v>
      </c>
      <c r="G115" s="29" t="str">
        <f t="shared" si="58"/>
        <v/>
      </c>
      <c r="H115" s="30">
        <v>9900</v>
      </c>
      <c r="I115" s="67">
        <f t="shared" si="60"/>
        <v>9900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206200</v>
      </c>
      <c r="F116" s="39">
        <f>E116/19</f>
        <v>10852.6315789474</v>
      </c>
      <c r="G116" s="73"/>
      <c r="H116" s="38">
        <f>SUM(I97:I115)</f>
        <v>206200</v>
      </c>
      <c r="I116" s="39">
        <f>H116/19</f>
        <v>10852.6315789474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223900</v>
      </c>
      <c r="F120" s="39">
        <f>E120/21</f>
        <v>10661.9047619048</v>
      </c>
      <c r="G120" s="29" t="str">
        <f t="shared" si="62"/>
        <v/>
      </c>
      <c r="H120" s="38">
        <f>H116+H119</f>
        <v>223900</v>
      </c>
      <c r="I120" s="39">
        <f>H120/21</f>
        <v>10661.9047619048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13800</v>
      </c>
      <c r="F153" s="28">
        <f t="shared" si="61"/>
        <v>13800</v>
      </c>
      <c r="G153" s="29" t="str">
        <f t="shared" si="69"/>
        <v/>
      </c>
      <c r="H153" s="30">
        <v>13800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13400</v>
      </c>
      <c r="F154" s="28">
        <f t="shared" si="61"/>
        <v>13400</v>
      </c>
      <c r="G154" s="29" t="str">
        <f t="shared" si="69"/>
        <v/>
      </c>
      <c r="H154" s="30">
        <v>13400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12500</v>
      </c>
      <c r="F155" s="28">
        <f t="shared" si="61"/>
        <v>12500</v>
      </c>
      <c r="G155" s="29" t="str">
        <f t="shared" si="69"/>
        <v/>
      </c>
      <c r="H155" s="30">
        <v>12500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0"/>
        <v>5200</v>
      </c>
      <c r="P155" s="77" t="str">
        <f t="shared" si="64"/>
        <v/>
      </c>
      <c r="Q155" s="30">
        <v>5200</v>
      </c>
      <c r="R155" s="90">
        <f t="shared" si="67"/>
        <v>5200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70"/>
        <v>6400</v>
      </c>
      <c r="P159" s="77" t="str">
        <f t="shared" si="64"/>
        <v/>
      </c>
      <c r="Q159" s="30">
        <v>6400</v>
      </c>
      <c r="R159" s="90">
        <f t="shared" si="67"/>
        <v>6400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10000</v>
      </c>
      <c r="O163" s="28">
        <f t="shared" si="70"/>
        <v>10000</v>
      </c>
      <c r="P163" s="77" t="str">
        <f t="shared" si="64"/>
        <v/>
      </c>
      <c r="Q163" s="30">
        <v>10000</v>
      </c>
      <c r="R163" s="90">
        <f t="shared" si="67"/>
        <v>10000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541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 t="s">
        <v>468</v>
      </c>
      <c r="W17" s="30">
        <v>10300</v>
      </c>
      <c r="X17" s="67">
        <f t="shared" si="6"/>
        <v>10000</v>
      </c>
      <c r="Y17" s="77" t="str">
        <f t="shared" si="7"/>
        <v>-300</v>
      </c>
      <c r="Z17" s="30">
        <v>10300</v>
      </c>
      <c r="AA17" s="90">
        <f t="shared" si="8"/>
        <v>10000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 t="s">
        <v>468</v>
      </c>
      <c r="W18" s="30">
        <v>10300</v>
      </c>
      <c r="X18" s="67">
        <f t="shared" si="6"/>
        <v>10000</v>
      </c>
      <c r="Y18" s="29" t="str">
        <f t="shared" si="7"/>
        <v>-300</v>
      </c>
      <c r="Z18" s="30">
        <v>10300</v>
      </c>
      <c r="AA18" s="90">
        <f t="shared" si="8"/>
        <v>10000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 t="s">
        <v>60</v>
      </c>
      <c r="N19" s="34">
        <v>3400</v>
      </c>
      <c r="O19" s="28">
        <f t="shared" si="3"/>
        <v>3350</v>
      </c>
      <c r="P19" s="29" t="str">
        <f t="shared" si="15"/>
        <v>-50</v>
      </c>
      <c r="Q19" s="34">
        <v>3400</v>
      </c>
      <c r="R19" s="90">
        <f t="shared" si="5"/>
        <v>3350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 t="s">
        <v>469</v>
      </c>
      <c r="N20" s="34">
        <v>4100</v>
      </c>
      <c r="O20" s="28">
        <f t="shared" si="3"/>
        <v>4000</v>
      </c>
      <c r="P20" s="29" t="str">
        <f t="shared" si="15"/>
        <v>-100</v>
      </c>
      <c r="Q20" s="34">
        <v>4100</v>
      </c>
      <c r="R20" s="99">
        <f t="shared" si="5"/>
        <v>4000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 t="s">
        <v>469</v>
      </c>
      <c r="N25" s="27">
        <v>3600</v>
      </c>
      <c r="O25" s="28">
        <f t="shared" si="3"/>
        <v>3500</v>
      </c>
      <c r="P25" s="29" t="str">
        <f t="shared" si="15"/>
        <v>-100</v>
      </c>
      <c r="Q25" s="27">
        <v>3600</v>
      </c>
      <c r="R25" s="90">
        <f t="shared" si="5"/>
        <v>3500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 t="s">
        <v>469</v>
      </c>
      <c r="N26" s="27">
        <v>3500</v>
      </c>
      <c r="O26" s="28">
        <f t="shared" si="3"/>
        <v>3400</v>
      </c>
      <c r="P26" s="29" t="str">
        <f t="shared" si="15"/>
        <v>-100</v>
      </c>
      <c r="Q26" s="27">
        <v>3500</v>
      </c>
      <c r="R26" s="90">
        <f t="shared" si="5"/>
        <v>3400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102250</v>
      </c>
      <c r="O27" s="39">
        <f>N27/22</f>
        <v>4647.72727272727</v>
      </c>
      <c r="P27" s="73"/>
      <c r="Q27" s="38">
        <f>SUM(R6:R26)</f>
        <v>102250</v>
      </c>
      <c r="R27" s="108">
        <f>Q27/22</f>
        <v>4647.72727272727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 t="s">
        <v>467</v>
      </c>
      <c r="N28" s="27">
        <v>27600</v>
      </c>
      <c r="O28" s="28">
        <f t="shared" ref="O28:O45" si="19">N28+M28</f>
        <v>27400</v>
      </c>
      <c r="P28" s="29" t="str">
        <f t="shared" ref="P28:P45" si="20">IF(LEFT(M28,1)="+",LEFT(M28,1)&amp;TEXT(M28,"#"),TEXT(M28,"#"))</f>
        <v>-200</v>
      </c>
      <c r="Q28" s="30">
        <v>27600</v>
      </c>
      <c r="R28" s="90">
        <f t="shared" ref="R28:R45" si="21">IF(P28="",0+Q28,P28+Q28)</f>
        <v>27400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 t="s">
        <v>467</v>
      </c>
      <c r="N29" s="27">
        <v>27400</v>
      </c>
      <c r="O29" s="28">
        <f t="shared" si="19"/>
        <v>27200</v>
      </c>
      <c r="P29" s="29" t="str">
        <f t="shared" si="20"/>
        <v>-200</v>
      </c>
      <c r="Q29" s="30">
        <v>27400</v>
      </c>
      <c r="R29" s="90">
        <f t="shared" si="21"/>
        <v>27200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 t="s">
        <v>467</v>
      </c>
      <c r="N30" s="27">
        <v>26600</v>
      </c>
      <c r="O30" s="28">
        <f t="shared" si="19"/>
        <v>26400</v>
      </c>
      <c r="P30" s="29" t="str">
        <f t="shared" si="20"/>
        <v>-200</v>
      </c>
      <c r="Q30" s="30">
        <v>26600</v>
      </c>
      <c r="R30" s="90">
        <f t="shared" si="21"/>
        <v>26400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 t="s">
        <v>467</v>
      </c>
      <c r="N31" s="27">
        <v>26400</v>
      </c>
      <c r="O31" s="28">
        <f t="shared" si="19"/>
        <v>26200</v>
      </c>
      <c r="P31" s="29" t="str">
        <f t="shared" si="20"/>
        <v>-200</v>
      </c>
      <c r="Q31" s="30">
        <v>26400</v>
      </c>
      <c r="R31" s="90">
        <f t="shared" si="21"/>
        <v>26200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 t="s">
        <v>467</v>
      </c>
      <c r="N35" s="27">
        <v>23800</v>
      </c>
      <c r="O35" s="28">
        <f t="shared" si="19"/>
        <v>23600</v>
      </c>
      <c r="P35" s="29" t="str">
        <f t="shared" si="20"/>
        <v>-200</v>
      </c>
      <c r="Q35" s="30">
        <v>23800</v>
      </c>
      <c r="R35" s="90">
        <f t="shared" si="21"/>
        <v>23600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 t="s">
        <v>467</v>
      </c>
      <c r="N36" s="27">
        <v>23800</v>
      </c>
      <c r="O36" s="28">
        <f t="shared" si="19"/>
        <v>23600</v>
      </c>
      <c r="P36" s="29" t="str">
        <f t="shared" si="20"/>
        <v>-200</v>
      </c>
      <c r="Q36" s="30">
        <v>23800</v>
      </c>
      <c r="R36" s="90">
        <f t="shared" si="21"/>
        <v>23600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 t="s">
        <v>467</v>
      </c>
      <c r="N40" s="27">
        <v>21200</v>
      </c>
      <c r="O40" s="28">
        <f t="shared" si="19"/>
        <v>21000</v>
      </c>
      <c r="P40" s="77" t="str">
        <f t="shared" si="20"/>
        <v>-200</v>
      </c>
      <c r="Q40" s="30">
        <v>21200</v>
      </c>
      <c r="R40" s="90">
        <f t="shared" si="21"/>
        <v>21000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484640</v>
      </c>
      <c r="O46" s="39">
        <f>N46/18</f>
        <v>26924.4444444444</v>
      </c>
      <c r="P46" s="73"/>
      <c r="Q46" s="38">
        <f>SUM(R28:R45)</f>
        <v>484640</v>
      </c>
      <c r="R46" s="108">
        <f>Q46/18</f>
        <v>26924.4444444444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527840</v>
      </c>
      <c r="O50" s="39">
        <f>N50/21</f>
        <v>25135.2380952381</v>
      </c>
      <c r="P50" s="73"/>
      <c r="Q50" s="38">
        <f>Q46+R47+R48</f>
        <v>527840</v>
      </c>
      <c r="R50" s="108">
        <f>Q50/21</f>
        <v>25135.2380952381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 t="s">
        <v>467</v>
      </c>
      <c r="N56" s="27">
        <v>2600</v>
      </c>
      <c r="O56" s="28">
        <f t="shared" ref="O56:O59" si="34">N56+M56</f>
        <v>2400</v>
      </c>
      <c r="P56" s="29" t="str">
        <f t="shared" ref="P56:P59" si="35">IF(LEFT(M56,1)="+",LEFT(M56,1)&amp;TEXT(M56,"#"),TEXT(M56,"#"))</f>
        <v>-200</v>
      </c>
      <c r="Q56" s="30">
        <v>2600</v>
      </c>
      <c r="R56" s="90">
        <f t="shared" ref="R56:R59" si="36">IF(P56="",0+Q56,P56+Q56)</f>
        <v>2400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10300</v>
      </c>
      <c r="O60" s="39">
        <f>N60/4</f>
        <v>2575</v>
      </c>
      <c r="P60" s="73"/>
      <c r="Q60" s="38">
        <f>SUM(R56:R59)</f>
        <v>10300</v>
      </c>
      <c r="R60" s="108">
        <f>Q60/4</f>
        <v>2575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14300</v>
      </c>
      <c r="O64" s="39">
        <f>N64/7</f>
        <v>2042.85714285714</v>
      </c>
      <c r="P64" s="73"/>
      <c r="Q64" s="38">
        <f>Q60+R61+R63</f>
        <v>14300</v>
      </c>
      <c r="R64" s="108">
        <f>Q64/7</f>
        <v>2042.85714285714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7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4950</v>
      </c>
      <c r="O95" s="28">
        <f t="shared" si="48"/>
        <v>4950</v>
      </c>
      <c r="P95" s="29" t="str">
        <f t="shared" si="57"/>
        <v/>
      </c>
      <c r="Q95" s="30">
        <v>4950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11800</v>
      </c>
      <c r="F99" s="28">
        <f t="shared" si="59"/>
        <v>11800</v>
      </c>
      <c r="G99" s="29" t="str">
        <f t="shared" si="58"/>
        <v/>
      </c>
      <c r="H99" s="30">
        <v>11800</v>
      </c>
      <c r="I99" s="67">
        <f t="shared" si="60"/>
        <v>11800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12100</v>
      </c>
      <c r="F100" s="28">
        <f t="shared" si="59"/>
        <v>12100</v>
      </c>
      <c r="G100" s="29" t="str">
        <f t="shared" si="58"/>
        <v/>
      </c>
      <c r="H100" s="30">
        <v>12100</v>
      </c>
      <c r="I100" s="67">
        <f t="shared" si="60"/>
        <v>12100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11200</v>
      </c>
      <c r="F101" s="28">
        <f t="shared" si="59"/>
        <v>11200</v>
      </c>
      <c r="G101" s="29" t="str">
        <f t="shared" si="58"/>
        <v/>
      </c>
      <c r="H101" s="30">
        <v>11200</v>
      </c>
      <c r="I101" s="67">
        <f t="shared" si="60"/>
        <v>11200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10800</v>
      </c>
      <c r="F102" s="28">
        <f t="shared" si="59"/>
        <v>10800</v>
      </c>
      <c r="G102" s="29" t="str">
        <f t="shared" si="58"/>
        <v/>
      </c>
      <c r="H102" s="30">
        <v>10800</v>
      </c>
      <c r="I102" s="67">
        <f t="shared" si="60"/>
        <v>10800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 t="s">
        <v>468</v>
      </c>
      <c r="E103" s="27">
        <v>10300</v>
      </c>
      <c r="F103" s="28">
        <f t="shared" si="59"/>
        <v>10000</v>
      </c>
      <c r="G103" s="29" t="str">
        <f t="shared" si="58"/>
        <v>-300</v>
      </c>
      <c r="H103" s="30">
        <v>10300</v>
      </c>
      <c r="I103" s="67">
        <f t="shared" si="60"/>
        <v>10000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 t="s">
        <v>468</v>
      </c>
      <c r="E104" s="27">
        <v>10300</v>
      </c>
      <c r="F104" s="28">
        <f t="shared" si="59"/>
        <v>10000</v>
      </c>
      <c r="G104" s="29" t="str">
        <f t="shared" si="58"/>
        <v>-300</v>
      </c>
      <c r="H104" s="30">
        <v>10300</v>
      </c>
      <c r="I104" s="67">
        <f t="shared" si="60"/>
        <v>10000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 t="s">
        <v>468</v>
      </c>
      <c r="E105" s="27">
        <v>10800</v>
      </c>
      <c r="F105" s="28">
        <f t="shared" si="59"/>
        <v>10500</v>
      </c>
      <c r="G105" s="29" t="str">
        <f t="shared" si="58"/>
        <v>-300</v>
      </c>
      <c r="H105" s="30">
        <v>10800</v>
      </c>
      <c r="I105" s="67">
        <f t="shared" si="60"/>
        <v>10500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9600</v>
      </c>
      <c r="F106" s="28">
        <f t="shared" si="59"/>
        <v>9600</v>
      </c>
      <c r="G106" s="29" t="str">
        <f t="shared" si="58"/>
        <v/>
      </c>
      <c r="H106" s="30">
        <v>9600</v>
      </c>
      <c r="I106" s="67">
        <f t="shared" si="60"/>
        <v>9600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 t="s">
        <v>468</v>
      </c>
      <c r="E107" s="27">
        <v>10300</v>
      </c>
      <c r="F107" s="28">
        <f t="shared" si="59"/>
        <v>10000</v>
      </c>
      <c r="G107" s="29" t="str">
        <f t="shared" si="58"/>
        <v>-300</v>
      </c>
      <c r="H107" s="30">
        <v>10300</v>
      </c>
      <c r="I107" s="67">
        <f t="shared" si="60"/>
        <v>10000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12100</v>
      </c>
      <c r="F110" s="28">
        <f t="shared" si="59"/>
        <v>12100</v>
      </c>
      <c r="G110" s="29" t="str">
        <f t="shared" si="58"/>
        <v/>
      </c>
      <c r="H110" s="30">
        <v>12100</v>
      </c>
      <c r="I110" s="67">
        <f t="shared" si="60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12100</v>
      </c>
      <c r="F111" s="28">
        <f t="shared" si="59"/>
        <v>12100</v>
      </c>
      <c r="G111" s="29" t="str">
        <f t="shared" si="58"/>
        <v/>
      </c>
      <c r="H111" s="30">
        <v>12100</v>
      </c>
      <c r="I111" s="67">
        <f t="shared" si="60"/>
        <v>12100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11300</v>
      </c>
      <c r="F112" s="28">
        <f t="shared" si="59"/>
        <v>11300</v>
      </c>
      <c r="G112" s="29" t="str">
        <f t="shared" si="58"/>
        <v/>
      </c>
      <c r="H112" s="30">
        <v>11300</v>
      </c>
      <c r="I112" s="67">
        <f t="shared" si="60"/>
        <v>11300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10800</v>
      </c>
      <c r="F113" s="28">
        <f t="shared" si="59"/>
        <v>10800</v>
      </c>
      <c r="G113" s="29" t="str">
        <f t="shared" si="58"/>
        <v/>
      </c>
      <c r="H113" s="30">
        <v>10800</v>
      </c>
      <c r="I113" s="67">
        <f t="shared" si="60"/>
        <v>10800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 t="s">
        <v>468</v>
      </c>
      <c r="E114" s="27">
        <v>10300</v>
      </c>
      <c r="F114" s="28">
        <f t="shared" si="59"/>
        <v>10000</v>
      </c>
      <c r="G114" s="29" t="str">
        <f t="shared" si="58"/>
        <v>-300</v>
      </c>
      <c r="H114" s="30">
        <v>10300</v>
      </c>
      <c r="I114" s="67">
        <f t="shared" si="60"/>
        <v>10000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9900</v>
      </c>
      <c r="F115" s="28">
        <f t="shared" si="59"/>
        <v>9900</v>
      </c>
      <c r="G115" s="29" t="str">
        <f t="shared" si="58"/>
        <v/>
      </c>
      <c r="H115" s="30">
        <v>9900</v>
      </c>
      <c r="I115" s="67">
        <f t="shared" si="60"/>
        <v>9900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207400</v>
      </c>
      <c r="F116" s="39">
        <f>E116/19</f>
        <v>10915.7894736842</v>
      </c>
      <c r="G116" s="73"/>
      <c r="H116" s="38">
        <f>SUM(I97:I115)</f>
        <v>207400</v>
      </c>
      <c r="I116" s="39">
        <f>H116/19</f>
        <v>10915.7894736842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225100</v>
      </c>
      <c r="F120" s="39">
        <f>E120/21</f>
        <v>10719.0476190476</v>
      </c>
      <c r="G120" s="29" t="str">
        <f t="shared" si="62"/>
        <v/>
      </c>
      <c r="H120" s="38">
        <f>H116+H119</f>
        <v>225100</v>
      </c>
      <c r="I120" s="39">
        <f>H120/21</f>
        <v>10719.0476190476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11850</v>
      </c>
      <c r="O138" s="28">
        <f>F103+1150+300+400</f>
        <v>11850</v>
      </c>
      <c r="P138" s="29" t="str">
        <f t="shared" si="64"/>
        <v/>
      </c>
      <c r="Q138" s="34">
        <f t="shared" si="68"/>
        <v>11850</v>
      </c>
      <c r="R138" s="90">
        <f t="shared" si="67"/>
        <v>11850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6200</v>
      </c>
      <c r="O148" s="28">
        <f t="shared" si="70"/>
        <v>6200</v>
      </c>
      <c r="P148" s="29" t="str">
        <f t="shared" si="64"/>
        <v/>
      </c>
      <c r="Q148" s="30">
        <v>6200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 t="s">
        <v>467</v>
      </c>
      <c r="E153" s="27">
        <v>14000</v>
      </c>
      <c r="F153" s="28">
        <f t="shared" si="61"/>
        <v>13800</v>
      </c>
      <c r="G153" s="29" t="str">
        <f t="shared" si="69"/>
        <v>-200</v>
      </c>
      <c r="H153" s="30">
        <v>14000</v>
      </c>
      <c r="I153" s="99">
        <f t="shared" si="63"/>
        <v>13800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 t="s">
        <v>467</v>
      </c>
      <c r="E154" s="27">
        <v>13600</v>
      </c>
      <c r="F154" s="28">
        <f t="shared" si="61"/>
        <v>13400</v>
      </c>
      <c r="G154" s="29" t="str">
        <f t="shared" si="69"/>
        <v>-200</v>
      </c>
      <c r="H154" s="30">
        <v>13600</v>
      </c>
      <c r="I154" s="99">
        <f t="shared" si="63"/>
        <v>13400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 t="s">
        <v>467</v>
      </c>
      <c r="E155" s="27">
        <v>12700</v>
      </c>
      <c r="F155" s="28">
        <f t="shared" si="61"/>
        <v>12500</v>
      </c>
      <c r="G155" s="29" t="str">
        <f t="shared" si="69"/>
        <v>-200</v>
      </c>
      <c r="H155" s="30">
        <v>12700</v>
      </c>
      <c r="I155" s="99">
        <f t="shared" si="63"/>
        <v>12500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0"/>
        <v>5200</v>
      </c>
      <c r="P155" s="77" t="str">
        <f t="shared" si="64"/>
        <v/>
      </c>
      <c r="Q155" s="30">
        <v>5200</v>
      </c>
      <c r="R155" s="90">
        <f t="shared" si="67"/>
        <v>5200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70"/>
        <v>6400</v>
      </c>
      <c r="P159" s="77" t="str">
        <f t="shared" si="64"/>
        <v/>
      </c>
      <c r="Q159" s="30">
        <v>6400</v>
      </c>
      <c r="R159" s="90">
        <f t="shared" si="67"/>
        <v>6400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10000</v>
      </c>
      <c r="O163" s="28">
        <f t="shared" si="70"/>
        <v>10000</v>
      </c>
      <c r="P163" s="77" t="str">
        <f t="shared" si="64"/>
        <v/>
      </c>
      <c r="Q163" s="30">
        <v>10000</v>
      </c>
      <c r="R163" s="90">
        <f t="shared" si="67"/>
        <v>10000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568000</v>
      </c>
      <c r="F167" s="39">
        <f>E167/46</f>
        <v>12347.8260869565</v>
      </c>
      <c r="G167" s="73"/>
      <c r="H167" s="38">
        <f>SUM(I121:I166)</f>
        <v>568000</v>
      </c>
      <c r="I167" s="149">
        <f>H167/46</f>
        <v>12347.8260869565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2900</v>
      </c>
      <c r="F175" s="28">
        <f t="shared" si="74"/>
        <v>2900</v>
      </c>
      <c r="G175" s="29" t="str">
        <f t="shared" si="75"/>
        <v/>
      </c>
      <c r="H175" s="30">
        <v>2900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2800</v>
      </c>
      <c r="F179" s="28">
        <f t="shared" si="74"/>
        <v>2800</v>
      </c>
      <c r="G179" s="29" t="str">
        <f t="shared" si="75"/>
        <v/>
      </c>
      <c r="H179" s="30">
        <v>2800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3"/>
        <v>0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3"/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3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3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3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3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3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3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3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3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3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161" activePane="bottomRight" state="frozen"/>
      <selection/>
      <selection pane="topRight"/>
      <selection pane="bottomLeft"/>
      <selection pane="bottomRight" activeCell="AD177" sqref="AD177:AD197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542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542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 t="s">
        <v>543</v>
      </c>
      <c r="E17" s="43">
        <v>2030</v>
      </c>
      <c r="F17" s="28">
        <f t="shared" si="13"/>
        <v>2000</v>
      </c>
      <c r="G17" s="29" t="str">
        <f t="shared" si="1"/>
        <v>-30</v>
      </c>
      <c r="H17" s="30">
        <v>2030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21200</v>
      </c>
      <c r="O40" s="28">
        <f t="shared" si="19"/>
        <v>21200</v>
      </c>
      <c r="P40" s="77" t="str">
        <f t="shared" si="20"/>
        <v/>
      </c>
      <c r="Q40" s="30">
        <v>21200</v>
      </c>
      <c r="R40" s="90">
        <f t="shared" si="21"/>
        <v>21200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486040</v>
      </c>
      <c r="O46" s="39">
        <f>N46/18</f>
        <v>27002.2222222222</v>
      </c>
      <c r="P46" s="73"/>
      <c r="Q46" s="38">
        <f>SUM(R28:R45)</f>
        <v>486040</v>
      </c>
      <c r="R46" s="108">
        <f>Q46/18</f>
        <v>27002.2222222222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529240</v>
      </c>
      <c r="O50" s="39">
        <f>N50/21</f>
        <v>25201.9047619048</v>
      </c>
      <c r="P50" s="73"/>
      <c r="Q50" s="38">
        <f>Q46+R47+R48</f>
        <v>529240</v>
      </c>
      <c r="R50" s="108">
        <f>Q50/21</f>
        <v>25201.9047619048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7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 t="s">
        <v>528</v>
      </c>
      <c r="N95" s="27">
        <v>5200</v>
      </c>
      <c r="O95" s="28">
        <f t="shared" si="48"/>
        <v>4950</v>
      </c>
      <c r="P95" s="29" t="str">
        <f t="shared" si="57"/>
        <v>-250</v>
      </c>
      <c r="Q95" s="30">
        <v>5200</v>
      </c>
      <c r="R95" s="90">
        <f t="shared" si="50"/>
        <v>4950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11800</v>
      </c>
      <c r="F99" s="28">
        <f t="shared" si="59"/>
        <v>11800</v>
      </c>
      <c r="G99" s="29" t="str">
        <f t="shared" si="58"/>
        <v/>
      </c>
      <c r="H99" s="30">
        <v>11800</v>
      </c>
      <c r="I99" s="67">
        <f t="shared" si="60"/>
        <v>11800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12100</v>
      </c>
      <c r="F100" s="28">
        <f t="shared" si="59"/>
        <v>12100</v>
      </c>
      <c r="G100" s="29" t="str">
        <f t="shared" si="58"/>
        <v/>
      </c>
      <c r="H100" s="30">
        <v>12100</v>
      </c>
      <c r="I100" s="67">
        <f t="shared" si="60"/>
        <v>12100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11200</v>
      </c>
      <c r="F101" s="28">
        <f t="shared" si="59"/>
        <v>11200</v>
      </c>
      <c r="G101" s="29" t="str">
        <f t="shared" si="58"/>
        <v/>
      </c>
      <c r="H101" s="30">
        <v>11200</v>
      </c>
      <c r="I101" s="67">
        <f t="shared" si="60"/>
        <v>11200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 t="s">
        <v>467</v>
      </c>
      <c r="E102" s="27">
        <v>11000</v>
      </c>
      <c r="F102" s="28">
        <f t="shared" si="59"/>
        <v>10800</v>
      </c>
      <c r="G102" s="29" t="str">
        <f t="shared" si="58"/>
        <v>-200</v>
      </c>
      <c r="H102" s="30">
        <v>11000</v>
      </c>
      <c r="I102" s="67">
        <f t="shared" si="60"/>
        <v>10800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10300</v>
      </c>
      <c r="F103" s="28">
        <f t="shared" si="59"/>
        <v>10300</v>
      </c>
      <c r="G103" s="29" t="str">
        <f t="shared" si="58"/>
        <v/>
      </c>
      <c r="H103" s="30">
        <v>10300</v>
      </c>
      <c r="I103" s="67">
        <f t="shared" si="60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10300</v>
      </c>
      <c r="F104" s="28">
        <f t="shared" si="59"/>
        <v>10300</v>
      </c>
      <c r="G104" s="29" t="str">
        <f t="shared" si="58"/>
        <v/>
      </c>
      <c r="H104" s="30">
        <v>10300</v>
      </c>
      <c r="I104" s="67">
        <f t="shared" si="60"/>
        <v>10300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10800</v>
      </c>
      <c r="F105" s="28">
        <f t="shared" si="59"/>
        <v>10800</v>
      </c>
      <c r="G105" s="29" t="str">
        <f t="shared" si="58"/>
        <v/>
      </c>
      <c r="H105" s="30">
        <v>10800</v>
      </c>
      <c r="I105" s="67">
        <f t="shared" si="60"/>
        <v>10800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9600</v>
      </c>
      <c r="F106" s="28">
        <f t="shared" si="59"/>
        <v>9600</v>
      </c>
      <c r="G106" s="29" t="str">
        <f t="shared" si="58"/>
        <v/>
      </c>
      <c r="H106" s="30">
        <v>9600</v>
      </c>
      <c r="I106" s="67">
        <f t="shared" si="60"/>
        <v>9600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10300</v>
      </c>
      <c r="F107" s="28">
        <f t="shared" si="59"/>
        <v>10300</v>
      </c>
      <c r="G107" s="29" t="str">
        <f t="shared" si="58"/>
        <v/>
      </c>
      <c r="H107" s="30">
        <v>10300</v>
      </c>
      <c r="I107" s="67">
        <f t="shared" si="60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12100</v>
      </c>
      <c r="F110" s="28">
        <f t="shared" si="59"/>
        <v>12100</v>
      </c>
      <c r="G110" s="29" t="str">
        <f t="shared" si="58"/>
        <v/>
      </c>
      <c r="H110" s="30">
        <v>12100</v>
      </c>
      <c r="I110" s="67">
        <f t="shared" si="60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12100</v>
      </c>
      <c r="F111" s="28">
        <f t="shared" si="59"/>
        <v>12100</v>
      </c>
      <c r="G111" s="29" t="str">
        <f t="shared" si="58"/>
        <v/>
      </c>
      <c r="H111" s="30">
        <v>12100</v>
      </c>
      <c r="I111" s="67">
        <f t="shared" si="60"/>
        <v>12100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11300</v>
      </c>
      <c r="F112" s="28">
        <f t="shared" si="59"/>
        <v>11300</v>
      </c>
      <c r="G112" s="29" t="str">
        <f t="shared" si="58"/>
        <v/>
      </c>
      <c r="H112" s="30">
        <v>11300</v>
      </c>
      <c r="I112" s="67">
        <f t="shared" si="60"/>
        <v>11300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 t="s">
        <v>467</v>
      </c>
      <c r="E113" s="27">
        <v>11000</v>
      </c>
      <c r="F113" s="28">
        <f t="shared" si="59"/>
        <v>10800</v>
      </c>
      <c r="G113" s="29" t="str">
        <f t="shared" si="58"/>
        <v>-200</v>
      </c>
      <c r="H113" s="30">
        <v>11000</v>
      </c>
      <c r="I113" s="67">
        <f t="shared" si="60"/>
        <v>10800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10300</v>
      </c>
      <c r="F114" s="28">
        <f t="shared" si="59"/>
        <v>10300</v>
      </c>
      <c r="G114" s="29" t="str">
        <f t="shared" si="58"/>
        <v/>
      </c>
      <c r="H114" s="30">
        <v>10300</v>
      </c>
      <c r="I114" s="67">
        <f t="shared" si="60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9900</v>
      </c>
      <c r="F115" s="28">
        <f t="shared" si="59"/>
        <v>9900</v>
      </c>
      <c r="G115" s="29" t="str">
        <f t="shared" si="58"/>
        <v/>
      </c>
      <c r="H115" s="30">
        <v>9900</v>
      </c>
      <c r="I115" s="67">
        <f t="shared" si="60"/>
        <v>9900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208900</v>
      </c>
      <c r="F116" s="39">
        <f>E116/19</f>
        <v>10994.7368421053</v>
      </c>
      <c r="G116" s="73"/>
      <c r="H116" s="38">
        <f>SUM(I97:I115)</f>
        <v>208900</v>
      </c>
      <c r="I116" s="39">
        <f>H116/19</f>
        <v>10994.7368421053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226600</v>
      </c>
      <c r="F120" s="39">
        <f>E120/21</f>
        <v>10790.4761904762</v>
      </c>
      <c r="G120" s="29" t="str">
        <f t="shared" si="62"/>
        <v/>
      </c>
      <c r="H120" s="38">
        <f>H116+H119</f>
        <v>226600</v>
      </c>
      <c r="I120" s="39">
        <f>H120/21</f>
        <v>10790.4761904762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12150</v>
      </c>
      <c r="O138" s="28">
        <f>F103+1150+300+400</f>
        <v>12150</v>
      </c>
      <c r="P138" s="29" t="str">
        <f t="shared" si="64"/>
        <v/>
      </c>
      <c r="Q138" s="34">
        <f t="shared" si="68"/>
        <v>12150</v>
      </c>
      <c r="R138" s="90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 t="s">
        <v>469</v>
      </c>
      <c r="N148" s="27">
        <v>6300</v>
      </c>
      <c r="O148" s="28">
        <f t="shared" si="70"/>
        <v>6200</v>
      </c>
      <c r="P148" s="29" t="str">
        <f t="shared" si="64"/>
        <v>-100</v>
      </c>
      <c r="Q148" s="30">
        <v>6300</v>
      </c>
      <c r="R148" s="90">
        <f t="shared" si="67"/>
        <v>6200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14000</v>
      </c>
      <c r="F153" s="28">
        <f t="shared" si="61"/>
        <v>14000</v>
      </c>
      <c r="G153" s="29" t="str">
        <f t="shared" si="69"/>
        <v/>
      </c>
      <c r="H153" s="30">
        <v>14000</v>
      </c>
      <c r="I153" s="99">
        <f t="shared" si="63"/>
        <v>14000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13600</v>
      </c>
      <c r="F154" s="28">
        <f t="shared" si="61"/>
        <v>13600</v>
      </c>
      <c r="G154" s="29" t="str">
        <f t="shared" si="69"/>
        <v/>
      </c>
      <c r="H154" s="30">
        <v>13600</v>
      </c>
      <c r="I154" s="99">
        <f t="shared" si="63"/>
        <v>13600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12700</v>
      </c>
      <c r="F155" s="28">
        <f t="shared" si="61"/>
        <v>12700</v>
      </c>
      <c r="G155" s="29" t="str">
        <f t="shared" si="69"/>
        <v/>
      </c>
      <c r="H155" s="30">
        <v>12700</v>
      </c>
      <c r="I155" s="99">
        <f t="shared" si="63"/>
        <v>12700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0"/>
        <v>5200</v>
      </c>
      <c r="P155" s="77" t="str">
        <f t="shared" si="64"/>
        <v/>
      </c>
      <c r="Q155" s="30">
        <v>5200</v>
      </c>
      <c r="R155" s="90">
        <f t="shared" si="67"/>
        <v>5200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70"/>
        <v>6400</v>
      </c>
      <c r="P159" s="77" t="str">
        <f t="shared" si="64"/>
        <v/>
      </c>
      <c r="Q159" s="30">
        <v>6400</v>
      </c>
      <c r="R159" s="90">
        <f t="shared" si="67"/>
        <v>6400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 t="s">
        <v>467</v>
      </c>
      <c r="N163" s="27">
        <v>10200</v>
      </c>
      <c r="O163" s="28">
        <f t="shared" si="70"/>
        <v>10000</v>
      </c>
      <c r="P163" s="77" t="str">
        <f t="shared" si="64"/>
        <v>-200</v>
      </c>
      <c r="Q163" s="30">
        <v>10200</v>
      </c>
      <c r="R163" s="90">
        <f t="shared" si="67"/>
        <v>10000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86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568600</v>
      </c>
      <c r="F167" s="39">
        <f>E167/46</f>
        <v>12360.8695652174</v>
      </c>
      <c r="G167" s="73"/>
      <c r="H167" s="38">
        <f>SUM(I121:I166)</f>
        <v>568600</v>
      </c>
      <c r="I167" s="149">
        <f>H167/46</f>
        <v>12360.8695652174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 t="s">
        <v>469</v>
      </c>
      <c r="E175" s="27">
        <v>3000</v>
      </c>
      <c r="F175" s="28">
        <f t="shared" si="74"/>
        <v>2900</v>
      </c>
      <c r="G175" s="29" t="str">
        <f t="shared" si="75"/>
        <v>-100</v>
      </c>
      <c r="H175" s="30">
        <v>3000</v>
      </c>
      <c r="I175" s="99">
        <f t="shared" si="76"/>
        <v>2900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ref="AD178:AD197" si="77">O179-R179</f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 t="s">
        <v>469</v>
      </c>
      <c r="E179" s="27">
        <v>2900</v>
      </c>
      <c r="F179" s="28">
        <f t="shared" si="74"/>
        <v>2800</v>
      </c>
      <c r="G179" s="29" t="str">
        <f t="shared" si="75"/>
        <v>-100</v>
      </c>
      <c r="H179" s="30">
        <v>2900</v>
      </c>
      <c r="I179" s="99">
        <f t="shared" si="76"/>
        <v>2800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ref="AC179:AC197" si="78">F181-I181</f>
        <v>0</v>
      </c>
      <c r="AD179" s="114">
        <f t="shared" si="77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8"/>
        <v>0</v>
      </c>
      <c r="AD180" s="114">
        <f t="shared" si="77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8"/>
        <v>0</v>
      </c>
      <c r="AD181" s="114">
        <f t="shared" si="77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8"/>
        <v>0</v>
      </c>
      <c r="AD182" s="114">
        <f t="shared" si="77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51810</v>
      </c>
      <c r="F183" s="39">
        <f>E183/15</f>
        <v>3454</v>
      </c>
      <c r="G183" s="29" t="str">
        <f t="shared" si="75"/>
        <v/>
      </c>
      <c r="H183" s="38">
        <f>SUM(I168:I182)</f>
        <v>51810</v>
      </c>
      <c r="I183" s="39">
        <f>H183/15</f>
        <v>3454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8"/>
        <v>0</v>
      </c>
      <c r="AD183" s="114">
        <f t="shared" si="77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9">E184+D184</f>
        <v>2480</v>
      </c>
      <c r="G184" s="29" t="str">
        <f t="shared" si="75"/>
        <v/>
      </c>
      <c r="H184" s="30">
        <v>2480</v>
      </c>
      <c r="I184" s="67">
        <f t="shared" ref="I184:I186" si="80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8"/>
        <v>0</v>
      </c>
      <c r="AD184" s="114">
        <f t="shared" si="77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9"/>
        <v>2700</v>
      </c>
      <c r="G185" s="29" t="str">
        <f t="shared" si="75"/>
        <v/>
      </c>
      <c r="H185" s="30">
        <v>2700</v>
      </c>
      <c r="I185" s="67">
        <f t="shared" si="80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8"/>
        <v>0</v>
      </c>
      <c r="AD185" s="114">
        <f t="shared" si="77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9"/>
        <v>3200</v>
      </c>
      <c r="G186" s="29" t="str">
        <f t="shared" si="75"/>
        <v/>
      </c>
      <c r="H186" s="30">
        <v>3200</v>
      </c>
      <c r="I186" s="67">
        <f t="shared" si="80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8"/>
        <v>0</v>
      </c>
      <c r="AD186" s="114">
        <f t="shared" si="77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60190</v>
      </c>
      <c r="F187" s="39">
        <f>E187/18</f>
        <v>3343.88888888889</v>
      </c>
      <c r="G187" s="73"/>
      <c r="H187" s="38">
        <f>H183+I184+I185+I186</f>
        <v>60190</v>
      </c>
      <c r="I187" s="39">
        <f>H187/18</f>
        <v>3343.88888888889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>
        <f t="shared" si="78"/>
        <v>0</v>
      </c>
      <c r="AD187" s="114">
        <f t="shared" si="77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81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si="78"/>
        <v>0</v>
      </c>
      <c r="AD188" s="114">
        <f t="shared" si="77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81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78"/>
        <v>0</v>
      </c>
      <c r="AD189" s="114">
        <f t="shared" si="77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81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78"/>
        <v>0</v>
      </c>
      <c r="AD190" s="114">
        <f t="shared" si="77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81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78"/>
        <v>0</v>
      </c>
      <c r="AD191" s="114">
        <f t="shared" si="77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81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78"/>
        <v>0</v>
      </c>
      <c r="AD192" s="114">
        <f t="shared" si="77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81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78"/>
        <v>0</v>
      </c>
      <c r="AD193" s="114">
        <f t="shared" si="77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81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78"/>
        <v>0</v>
      </c>
      <c r="AD194" s="114">
        <f t="shared" si="7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81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78"/>
        <v>0</v>
      </c>
      <c r="AD195" s="114">
        <f t="shared" si="77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81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78"/>
        <v>0</v>
      </c>
      <c r="AD196" s="114">
        <f t="shared" si="77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81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78"/>
        <v>0</v>
      </c>
      <c r="AD197" s="114">
        <f t="shared" si="77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544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33000</v>
      </c>
      <c r="O37" s="28">
        <f t="shared" si="19"/>
        <v>33000</v>
      </c>
      <c r="P37" s="77" t="str">
        <f t="shared" si="20"/>
        <v/>
      </c>
      <c r="Q37" s="30">
        <v>33000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33000</v>
      </c>
      <c r="O38" s="28">
        <f t="shared" si="19"/>
        <v>33000</v>
      </c>
      <c r="P38" s="77" t="str">
        <f t="shared" si="20"/>
        <v/>
      </c>
      <c r="Q38" s="30">
        <v>33000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33000</v>
      </c>
      <c r="O39" s="28">
        <f t="shared" si="19"/>
        <v>33000</v>
      </c>
      <c r="P39" s="77" t="str">
        <f t="shared" si="20"/>
        <v/>
      </c>
      <c r="Q39" s="30">
        <v>33000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21200</v>
      </c>
      <c r="O40" s="28">
        <f t="shared" si="19"/>
        <v>21200</v>
      </c>
      <c r="P40" s="77" t="str">
        <f t="shared" si="20"/>
        <v/>
      </c>
      <c r="Q40" s="30">
        <v>21200</v>
      </c>
      <c r="R40" s="90">
        <f t="shared" si="21"/>
        <v>21200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486040</v>
      </c>
      <c r="O46" s="39">
        <f>N46/18</f>
        <v>27002.2222222222</v>
      </c>
      <c r="P46" s="73"/>
      <c r="Q46" s="38">
        <f>SUM(R28:R45)</f>
        <v>486040</v>
      </c>
      <c r="R46" s="108">
        <f>Q46/18</f>
        <v>27002.2222222222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529240</v>
      </c>
      <c r="O50" s="39">
        <f>N50/21</f>
        <v>25201.9047619048</v>
      </c>
      <c r="P50" s="73"/>
      <c r="Q50" s="38">
        <f>Q46+R47+R48</f>
        <v>529240</v>
      </c>
      <c r="R50" s="108">
        <f>Q50/21</f>
        <v>25201.9047619048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7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7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11800</v>
      </c>
      <c r="F99" s="28">
        <f t="shared" si="59"/>
        <v>11800</v>
      </c>
      <c r="G99" s="29" t="str">
        <f t="shared" si="58"/>
        <v/>
      </c>
      <c r="H99" s="30">
        <v>11800</v>
      </c>
      <c r="I99" s="67">
        <f t="shared" si="60"/>
        <v>11800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12100</v>
      </c>
      <c r="F100" s="28">
        <f t="shared" si="59"/>
        <v>12100</v>
      </c>
      <c r="G100" s="29" t="str">
        <f t="shared" si="58"/>
        <v/>
      </c>
      <c r="H100" s="30">
        <v>12100</v>
      </c>
      <c r="I100" s="67">
        <f t="shared" si="60"/>
        <v>12100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11200</v>
      </c>
      <c r="F101" s="28">
        <f t="shared" si="59"/>
        <v>11200</v>
      </c>
      <c r="G101" s="29" t="str">
        <f t="shared" si="58"/>
        <v/>
      </c>
      <c r="H101" s="30">
        <v>11200</v>
      </c>
      <c r="I101" s="67">
        <f t="shared" si="60"/>
        <v>11200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11000</v>
      </c>
      <c r="F102" s="28">
        <f t="shared" si="59"/>
        <v>11000</v>
      </c>
      <c r="G102" s="29" t="str">
        <f t="shared" si="58"/>
        <v/>
      </c>
      <c r="H102" s="30">
        <v>11000</v>
      </c>
      <c r="I102" s="67">
        <f t="shared" si="60"/>
        <v>11000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10300</v>
      </c>
      <c r="F103" s="28">
        <f t="shared" si="59"/>
        <v>10300</v>
      </c>
      <c r="G103" s="29" t="str">
        <f t="shared" si="58"/>
        <v/>
      </c>
      <c r="H103" s="30">
        <v>10300</v>
      </c>
      <c r="I103" s="67">
        <f t="shared" si="60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10300</v>
      </c>
      <c r="F104" s="28">
        <f t="shared" si="59"/>
        <v>10300</v>
      </c>
      <c r="G104" s="29" t="str">
        <f t="shared" si="58"/>
        <v/>
      </c>
      <c r="H104" s="30">
        <v>10300</v>
      </c>
      <c r="I104" s="67">
        <f t="shared" si="60"/>
        <v>10300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10800</v>
      </c>
      <c r="F105" s="28">
        <f t="shared" si="59"/>
        <v>10800</v>
      </c>
      <c r="G105" s="29" t="str">
        <f t="shared" si="58"/>
        <v/>
      </c>
      <c r="H105" s="30">
        <v>10800</v>
      </c>
      <c r="I105" s="67">
        <f t="shared" si="60"/>
        <v>10800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 t="s">
        <v>545</v>
      </c>
      <c r="E106" s="27">
        <v>10300</v>
      </c>
      <c r="F106" s="28">
        <f t="shared" si="59"/>
        <v>9600</v>
      </c>
      <c r="G106" s="29" t="str">
        <f t="shared" si="58"/>
        <v>-700</v>
      </c>
      <c r="H106" s="30">
        <v>10300</v>
      </c>
      <c r="I106" s="67">
        <f t="shared" si="60"/>
        <v>9600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10300</v>
      </c>
      <c r="F107" s="28">
        <f t="shared" si="59"/>
        <v>10300</v>
      </c>
      <c r="G107" s="29" t="str">
        <f t="shared" si="58"/>
        <v/>
      </c>
      <c r="H107" s="30">
        <v>10300</v>
      </c>
      <c r="I107" s="67">
        <f t="shared" si="60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12100</v>
      </c>
      <c r="F110" s="28">
        <f t="shared" si="59"/>
        <v>12100</v>
      </c>
      <c r="G110" s="29" t="str">
        <f t="shared" si="58"/>
        <v/>
      </c>
      <c r="H110" s="30">
        <v>12100</v>
      </c>
      <c r="I110" s="67">
        <f t="shared" si="60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12100</v>
      </c>
      <c r="F111" s="28">
        <f t="shared" si="59"/>
        <v>12100</v>
      </c>
      <c r="G111" s="29" t="str">
        <f t="shared" si="58"/>
        <v/>
      </c>
      <c r="H111" s="30">
        <v>12100</v>
      </c>
      <c r="I111" s="67">
        <f t="shared" si="60"/>
        <v>12100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11300</v>
      </c>
      <c r="F112" s="28">
        <f t="shared" si="59"/>
        <v>11300</v>
      </c>
      <c r="G112" s="29" t="str">
        <f t="shared" si="58"/>
        <v/>
      </c>
      <c r="H112" s="30">
        <v>11300</v>
      </c>
      <c r="I112" s="67">
        <f t="shared" si="60"/>
        <v>11300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11000</v>
      </c>
      <c r="F113" s="28">
        <f t="shared" si="59"/>
        <v>11000</v>
      </c>
      <c r="G113" s="29" t="str">
        <f t="shared" si="58"/>
        <v/>
      </c>
      <c r="H113" s="30">
        <v>11000</v>
      </c>
      <c r="I113" s="67">
        <f t="shared" si="60"/>
        <v>11000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10300</v>
      </c>
      <c r="F114" s="28">
        <f t="shared" si="59"/>
        <v>10300</v>
      </c>
      <c r="G114" s="29" t="str">
        <f t="shared" si="58"/>
        <v/>
      </c>
      <c r="H114" s="30">
        <v>10300</v>
      </c>
      <c r="I114" s="67">
        <f t="shared" si="60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 t="s">
        <v>113</v>
      </c>
      <c r="E115" s="27">
        <v>10300</v>
      </c>
      <c r="F115" s="28">
        <f t="shared" si="59"/>
        <v>9900</v>
      </c>
      <c r="G115" s="29" t="str">
        <f t="shared" si="58"/>
        <v>-400</v>
      </c>
      <c r="H115" s="30">
        <v>10300</v>
      </c>
      <c r="I115" s="67">
        <f t="shared" si="60"/>
        <v>9900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209300</v>
      </c>
      <c r="F116" s="39">
        <f>E116/19</f>
        <v>11015.7894736842</v>
      </c>
      <c r="G116" s="73"/>
      <c r="H116" s="38">
        <f>SUM(I97:I115)</f>
        <v>209300</v>
      </c>
      <c r="I116" s="39">
        <f>H116/19</f>
        <v>11015.7894736842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227000</v>
      </c>
      <c r="F120" s="39">
        <f>E120/21</f>
        <v>10809.5238095238</v>
      </c>
      <c r="G120" s="29" t="str">
        <f t="shared" si="62"/>
        <v/>
      </c>
      <c r="H120" s="38">
        <f>H116+H119</f>
        <v>227000</v>
      </c>
      <c r="I120" s="39">
        <f>H120/21</f>
        <v>10809.5238095238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/>
      <c r="N131" s="27">
        <v>17400</v>
      </c>
      <c r="O131" s="28">
        <f t="shared" si="48"/>
        <v>17400</v>
      </c>
      <c r="P131" s="29" t="str">
        <f t="shared" si="64"/>
        <v/>
      </c>
      <c r="Q131" s="30">
        <v>17400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16800</v>
      </c>
      <c r="O132" s="28">
        <f t="shared" si="48"/>
        <v>16800</v>
      </c>
      <c r="P132" s="29" t="str">
        <f t="shared" si="64"/>
        <v/>
      </c>
      <c r="Q132" s="30">
        <v>16800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12150</v>
      </c>
      <c r="O138" s="28">
        <f>F103+1150+300+400</f>
        <v>12150</v>
      </c>
      <c r="P138" s="29" t="str">
        <f t="shared" si="64"/>
        <v/>
      </c>
      <c r="Q138" s="34">
        <f t="shared" si="68"/>
        <v>12150</v>
      </c>
      <c r="R138" s="90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70"/>
        <v>6300</v>
      </c>
      <c r="P148" s="29" t="str">
        <f t="shared" si="64"/>
        <v/>
      </c>
      <c r="Q148" s="30">
        <v>6300</v>
      </c>
      <c r="R148" s="90">
        <f t="shared" si="67"/>
        <v>6300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14000</v>
      </c>
      <c r="F153" s="28">
        <f t="shared" si="61"/>
        <v>14000</v>
      </c>
      <c r="G153" s="29" t="str">
        <f t="shared" si="69"/>
        <v/>
      </c>
      <c r="H153" s="30">
        <v>14000</v>
      </c>
      <c r="I153" s="99">
        <f t="shared" si="63"/>
        <v>14000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13600</v>
      </c>
      <c r="F154" s="28">
        <f t="shared" si="61"/>
        <v>13600</v>
      </c>
      <c r="G154" s="29" t="str">
        <f t="shared" si="69"/>
        <v/>
      </c>
      <c r="H154" s="30">
        <v>13600</v>
      </c>
      <c r="I154" s="99">
        <f t="shared" si="63"/>
        <v>13600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12700</v>
      </c>
      <c r="F155" s="28">
        <f t="shared" si="61"/>
        <v>12700</v>
      </c>
      <c r="G155" s="29" t="str">
        <f t="shared" si="69"/>
        <v/>
      </c>
      <c r="H155" s="30">
        <v>12700</v>
      </c>
      <c r="I155" s="99">
        <f t="shared" si="63"/>
        <v>12700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0"/>
        <v>5200</v>
      </c>
      <c r="P155" s="77" t="str">
        <f t="shared" si="64"/>
        <v/>
      </c>
      <c r="Q155" s="30">
        <v>5200</v>
      </c>
      <c r="R155" s="90">
        <f t="shared" si="67"/>
        <v>5200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70"/>
        <v>6400</v>
      </c>
      <c r="P159" s="77" t="str">
        <f t="shared" si="64"/>
        <v/>
      </c>
      <c r="Q159" s="30">
        <v>6400</v>
      </c>
      <c r="R159" s="90">
        <f t="shared" si="67"/>
        <v>6400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70"/>
        <v>10200</v>
      </c>
      <c r="P163" s="77" t="str">
        <f t="shared" si="64"/>
        <v/>
      </c>
      <c r="Q163" s="30">
        <v>10200</v>
      </c>
      <c r="R163" s="90">
        <f t="shared" si="67"/>
        <v>10200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86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568600</v>
      </c>
      <c r="F167" s="39">
        <f>E167/46</f>
        <v>12360.8695652174</v>
      </c>
      <c r="G167" s="73"/>
      <c r="H167" s="38">
        <f>SUM(I121:I166)</f>
        <v>568600</v>
      </c>
      <c r="I167" s="149">
        <f>H167/46</f>
        <v>12360.8695652174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3000</v>
      </c>
      <c r="F175" s="28">
        <f t="shared" si="74"/>
        <v>3000</v>
      </c>
      <c r="G175" s="29" t="str">
        <f t="shared" si="75"/>
        <v/>
      </c>
      <c r="H175" s="30">
        <v>3000</v>
      </c>
      <c r="I175" s="99">
        <f t="shared" si="76"/>
        <v>3000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2900</v>
      </c>
      <c r="F179" s="28">
        <f t="shared" si="74"/>
        <v>2900</v>
      </c>
      <c r="G179" s="29" t="str">
        <f t="shared" si="75"/>
        <v/>
      </c>
      <c r="H179" s="30">
        <v>2900</v>
      </c>
      <c r="I179" s="99">
        <f t="shared" si="76"/>
        <v>2900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52010</v>
      </c>
      <c r="F183" s="39">
        <f>E183/15</f>
        <v>3467.33333333333</v>
      </c>
      <c r="G183" s="29" t="str">
        <f t="shared" si="75"/>
        <v/>
      </c>
      <c r="H183" s="38">
        <f>SUM(I168:I182)</f>
        <v>52010</v>
      </c>
      <c r="I183" s="39">
        <f>H183/15</f>
        <v>3467.33333333333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60390</v>
      </c>
      <c r="F187" s="39">
        <f>E187/18</f>
        <v>3355</v>
      </c>
      <c r="G187" s="73"/>
      <c r="H187" s="38">
        <f>H183+I184+I185+I186</f>
        <v>60390</v>
      </c>
      <c r="I187" s="39">
        <f>H187/18</f>
        <v>3355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 t="e">
        <f>#REF!-#REF!</f>
        <v>#REF!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ref="AC188:AC197" si="80">F189-I189</f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80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80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80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80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80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80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80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80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80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546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546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4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 t="s">
        <v>467</v>
      </c>
      <c r="N37" s="27">
        <v>33200</v>
      </c>
      <c r="O37" s="28">
        <f t="shared" si="19"/>
        <v>33000</v>
      </c>
      <c r="P37" s="77" t="str">
        <f t="shared" si="20"/>
        <v>-200</v>
      </c>
      <c r="Q37" s="30">
        <v>33200</v>
      </c>
      <c r="R37" s="90">
        <f t="shared" si="21"/>
        <v>33000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 t="s">
        <v>467</v>
      </c>
      <c r="N38" s="27">
        <v>33200</v>
      </c>
      <c r="O38" s="28">
        <f t="shared" si="19"/>
        <v>33000</v>
      </c>
      <c r="P38" s="77" t="str">
        <f t="shared" si="20"/>
        <v>-200</v>
      </c>
      <c r="Q38" s="30">
        <v>33200</v>
      </c>
      <c r="R38" s="90">
        <f t="shared" si="21"/>
        <v>33000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 t="s">
        <v>113</v>
      </c>
      <c r="N39" s="27">
        <v>33400</v>
      </c>
      <c r="O39" s="28">
        <f t="shared" si="19"/>
        <v>33000</v>
      </c>
      <c r="P39" s="77" t="str">
        <f t="shared" si="20"/>
        <v>-400</v>
      </c>
      <c r="Q39" s="30">
        <v>33400</v>
      </c>
      <c r="R39" s="90">
        <f t="shared" si="21"/>
        <v>33000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21200</v>
      </c>
      <c r="O40" s="28">
        <f t="shared" si="19"/>
        <v>21200</v>
      </c>
      <c r="P40" s="77" t="str">
        <f t="shared" si="20"/>
        <v/>
      </c>
      <c r="Q40" s="30">
        <v>21200</v>
      </c>
      <c r="R40" s="90">
        <f t="shared" si="21"/>
        <v>21200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486040</v>
      </c>
      <c r="O46" s="39">
        <f>N46/18</f>
        <v>27002.2222222222</v>
      </c>
      <c r="P46" s="73"/>
      <c r="Q46" s="38">
        <f>SUM(R28:R45)</f>
        <v>486040</v>
      </c>
      <c r="R46" s="108">
        <f>Q46/18</f>
        <v>27002.2222222222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529240</v>
      </c>
      <c r="O50" s="39">
        <f>N50/21</f>
        <v>25201.9047619048</v>
      </c>
      <c r="P50" s="73"/>
      <c r="Q50" s="38">
        <f>Q46+R47+R48</f>
        <v>529240</v>
      </c>
      <c r="R50" s="108">
        <f>Q50/21</f>
        <v>25201.9047619048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ref="AC65:AC128" si="43"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43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43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4">E68+D68</f>
        <v>6700</v>
      </c>
      <c r="G68" s="29" t="str">
        <f t="shared" ref="G68:G70" si="45">IF(LEFT(D68,1)="+",LEFT(D68,1)&amp;TEXT(D68,"#"),TEXT(D68,"#"))</f>
        <v/>
      </c>
      <c r="H68" s="30">
        <v>6700</v>
      </c>
      <c r="I68" s="67">
        <f t="shared" ref="I68:I70" si="46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si="43"/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4"/>
        <v>7000</v>
      </c>
      <c r="G69" s="29" t="str">
        <f t="shared" si="45"/>
        <v/>
      </c>
      <c r="H69" s="30">
        <v>7000</v>
      </c>
      <c r="I69" s="67">
        <f t="shared" si="46"/>
        <v>7000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3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4"/>
        <v>6800</v>
      </c>
      <c r="G70" s="29" t="str">
        <f t="shared" si="45"/>
        <v/>
      </c>
      <c r="H70" s="30">
        <v>6800</v>
      </c>
      <c r="I70" s="67">
        <f t="shared" si="46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3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3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3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ref="G73:G76" si="52">IF(LEFT(D73,1)="+",LEFT(D73,1)&amp;TEXT(D73,"#"),TEXT(D73,"#"))</f>
        <v/>
      </c>
      <c r="H73" s="30">
        <v>4700</v>
      </c>
      <c r="I73" s="67">
        <f t="shared" ref="I73:I76" si="53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3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52"/>
        <v/>
      </c>
      <c r="H74" s="30">
        <v>4700</v>
      </c>
      <c r="I74" s="67">
        <f t="shared" si="53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3"/>
        <v>0</v>
      </c>
      <c r="AD74" s="114">
        <f t="shared" si="47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3"/>
        <v>0</v>
      </c>
      <c r="AD75" s="114">
        <f t="shared" si="47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si="52"/>
        <v/>
      </c>
      <c r="H76" s="30">
        <v>3600</v>
      </c>
      <c r="I76" s="67">
        <f t="shared" si="53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3"/>
        <v>0</v>
      </c>
      <c r="AD76" s="114">
        <f t="shared" si="47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3"/>
        <v>0</v>
      </c>
      <c r="AD77" s="114">
        <f t="shared" si="47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ref="G78:G89" si="55">IF(LEFT(D78,1)="+",LEFT(D78,1)&amp;TEXT(D78,"#"),TEXT(D78,"#"))</f>
        <v/>
      </c>
      <c r="H78" s="30">
        <v>9400</v>
      </c>
      <c r="I78" s="67">
        <f t="shared" ref="I78:I95" si="56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3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5"/>
        <v/>
      </c>
      <c r="H79" s="30">
        <v>9800</v>
      </c>
      <c r="I79" s="67">
        <f t="shared" si="56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3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5"/>
        <v/>
      </c>
      <c r="H80" s="30">
        <v>9200</v>
      </c>
      <c r="I80" s="67">
        <f t="shared" si="56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3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5"/>
        <v/>
      </c>
      <c r="H81" s="30">
        <v>9400</v>
      </c>
      <c r="I81" s="67">
        <f t="shared" si="56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3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5"/>
        <v/>
      </c>
      <c r="H82" s="30">
        <v>9700</v>
      </c>
      <c r="I82" s="67">
        <f t="shared" si="56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3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5"/>
        <v/>
      </c>
      <c r="H83" s="30">
        <v>8100</v>
      </c>
      <c r="I83" s="67">
        <f t="shared" si="56"/>
        <v>8100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7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3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5"/>
        <v/>
      </c>
      <c r="H84" s="30">
        <v>9900</v>
      </c>
      <c r="I84" s="67">
        <f t="shared" si="56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7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3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5"/>
        <v/>
      </c>
      <c r="H85" s="30">
        <v>8300</v>
      </c>
      <c r="I85" s="67">
        <f t="shared" si="56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7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3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5"/>
        <v/>
      </c>
      <c r="H86" s="30">
        <v>6800</v>
      </c>
      <c r="I86" s="67">
        <f t="shared" si="56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7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3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5"/>
        <v/>
      </c>
      <c r="H87" s="30">
        <v>6900</v>
      </c>
      <c r="I87" s="67">
        <f t="shared" si="56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7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3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/>
      <c r="E88" s="27">
        <v>7000</v>
      </c>
      <c r="F88" s="28">
        <f t="shared" si="54"/>
        <v>7000</v>
      </c>
      <c r="G88" s="29" t="str">
        <f t="shared" si="55"/>
        <v/>
      </c>
      <c r="H88" s="27">
        <v>7000</v>
      </c>
      <c r="I88" s="67">
        <f t="shared" si="56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7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3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5"/>
        <v/>
      </c>
      <c r="H89" s="30">
        <v>7500</v>
      </c>
      <c r="I89" s="67">
        <f t="shared" si="56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7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3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6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7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3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91:G115" si="58">IF(LEFT(D91,1)="+",LEFT(D91,1)&amp;TEXT(D91,"#"),TEXT(D91,"#"))</f>
        <v/>
      </c>
      <c r="H91" s="30">
        <v>11200</v>
      </c>
      <c r="I91" s="67">
        <f t="shared" si="56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7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3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8"/>
        <v/>
      </c>
      <c r="H92" s="30">
        <v>8200</v>
      </c>
      <c r="I92" s="67">
        <f t="shared" si="56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7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3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8"/>
        <v/>
      </c>
      <c r="H93" s="30">
        <v>7600</v>
      </c>
      <c r="I93" s="67">
        <f t="shared" si="56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7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3"/>
        <v>0</v>
      </c>
      <c r="AD93" s="114">
        <f t="shared" si="47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8"/>
        <v/>
      </c>
      <c r="H94" s="30">
        <v>8500</v>
      </c>
      <c r="I94" s="67">
        <f t="shared" si="56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7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3"/>
        <v>0</v>
      </c>
      <c r="AD94" s="114">
        <f t="shared" si="47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8"/>
        <v/>
      </c>
      <c r="H95" s="30">
        <v>8900</v>
      </c>
      <c r="I95" s="67">
        <f t="shared" si="56"/>
        <v>8900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7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3"/>
        <v>0</v>
      </c>
      <c r="AD95" s="114">
        <f t="shared" si="47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8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7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3"/>
        <v>0</v>
      </c>
      <c r="AD96" s="114">
        <f t="shared" si="47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9">E97+D97</f>
        <v>10800</v>
      </c>
      <c r="G97" s="29" t="str">
        <f t="shared" si="58"/>
        <v/>
      </c>
      <c r="H97" s="30">
        <v>10800</v>
      </c>
      <c r="I97" s="67">
        <f t="shared" ref="I97:I115" si="60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7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3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9"/>
        <v>11900</v>
      </c>
      <c r="G98" s="29" t="str">
        <f t="shared" si="58"/>
        <v/>
      </c>
      <c r="H98" s="30">
        <v>11900</v>
      </c>
      <c r="I98" s="67">
        <f t="shared" si="60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7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3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11800</v>
      </c>
      <c r="F99" s="28">
        <f t="shared" si="59"/>
        <v>11800</v>
      </c>
      <c r="G99" s="29" t="str">
        <f t="shared" si="58"/>
        <v/>
      </c>
      <c r="H99" s="30">
        <v>11800</v>
      </c>
      <c r="I99" s="67">
        <f t="shared" si="60"/>
        <v>11800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7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3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12100</v>
      </c>
      <c r="F100" s="28">
        <f t="shared" si="59"/>
        <v>12100</v>
      </c>
      <c r="G100" s="29" t="str">
        <f t="shared" si="58"/>
        <v/>
      </c>
      <c r="H100" s="30">
        <v>12100</v>
      </c>
      <c r="I100" s="67">
        <f t="shared" si="60"/>
        <v>12100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7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3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11200</v>
      </c>
      <c r="F101" s="28">
        <f t="shared" si="59"/>
        <v>11200</v>
      </c>
      <c r="G101" s="29" t="str">
        <f t="shared" si="58"/>
        <v/>
      </c>
      <c r="H101" s="30">
        <v>11200</v>
      </c>
      <c r="I101" s="67">
        <f t="shared" si="60"/>
        <v>11200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7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3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11000</v>
      </c>
      <c r="F102" s="28">
        <f t="shared" si="59"/>
        <v>11000</v>
      </c>
      <c r="G102" s="29" t="str">
        <f t="shared" si="58"/>
        <v/>
      </c>
      <c r="H102" s="30">
        <v>11000</v>
      </c>
      <c r="I102" s="67">
        <f t="shared" si="60"/>
        <v>11000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7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3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10300</v>
      </c>
      <c r="F103" s="28">
        <f t="shared" si="59"/>
        <v>10300</v>
      </c>
      <c r="G103" s="29" t="str">
        <f t="shared" si="58"/>
        <v/>
      </c>
      <c r="H103" s="30">
        <v>10300</v>
      </c>
      <c r="I103" s="67">
        <f t="shared" si="60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7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3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10300</v>
      </c>
      <c r="F104" s="28">
        <f t="shared" si="59"/>
        <v>10300</v>
      </c>
      <c r="G104" s="29" t="str">
        <f t="shared" si="58"/>
        <v/>
      </c>
      <c r="H104" s="30">
        <v>10300</v>
      </c>
      <c r="I104" s="67">
        <f t="shared" si="60"/>
        <v>10300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7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3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10800</v>
      </c>
      <c r="F105" s="28">
        <f t="shared" si="59"/>
        <v>10800</v>
      </c>
      <c r="G105" s="29" t="str">
        <f t="shared" si="58"/>
        <v/>
      </c>
      <c r="H105" s="30">
        <v>10800</v>
      </c>
      <c r="I105" s="67">
        <f t="shared" si="60"/>
        <v>10800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7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3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10300</v>
      </c>
      <c r="F106" s="28">
        <f t="shared" si="59"/>
        <v>10300</v>
      </c>
      <c r="G106" s="29" t="str">
        <f t="shared" si="58"/>
        <v/>
      </c>
      <c r="H106" s="30">
        <v>10300</v>
      </c>
      <c r="I106" s="67">
        <f t="shared" si="60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7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3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10300</v>
      </c>
      <c r="F107" s="28">
        <f t="shared" si="59"/>
        <v>10300</v>
      </c>
      <c r="G107" s="29" t="str">
        <f t="shared" si="58"/>
        <v/>
      </c>
      <c r="H107" s="30">
        <v>10300</v>
      </c>
      <c r="I107" s="67">
        <f t="shared" si="60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7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3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9"/>
        <v>10600</v>
      </c>
      <c r="G108" s="29" t="str">
        <f t="shared" si="58"/>
        <v/>
      </c>
      <c r="H108" s="30">
        <v>10600</v>
      </c>
      <c r="I108" s="67">
        <f t="shared" si="60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7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3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9"/>
        <v>11900</v>
      </c>
      <c r="G109" s="29" t="str">
        <f t="shared" si="58"/>
        <v/>
      </c>
      <c r="H109" s="30">
        <v>11900</v>
      </c>
      <c r="I109" s="67">
        <f t="shared" si="60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7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3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12100</v>
      </c>
      <c r="F110" s="28">
        <f t="shared" si="59"/>
        <v>12100</v>
      </c>
      <c r="G110" s="29" t="str">
        <f t="shared" si="58"/>
        <v/>
      </c>
      <c r="H110" s="30">
        <v>12100</v>
      </c>
      <c r="I110" s="67">
        <f t="shared" si="60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7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3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12100</v>
      </c>
      <c r="F111" s="28">
        <f t="shared" si="59"/>
        <v>12100</v>
      </c>
      <c r="G111" s="29" t="str">
        <f t="shared" si="58"/>
        <v/>
      </c>
      <c r="H111" s="30">
        <v>12100</v>
      </c>
      <c r="I111" s="67">
        <f t="shared" si="60"/>
        <v>12100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7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3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11300</v>
      </c>
      <c r="F112" s="28">
        <f t="shared" si="59"/>
        <v>11300</v>
      </c>
      <c r="G112" s="29" t="str">
        <f t="shared" si="58"/>
        <v/>
      </c>
      <c r="H112" s="30">
        <v>11300</v>
      </c>
      <c r="I112" s="67">
        <f t="shared" si="60"/>
        <v>11300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7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3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11000</v>
      </c>
      <c r="F113" s="28">
        <f t="shared" si="59"/>
        <v>11000</v>
      </c>
      <c r="G113" s="29" t="str">
        <f t="shared" si="58"/>
        <v/>
      </c>
      <c r="H113" s="30">
        <v>11000</v>
      </c>
      <c r="I113" s="67">
        <f t="shared" si="60"/>
        <v>11000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7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3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10300</v>
      </c>
      <c r="F114" s="28">
        <f t="shared" si="59"/>
        <v>10300</v>
      </c>
      <c r="G114" s="29" t="str">
        <f t="shared" si="58"/>
        <v/>
      </c>
      <c r="H114" s="30">
        <v>10300</v>
      </c>
      <c r="I114" s="67">
        <f t="shared" si="60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7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3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10300</v>
      </c>
      <c r="F115" s="28">
        <f t="shared" si="59"/>
        <v>10300</v>
      </c>
      <c r="G115" s="29" t="str">
        <f t="shared" si="58"/>
        <v/>
      </c>
      <c r="H115" s="30">
        <v>10300</v>
      </c>
      <c r="I115" s="67">
        <f t="shared" si="60"/>
        <v>10300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7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3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210400</v>
      </c>
      <c r="F116" s="39">
        <f>E116/19</f>
        <v>11073.6842105263</v>
      </c>
      <c r="G116" s="73"/>
      <c r="H116" s="38">
        <f>SUM(I97:I115)</f>
        <v>210400</v>
      </c>
      <c r="I116" s="39">
        <f>H116/19</f>
        <v>11073.6842105263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7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3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1">E117+D117</f>
        <v>8700</v>
      </c>
      <c r="G117" s="29" t="str">
        <f t="shared" ref="G117:G139" si="62">IF(LEFT(D117,1)="+",LEFT(D117,1)&amp;TEXT(D117,"#"),TEXT(D117,"#"))</f>
        <v/>
      </c>
      <c r="H117" s="30">
        <v>8700</v>
      </c>
      <c r="I117" s="67">
        <f t="shared" ref="I117:I166" si="63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7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3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1"/>
        <v>9000</v>
      </c>
      <c r="G118" s="29" t="str">
        <f t="shared" si="62"/>
        <v/>
      </c>
      <c r="H118" s="30">
        <v>9000</v>
      </c>
      <c r="I118" s="67">
        <f t="shared" si="63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7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3"/>
        <v>0</v>
      </c>
      <c r="AD118" s="114">
        <f t="shared" si="47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2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7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3"/>
        <v>0</v>
      </c>
      <c r="AD119" s="114">
        <f t="shared" si="47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228100</v>
      </c>
      <c r="F120" s="39">
        <f>E120/21</f>
        <v>10861.9047619048</v>
      </c>
      <c r="G120" s="29" t="str">
        <f t="shared" si="62"/>
        <v/>
      </c>
      <c r="H120" s="38">
        <f>H116+H119</f>
        <v>228100</v>
      </c>
      <c r="I120" s="39">
        <f>H120/21</f>
        <v>10861.9047619048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7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3"/>
        <v>0</v>
      </c>
      <c r="AD120" s="114">
        <f t="shared" si="47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1"/>
        <v>10800</v>
      </c>
      <c r="G121" s="29" t="str">
        <f t="shared" si="62"/>
        <v/>
      </c>
      <c r="H121" s="30">
        <v>10800</v>
      </c>
      <c r="I121" s="67">
        <f t="shared" si="63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7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3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1"/>
        <v>12000</v>
      </c>
      <c r="G122" s="29" t="str">
        <f t="shared" si="62"/>
        <v/>
      </c>
      <c r="H122" s="30">
        <v>12000</v>
      </c>
      <c r="I122" s="67">
        <f t="shared" si="63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3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1"/>
        <v>14300</v>
      </c>
      <c r="G123" s="29" t="str">
        <f t="shared" si="62"/>
        <v/>
      </c>
      <c r="H123" s="30">
        <v>14300</v>
      </c>
      <c r="I123" s="99">
        <f t="shared" si="63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3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1"/>
        <v>17100</v>
      </c>
      <c r="G124" s="29" t="str">
        <f t="shared" si="62"/>
        <v/>
      </c>
      <c r="H124" s="30">
        <v>17100</v>
      </c>
      <c r="I124" s="99">
        <f t="shared" si="63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4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3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1"/>
        <v>10600</v>
      </c>
      <c r="G125" s="29" t="str">
        <f t="shared" si="62"/>
        <v/>
      </c>
      <c r="H125" s="30">
        <v>10600</v>
      </c>
      <c r="I125" s="99">
        <f t="shared" si="63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4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3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1"/>
        <v>9300</v>
      </c>
      <c r="G126" s="29" t="str">
        <f t="shared" si="62"/>
        <v/>
      </c>
      <c r="H126" s="30">
        <v>9300</v>
      </c>
      <c r="I126" s="99">
        <f t="shared" si="63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4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3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1"/>
        <v>12600</v>
      </c>
      <c r="G127" s="29" t="str">
        <f t="shared" si="62"/>
        <v/>
      </c>
      <c r="H127" s="34">
        <v>12600</v>
      </c>
      <c r="I127" s="99">
        <f t="shared" si="63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4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3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1"/>
        <v>10900</v>
      </c>
      <c r="G128" s="29" t="str">
        <f t="shared" si="62"/>
        <v/>
      </c>
      <c r="H128" s="34">
        <v>10900</v>
      </c>
      <c r="I128" s="99">
        <f t="shared" si="63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4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3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1"/>
        <v>12400</v>
      </c>
      <c r="G129" s="29" t="str">
        <f t="shared" si="62"/>
        <v/>
      </c>
      <c r="H129" s="34">
        <v>12400</v>
      </c>
      <c r="I129" s="99">
        <f t="shared" si="63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4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ref="AC129:AC163" si="65">F130-I130</f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1"/>
        <v>12500</v>
      </c>
      <c r="G130" s="29" t="str">
        <f t="shared" si="62"/>
        <v/>
      </c>
      <c r="H130" s="34">
        <v>12500</v>
      </c>
      <c r="I130" s="99">
        <f t="shared" si="63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4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65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1"/>
        <v>12300</v>
      </c>
      <c r="G131" s="29" t="str">
        <f t="shared" si="62"/>
        <v/>
      </c>
      <c r="H131" s="34">
        <v>12300</v>
      </c>
      <c r="I131" s="99">
        <f t="shared" si="63"/>
        <v>12300</v>
      </c>
      <c r="J131" s="105"/>
      <c r="K131" s="24" t="s">
        <v>321</v>
      </c>
      <c r="L131" s="25" t="s">
        <v>322</v>
      </c>
      <c r="M131" s="52" t="s">
        <v>467</v>
      </c>
      <c r="N131" s="27">
        <v>17600</v>
      </c>
      <c r="O131" s="28">
        <f t="shared" si="48"/>
        <v>17400</v>
      </c>
      <c r="P131" s="29" t="str">
        <f t="shared" si="64"/>
        <v>-200</v>
      </c>
      <c r="Q131" s="30">
        <v>17600</v>
      </c>
      <c r="R131" s="90">
        <f t="shared" si="50"/>
        <v>17400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65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 t="s">
        <v>467</v>
      </c>
      <c r="N132" s="27">
        <v>17000</v>
      </c>
      <c r="O132" s="28">
        <f t="shared" si="48"/>
        <v>16800</v>
      </c>
      <c r="P132" s="29" t="str">
        <f t="shared" si="64"/>
        <v>-200</v>
      </c>
      <c r="Q132" s="30">
        <v>17000</v>
      </c>
      <c r="R132" s="90">
        <f t="shared" si="50"/>
        <v>16800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si="65"/>
        <v>0</v>
      </c>
      <c r="AD132" s="114">
        <f t="shared" ref="AD132:AD152" si="66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1"/>
        <v>13100</v>
      </c>
      <c r="G133" s="29" t="str">
        <f t="shared" si="62"/>
        <v/>
      </c>
      <c r="H133" s="34">
        <v>13100</v>
      </c>
      <c r="I133" s="99">
        <f t="shared" si="63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4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1"/>
        <v>12800</v>
      </c>
      <c r="G134" s="29" t="str">
        <f t="shared" si="62"/>
        <v/>
      </c>
      <c r="H134" s="34">
        <v>12800</v>
      </c>
      <c r="I134" s="99">
        <f t="shared" si="63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7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1"/>
        <v>13500</v>
      </c>
      <c r="G137" s="29" t="str">
        <f t="shared" si="62"/>
        <v/>
      </c>
      <c r="H137" s="34">
        <v>13500</v>
      </c>
      <c r="I137" s="99">
        <f t="shared" si="63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1"/>
        <v>10500</v>
      </c>
      <c r="G138" s="29" t="str">
        <f t="shared" si="62"/>
        <v/>
      </c>
      <c r="H138" s="30">
        <v>10500</v>
      </c>
      <c r="I138" s="99">
        <f t="shared" si="63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12150</v>
      </c>
      <c r="O138" s="28">
        <f>F103+1150+300+400</f>
        <v>12150</v>
      </c>
      <c r="P138" s="29" t="str">
        <f t="shared" si="64"/>
        <v/>
      </c>
      <c r="Q138" s="34">
        <f t="shared" si="68"/>
        <v>12150</v>
      </c>
      <c r="R138" s="90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1"/>
        <v>10300</v>
      </c>
      <c r="G139" s="29" t="str">
        <f t="shared" si="62"/>
        <v/>
      </c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1"/>
        <v>10300</v>
      </c>
      <c r="G141" s="29"/>
      <c r="H141" s="30">
        <v>10300</v>
      </c>
      <c r="I141" s="99">
        <f t="shared" si="63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1"/>
        <v>20600</v>
      </c>
      <c r="G142" s="29" t="str">
        <f t="shared" ref="G142:G155" si="69">IF(LEFT(D142,1)="+",LEFT(D142,1)&amp;TEXT(D142,"#"),TEXT(D142,"#"))</f>
        <v/>
      </c>
      <c r="H142" s="34">
        <v>20600</v>
      </c>
      <c r="I142" s="99">
        <f t="shared" si="63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4"/>
        <v/>
      </c>
      <c r="Q142" s="34">
        <f t="shared" si="68"/>
        <v>26860</v>
      </c>
      <c r="R142" s="90">
        <f t="shared" si="67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1"/>
        <v>19500</v>
      </c>
      <c r="G144" s="29" t="str">
        <f t="shared" si="69"/>
        <v/>
      </c>
      <c r="H144" s="34">
        <v>19500</v>
      </c>
      <c r="I144" s="99">
        <f t="shared" si="63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1"/>
        <v>11400</v>
      </c>
      <c r="G145" s="29" t="str">
        <f t="shared" si="69"/>
        <v/>
      </c>
      <c r="H145" s="30">
        <v>11400</v>
      </c>
      <c r="I145" s="99">
        <f t="shared" si="63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1"/>
        <v>11000</v>
      </c>
      <c r="G146" s="29" t="str">
        <f t="shared" si="69"/>
        <v/>
      </c>
      <c r="H146" s="30">
        <v>11000</v>
      </c>
      <c r="I146" s="99">
        <f t="shared" si="63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1"/>
        <v>10500</v>
      </c>
      <c r="G147" s="29" t="str">
        <f t="shared" si="69"/>
        <v/>
      </c>
      <c r="H147" s="30">
        <v>10500</v>
      </c>
      <c r="I147" s="99">
        <f t="shared" si="63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1"/>
        <v>10600</v>
      </c>
      <c r="G148" s="29" t="str">
        <f t="shared" si="69"/>
        <v/>
      </c>
      <c r="H148" s="30">
        <v>10600</v>
      </c>
      <c r="I148" s="99">
        <f t="shared" si="63"/>
        <v>10600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70"/>
        <v>6300</v>
      </c>
      <c r="P148" s="29" t="str">
        <f t="shared" si="64"/>
        <v/>
      </c>
      <c r="Q148" s="30">
        <v>6300</v>
      </c>
      <c r="R148" s="90">
        <f t="shared" si="67"/>
        <v>6300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1"/>
        <v>10400</v>
      </c>
      <c r="G150" s="29" t="str">
        <f t="shared" si="69"/>
        <v/>
      </c>
      <c r="H150" s="30">
        <v>10400</v>
      </c>
      <c r="I150" s="99">
        <f t="shared" si="63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1"/>
        <v>10600</v>
      </c>
      <c r="G152" s="29" t="str">
        <f t="shared" si="69"/>
        <v/>
      </c>
      <c r="H152" s="30">
        <v>10600</v>
      </c>
      <c r="I152" s="99">
        <f t="shared" si="63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14000</v>
      </c>
      <c r="F153" s="28">
        <f t="shared" si="61"/>
        <v>14000</v>
      </c>
      <c r="G153" s="29" t="str">
        <f t="shared" si="69"/>
        <v/>
      </c>
      <c r="H153" s="30">
        <v>14000</v>
      </c>
      <c r="I153" s="99">
        <f t="shared" si="63"/>
        <v>14000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70"/>
        <v>5000</v>
      </c>
      <c r="P153" s="77" t="str">
        <f t="shared" si="64"/>
        <v/>
      </c>
      <c r="Q153" s="34">
        <v>5000</v>
      </c>
      <c r="R153" s="90">
        <f t="shared" si="67"/>
        <v>5000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ref="AD153:AD197" si="71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13600</v>
      </c>
      <c r="F154" s="28">
        <f t="shared" si="61"/>
        <v>13600</v>
      </c>
      <c r="G154" s="29" t="str">
        <f t="shared" si="69"/>
        <v/>
      </c>
      <c r="H154" s="30">
        <v>13600</v>
      </c>
      <c r="I154" s="99">
        <f t="shared" si="63"/>
        <v>13600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70"/>
        <v>6000</v>
      </c>
      <c r="P154" s="77" t="str">
        <f t="shared" si="64"/>
        <v/>
      </c>
      <c r="Q154" s="30">
        <v>6000</v>
      </c>
      <c r="R154" s="90">
        <f t="shared" si="67"/>
        <v>6000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71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12700</v>
      </c>
      <c r="F155" s="28">
        <f t="shared" si="61"/>
        <v>12700</v>
      </c>
      <c r="G155" s="29" t="str">
        <f t="shared" si="69"/>
        <v/>
      </c>
      <c r="H155" s="30">
        <v>12700</v>
      </c>
      <c r="I155" s="99">
        <f t="shared" si="63"/>
        <v>12700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0"/>
        <v>5200</v>
      </c>
      <c r="P155" s="77" t="str">
        <f t="shared" si="64"/>
        <v/>
      </c>
      <c r="Q155" s="30">
        <v>5200</v>
      </c>
      <c r="R155" s="90">
        <f t="shared" si="67"/>
        <v>5200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71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1"/>
        <v>10300</v>
      </c>
      <c r="G156" s="29"/>
      <c r="H156" s="30">
        <v>10300</v>
      </c>
      <c r="I156" s="99">
        <f t="shared" si="63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0"/>
        <v>6500</v>
      </c>
      <c r="P156" s="77" t="str">
        <f t="shared" si="64"/>
        <v/>
      </c>
      <c r="Q156" s="30">
        <v>6500</v>
      </c>
      <c r="R156" s="90">
        <f t="shared" si="67"/>
        <v>6500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71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1"/>
        <v>13000</v>
      </c>
      <c r="G157" s="29" t="str">
        <f t="shared" ref="G157:G166" si="72">IF(LEFT(D157,1)="+",LEFT(D157,1)&amp;TEXT(D157,"#"),TEXT(D157,"#"))</f>
        <v/>
      </c>
      <c r="H157" s="30">
        <v>13000</v>
      </c>
      <c r="I157" s="99">
        <f t="shared" si="63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0"/>
        <v>3800</v>
      </c>
      <c r="P157" s="77" t="str">
        <f t="shared" si="64"/>
        <v/>
      </c>
      <c r="Q157" s="30">
        <v>3800</v>
      </c>
      <c r="R157" s="90">
        <f t="shared" si="67"/>
        <v>3800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71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1"/>
        <v>13500</v>
      </c>
      <c r="G158" s="29"/>
      <c r="H158" s="34">
        <v>13500</v>
      </c>
      <c r="I158" s="99">
        <f t="shared" si="63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0"/>
        <v>4700</v>
      </c>
      <c r="P158" s="77" t="str">
        <f t="shared" si="64"/>
        <v/>
      </c>
      <c r="Q158" s="30">
        <v>4700</v>
      </c>
      <c r="R158" s="90">
        <f t="shared" si="67"/>
        <v>4700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71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1"/>
        <v>13200</v>
      </c>
      <c r="G159" s="29" t="str">
        <f t="shared" si="72"/>
        <v/>
      </c>
      <c r="H159" s="34">
        <v>13200</v>
      </c>
      <c r="I159" s="99">
        <f t="shared" si="63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70"/>
        <v>6400</v>
      </c>
      <c r="P159" s="77" t="str">
        <f t="shared" si="64"/>
        <v/>
      </c>
      <c r="Q159" s="30">
        <v>6400</v>
      </c>
      <c r="R159" s="90">
        <f t="shared" si="67"/>
        <v>6400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71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1"/>
        <v>13200</v>
      </c>
      <c r="G160" s="29" t="str">
        <f t="shared" si="72"/>
        <v/>
      </c>
      <c r="H160" s="34">
        <v>13200</v>
      </c>
      <c r="I160" s="99">
        <f t="shared" si="63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0"/>
        <v>2700</v>
      </c>
      <c r="P160" s="77" t="str">
        <f t="shared" si="64"/>
        <v/>
      </c>
      <c r="Q160" s="30">
        <v>2700</v>
      </c>
      <c r="R160" s="90">
        <f t="shared" si="67"/>
        <v>2700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71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2"/>
        <v/>
      </c>
      <c r="H161" s="30">
        <v>10600</v>
      </c>
      <c r="I161" s="99">
        <f t="shared" si="63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71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2"/>
        <v/>
      </c>
      <c r="H162" s="30">
        <v>10600</v>
      </c>
      <c r="I162" s="67">
        <f t="shared" si="63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0"/>
        <v>2300</v>
      </c>
      <c r="P162" s="77" t="str">
        <f t="shared" si="64"/>
        <v/>
      </c>
      <c r="Q162" s="30">
        <v>2300</v>
      </c>
      <c r="R162" s="90">
        <f t="shared" si="67"/>
        <v>2300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71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1"/>
        <v>10600</v>
      </c>
      <c r="G163" s="29" t="str">
        <f t="shared" si="72"/>
        <v/>
      </c>
      <c r="H163" s="30">
        <v>10600</v>
      </c>
      <c r="I163" s="67">
        <f t="shared" si="63"/>
        <v>10600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70"/>
        <v>10200</v>
      </c>
      <c r="P163" s="77" t="str">
        <f t="shared" si="64"/>
        <v/>
      </c>
      <c r="Q163" s="30">
        <v>10200</v>
      </c>
      <c r="R163" s="90">
        <f t="shared" si="67"/>
        <v>10200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71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1"/>
        <v>10700</v>
      </c>
      <c r="G164" s="29" t="str">
        <f t="shared" si="72"/>
        <v/>
      </c>
      <c r="H164" s="30">
        <v>10700</v>
      </c>
      <c r="I164" s="99">
        <f t="shared" si="63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0"/>
        <v>10700</v>
      </c>
      <c r="P164" s="77" t="str">
        <f t="shared" si="64"/>
        <v/>
      </c>
      <c r="Q164" s="30">
        <v>10700</v>
      </c>
      <c r="R164" s="90">
        <f t="shared" si="67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86" si="73">F166-I166</f>
        <v>0</v>
      </c>
      <c r="AD164" s="114">
        <f t="shared" si="71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1"/>
        <v>11200</v>
      </c>
      <c r="G165" s="29" t="str">
        <f t="shared" si="72"/>
        <v/>
      </c>
      <c r="H165" s="30">
        <v>11200</v>
      </c>
      <c r="I165" s="99">
        <f t="shared" si="63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0"/>
        <v>12000</v>
      </c>
      <c r="P165" s="77" t="str">
        <f t="shared" si="64"/>
        <v/>
      </c>
      <c r="Q165" s="30">
        <v>12000</v>
      </c>
      <c r="R165" s="90">
        <f t="shared" si="67"/>
        <v>12000</v>
      </c>
      <c r="S165" s="3"/>
      <c r="V165" s="9"/>
      <c r="W165" s="6"/>
      <c r="X165" s="8"/>
      <c r="Y165" s="9"/>
      <c r="Z165" s="6"/>
      <c r="AA165" s="8"/>
      <c r="AC165" s="114">
        <f t="shared" si="73"/>
        <v>0</v>
      </c>
      <c r="AD165" s="114">
        <f t="shared" si="71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1"/>
        <v>10600</v>
      </c>
      <c r="G166" s="29" t="str">
        <f t="shared" si="72"/>
        <v/>
      </c>
      <c r="H166" s="30">
        <v>10600</v>
      </c>
      <c r="I166" s="99">
        <f t="shared" si="63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0"/>
        <v>11700</v>
      </c>
      <c r="P166" s="29" t="str">
        <f t="shared" si="64"/>
        <v/>
      </c>
      <c r="Q166" s="30">
        <v>11700</v>
      </c>
      <c r="R166" s="90">
        <f t="shared" si="67"/>
        <v>11700</v>
      </c>
      <c r="S166" s="3"/>
      <c r="V166" s="9"/>
      <c r="W166" s="6"/>
      <c r="X166" s="8"/>
      <c r="Y166" s="9"/>
      <c r="Z166" s="6"/>
      <c r="AA166" s="8"/>
      <c r="AC166" s="114">
        <f t="shared" si="73"/>
        <v>0</v>
      </c>
      <c r="AD166" s="114">
        <f t="shared" si="71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568600</v>
      </c>
      <c r="F167" s="39">
        <f>E167/46</f>
        <v>12360.8695652174</v>
      </c>
      <c r="G167" s="73"/>
      <c r="H167" s="38">
        <f>SUM(I121:I166)</f>
        <v>568600</v>
      </c>
      <c r="I167" s="149">
        <f>H167/46</f>
        <v>12360.8695652174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0"/>
        <v>4050</v>
      </c>
      <c r="P167" s="77" t="str">
        <f t="shared" si="64"/>
        <v/>
      </c>
      <c r="Q167" s="30">
        <v>4050</v>
      </c>
      <c r="R167" s="90">
        <f t="shared" si="67"/>
        <v>4050</v>
      </c>
      <c r="S167" s="3"/>
      <c r="V167" s="9"/>
      <c r="W167" s="6"/>
      <c r="X167" s="8"/>
      <c r="Y167" s="9"/>
      <c r="Z167" s="6"/>
      <c r="AA167" s="8"/>
      <c r="AC167" s="114">
        <f t="shared" si="73"/>
        <v>0</v>
      </c>
      <c r="AD167" s="114">
        <f t="shared" si="71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4">E168+D168</f>
        <v>4100</v>
      </c>
      <c r="G168" s="29" t="str">
        <f t="shared" ref="G168:G186" si="75">IF(LEFT(D168,1)="+",LEFT(D168,1)&amp;TEXT(D168,"#"),TEXT(D168,"#"))</f>
        <v/>
      </c>
      <c r="H168" s="34">
        <v>4100</v>
      </c>
      <c r="I168" s="99">
        <f t="shared" ref="I168:I182" si="76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0"/>
        <v>10360</v>
      </c>
      <c r="P168" s="77" t="str">
        <f t="shared" si="64"/>
        <v/>
      </c>
      <c r="Q168" s="30">
        <v>10360</v>
      </c>
      <c r="R168" s="90">
        <f t="shared" si="67"/>
        <v>10360</v>
      </c>
      <c r="S168" s="3"/>
      <c r="V168" s="9"/>
      <c r="W168" s="6"/>
      <c r="X168" s="8"/>
      <c r="Y168" s="9"/>
      <c r="Z168" s="6"/>
      <c r="AA168" s="8"/>
      <c r="AC168" s="114">
        <f t="shared" si="73"/>
        <v>0</v>
      </c>
      <c r="AD168" s="114">
        <f t="shared" si="71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0"/>
        <v>3600</v>
      </c>
      <c r="P169" s="153" t="str">
        <f t="shared" si="64"/>
        <v/>
      </c>
      <c r="Q169" s="156">
        <v>3600</v>
      </c>
      <c r="R169" s="90">
        <f t="shared" si="67"/>
        <v>3600</v>
      </c>
      <c r="S169" s="3"/>
      <c r="V169" s="9"/>
      <c r="W169" s="6"/>
      <c r="X169" s="8"/>
      <c r="Y169" s="9"/>
      <c r="Z169" s="6"/>
      <c r="AA169" s="8"/>
      <c r="AC169" s="114">
        <f t="shared" si="73"/>
        <v>0</v>
      </c>
      <c r="AD169" s="114">
        <f t="shared" si="71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4"/>
        <v>3400</v>
      </c>
      <c r="G170" s="29" t="str">
        <f t="shared" si="75"/>
        <v/>
      </c>
      <c r="H170" s="34">
        <v>3400</v>
      </c>
      <c r="I170" s="99">
        <f t="shared" si="76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73"/>
        <v>0</v>
      </c>
      <c r="AD170" s="114">
        <f t="shared" si="71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4"/>
        <v>2400</v>
      </c>
      <c r="G171" s="29" t="str">
        <f t="shared" si="75"/>
        <v/>
      </c>
      <c r="H171" s="30">
        <v>2400</v>
      </c>
      <c r="I171" s="99">
        <f t="shared" si="76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0"/>
        <v>3000</v>
      </c>
      <c r="P171" s="153" t="str">
        <f t="shared" si="64"/>
        <v/>
      </c>
      <c r="Q171" s="156">
        <v>3000</v>
      </c>
      <c r="R171" s="90">
        <f t="shared" si="67"/>
        <v>3000</v>
      </c>
      <c r="S171" s="3"/>
      <c r="V171" s="9"/>
      <c r="W171" s="6"/>
      <c r="X171" s="8"/>
      <c r="Y171" s="9"/>
      <c r="Z171" s="6"/>
      <c r="AA171" s="8"/>
      <c r="AC171" s="114">
        <f t="shared" si="73"/>
        <v>0</v>
      </c>
      <c r="AD171" s="114">
        <f t="shared" si="71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4"/>
        <v>3100</v>
      </c>
      <c r="G172" s="29" t="str">
        <f t="shared" si="75"/>
        <v/>
      </c>
      <c r="H172" s="30">
        <v>3100</v>
      </c>
      <c r="I172" s="99">
        <f t="shared" si="76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0"/>
        <v>47200</v>
      </c>
      <c r="P172" s="153" t="str">
        <f t="shared" si="64"/>
        <v/>
      </c>
      <c r="Q172" s="27">
        <v>47200</v>
      </c>
      <c r="R172" s="90">
        <f t="shared" si="67"/>
        <v>47200</v>
      </c>
      <c r="S172" s="3"/>
      <c r="V172" s="9"/>
      <c r="W172" s="6"/>
      <c r="X172" s="8"/>
      <c r="Y172" s="9"/>
      <c r="Z172" s="6"/>
      <c r="AA172" s="8"/>
      <c r="AC172" s="114">
        <f t="shared" si="73"/>
        <v>0</v>
      </c>
      <c r="AD172" s="114">
        <f t="shared" si="71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4"/>
        <v>3100</v>
      </c>
      <c r="G173" s="29" t="str">
        <f t="shared" si="75"/>
        <v/>
      </c>
      <c r="H173" s="30">
        <v>3100</v>
      </c>
      <c r="I173" s="99">
        <f t="shared" si="76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0"/>
        <v>16200</v>
      </c>
      <c r="P173" s="77" t="str">
        <f t="shared" si="64"/>
        <v/>
      </c>
      <c r="Q173" s="27">
        <v>16200</v>
      </c>
      <c r="R173" s="90">
        <f t="shared" si="67"/>
        <v>16200</v>
      </c>
      <c r="S173" s="3"/>
      <c r="V173" s="9"/>
      <c r="W173" s="6"/>
      <c r="X173" s="8"/>
      <c r="Y173" s="9"/>
      <c r="Z173" s="6"/>
      <c r="AA173" s="8"/>
      <c r="AC173" s="114">
        <f t="shared" si="73"/>
        <v>0</v>
      </c>
      <c r="AD173" s="114">
        <f t="shared" si="71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4"/>
        <v>5800</v>
      </c>
      <c r="G174" s="29" t="str">
        <f t="shared" si="75"/>
        <v/>
      </c>
      <c r="H174" s="30">
        <v>5800</v>
      </c>
      <c r="I174" s="99">
        <f t="shared" si="76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0"/>
        <v>14400</v>
      </c>
      <c r="P174" s="77" t="str">
        <f t="shared" si="64"/>
        <v/>
      </c>
      <c r="Q174" s="27">
        <v>14400</v>
      </c>
      <c r="R174" s="90">
        <f t="shared" si="67"/>
        <v>14400</v>
      </c>
      <c r="S174" s="3"/>
      <c r="V174" s="9"/>
      <c r="W174" s="6"/>
      <c r="X174" s="8"/>
      <c r="Y174" s="9"/>
      <c r="Z174" s="6"/>
      <c r="AA174" s="8"/>
      <c r="AC174" s="114">
        <f t="shared" si="73"/>
        <v>0</v>
      </c>
      <c r="AD174" s="114">
        <f t="shared" si="71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3000</v>
      </c>
      <c r="F175" s="28">
        <f t="shared" si="74"/>
        <v>3000</v>
      </c>
      <c r="G175" s="29" t="str">
        <f t="shared" si="75"/>
        <v/>
      </c>
      <c r="H175" s="30">
        <v>3000</v>
      </c>
      <c r="I175" s="99">
        <f t="shared" si="76"/>
        <v>3000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0"/>
        <v>15300</v>
      </c>
      <c r="P175" s="77" t="str">
        <f t="shared" si="64"/>
        <v/>
      </c>
      <c r="Q175" s="27">
        <v>15300</v>
      </c>
      <c r="R175" s="90">
        <f t="shared" si="67"/>
        <v>15300</v>
      </c>
      <c r="S175" s="3"/>
      <c r="V175" s="9"/>
      <c r="W175" s="6"/>
      <c r="X175" s="8"/>
      <c r="Y175" s="9"/>
      <c r="Z175" s="6"/>
      <c r="AA175" s="8"/>
      <c r="AC175" s="114">
        <f t="shared" si="73"/>
        <v>0</v>
      </c>
      <c r="AD175" s="114">
        <f t="shared" si="71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4"/>
        <v>4430</v>
      </c>
      <c r="G176" s="29" t="str">
        <f t="shared" si="75"/>
        <v/>
      </c>
      <c r="H176" s="30">
        <v>4430</v>
      </c>
      <c r="I176" s="99">
        <f t="shared" si="76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0"/>
        <v>17200</v>
      </c>
      <c r="P176" s="77" t="str">
        <f t="shared" si="64"/>
        <v/>
      </c>
      <c r="Q176" s="27">
        <v>17200</v>
      </c>
      <c r="R176" s="90">
        <f t="shared" si="67"/>
        <v>17200</v>
      </c>
      <c r="S176" s="3"/>
      <c r="V176" s="9"/>
      <c r="W176" s="6"/>
      <c r="X176" s="8"/>
      <c r="Y176" s="9"/>
      <c r="Z176" s="6"/>
      <c r="AA176" s="8"/>
      <c r="AC176" s="114">
        <f t="shared" si="73"/>
        <v>0</v>
      </c>
      <c r="AD176" s="114">
        <f t="shared" si="71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4"/>
        <v>3100</v>
      </c>
      <c r="G177" s="29" t="str">
        <f t="shared" si="75"/>
        <v/>
      </c>
      <c r="H177" s="30">
        <v>3100</v>
      </c>
      <c r="I177" s="99">
        <f t="shared" si="76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0"/>
        <v>43800</v>
      </c>
      <c r="P177" s="77" t="str">
        <f t="shared" si="64"/>
        <v/>
      </c>
      <c r="Q177" s="27">
        <v>43800</v>
      </c>
      <c r="R177" s="90">
        <f t="shared" si="67"/>
        <v>43800</v>
      </c>
      <c r="S177" s="3"/>
      <c r="V177" s="9"/>
      <c r="W177" s="6"/>
      <c r="X177" s="8"/>
      <c r="Y177" s="9"/>
      <c r="Z177" s="6"/>
      <c r="AA177" s="8"/>
      <c r="AC177" s="114">
        <f t="shared" si="73"/>
        <v>0</v>
      </c>
      <c r="AD177" s="114">
        <f t="shared" si="71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4"/>
        <v>3500</v>
      </c>
      <c r="G178" s="29" t="str">
        <f t="shared" si="75"/>
        <v/>
      </c>
      <c r="H178" s="30">
        <v>3500</v>
      </c>
      <c r="I178" s="99">
        <f t="shared" si="76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0"/>
        <v>13100</v>
      </c>
      <c r="P178" s="77" t="str">
        <f t="shared" si="64"/>
        <v/>
      </c>
      <c r="Q178" s="27">
        <v>13100</v>
      </c>
      <c r="R178" s="90">
        <f t="shared" si="67"/>
        <v>13100</v>
      </c>
      <c r="S178" s="3"/>
      <c r="V178" s="9"/>
      <c r="W178" s="6"/>
      <c r="X178" s="8"/>
      <c r="Y178" s="9"/>
      <c r="Z178" s="6"/>
      <c r="AA178" s="8"/>
      <c r="AC178" s="114">
        <f t="shared" si="73"/>
        <v>0</v>
      </c>
      <c r="AD178" s="114">
        <f t="shared" si="71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2900</v>
      </c>
      <c r="F179" s="28">
        <f t="shared" si="74"/>
        <v>2900</v>
      </c>
      <c r="G179" s="29" t="str">
        <f t="shared" si="75"/>
        <v/>
      </c>
      <c r="H179" s="30">
        <v>2900</v>
      </c>
      <c r="I179" s="99">
        <f t="shared" si="76"/>
        <v>2900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0"/>
        <v>35500</v>
      </c>
      <c r="P179" s="77" t="str">
        <f t="shared" si="64"/>
        <v/>
      </c>
      <c r="Q179" s="27">
        <v>35500</v>
      </c>
      <c r="R179" s="90">
        <f t="shared" si="67"/>
        <v>35500</v>
      </c>
      <c r="S179" s="3"/>
      <c r="V179" s="9"/>
      <c r="W179" s="6"/>
      <c r="X179" s="8"/>
      <c r="Y179" s="9"/>
      <c r="Z179" s="6"/>
      <c r="AA179" s="8"/>
      <c r="AC179" s="114">
        <f t="shared" si="73"/>
        <v>0</v>
      </c>
      <c r="AD179" s="114">
        <f t="shared" si="71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4"/>
        <v>4280</v>
      </c>
      <c r="G180" s="29" t="str">
        <f t="shared" si="75"/>
        <v/>
      </c>
      <c r="H180" s="30">
        <v>4280</v>
      </c>
      <c r="I180" s="99">
        <f t="shared" si="76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0"/>
        <v>36500</v>
      </c>
      <c r="P180" s="77" t="str">
        <f t="shared" si="64"/>
        <v/>
      </c>
      <c r="Q180" s="27">
        <v>36500</v>
      </c>
      <c r="R180" s="90">
        <f t="shared" si="67"/>
        <v>36500</v>
      </c>
      <c r="S180" s="3"/>
      <c r="V180" s="9"/>
      <c r="W180" s="6"/>
      <c r="X180" s="8"/>
      <c r="Y180" s="9"/>
      <c r="Z180" s="6"/>
      <c r="AA180" s="8"/>
      <c r="AC180" s="114">
        <f t="shared" si="73"/>
        <v>0</v>
      </c>
      <c r="AD180" s="114">
        <f t="shared" si="71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4"/>
        <v>3200</v>
      </c>
      <c r="G181" s="29" t="str">
        <f t="shared" si="75"/>
        <v/>
      </c>
      <c r="H181" s="30">
        <v>3200</v>
      </c>
      <c r="I181" s="99">
        <f t="shared" si="76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0"/>
        <v>8900</v>
      </c>
      <c r="P181" s="77" t="str">
        <f t="shared" si="64"/>
        <v/>
      </c>
      <c r="Q181" s="27">
        <v>8900</v>
      </c>
      <c r="R181" s="90">
        <f t="shared" si="67"/>
        <v>8900</v>
      </c>
      <c r="S181" s="3"/>
      <c r="V181" s="9"/>
      <c r="W181" s="6"/>
      <c r="X181" s="8"/>
      <c r="Y181" s="9"/>
      <c r="Z181" s="6"/>
      <c r="AA181" s="8"/>
      <c r="AC181" s="114">
        <f t="shared" si="73"/>
        <v>0</v>
      </c>
      <c r="AD181" s="114">
        <f t="shared" si="71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4"/>
        <v>3200</v>
      </c>
      <c r="G182" s="29" t="str">
        <f t="shared" si="75"/>
        <v/>
      </c>
      <c r="H182" s="30">
        <v>3200</v>
      </c>
      <c r="I182" s="99">
        <f t="shared" si="76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0"/>
        <v>15500</v>
      </c>
      <c r="P182" s="77" t="str">
        <f t="shared" si="64"/>
        <v/>
      </c>
      <c r="Q182" s="27">
        <v>15500</v>
      </c>
      <c r="R182" s="90">
        <f t="shared" si="67"/>
        <v>15500</v>
      </c>
      <c r="S182" s="3"/>
      <c r="V182" s="9"/>
      <c r="W182" s="6"/>
      <c r="X182" s="8"/>
      <c r="Y182" s="9"/>
      <c r="Z182" s="6"/>
      <c r="AA182" s="8"/>
      <c r="AC182" s="114">
        <f t="shared" si="73"/>
        <v>0</v>
      </c>
      <c r="AD182" s="114">
        <f t="shared" si="71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52010</v>
      </c>
      <c r="F183" s="39">
        <f>E183/15</f>
        <v>3467.33333333333</v>
      </c>
      <c r="G183" s="29" t="str">
        <f t="shared" si="75"/>
        <v/>
      </c>
      <c r="H183" s="38">
        <f>SUM(I168:I182)</f>
        <v>52010</v>
      </c>
      <c r="I183" s="39">
        <f>H183/15</f>
        <v>3467.33333333333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0"/>
        <v>17300</v>
      </c>
      <c r="P183" s="77" t="str">
        <f t="shared" si="64"/>
        <v/>
      </c>
      <c r="Q183" s="27">
        <v>17300</v>
      </c>
      <c r="R183" s="90">
        <f t="shared" si="67"/>
        <v>17300</v>
      </c>
      <c r="S183" s="3"/>
      <c r="V183" s="9"/>
      <c r="W183" s="6"/>
      <c r="X183" s="8"/>
      <c r="Y183" s="9"/>
      <c r="Z183" s="6"/>
      <c r="AA183" s="8"/>
      <c r="AC183" s="114">
        <f t="shared" si="73"/>
        <v>0</v>
      </c>
      <c r="AD183" s="114">
        <f t="shared" si="71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7">E184+D184</f>
        <v>2480</v>
      </c>
      <c r="G184" s="29" t="str">
        <f t="shared" si="75"/>
        <v/>
      </c>
      <c r="H184" s="30">
        <v>2480</v>
      </c>
      <c r="I184" s="67">
        <f t="shared" ref="I184:I186" si="78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0"/>
        <v>45500</v>
      </c>
      <c r="P184" s="77" t="str">
        <f t="shared" si="64"/>
        <v/>
      </c>
      <c r="Q184" s="27">
        <v>45500</v>
      </c>
      <c r="R184" s="90">
        <f t="shared" si="67"/>
        <v>45500</v>
      </c>
      <c r="S184" s="3"/>
      <c r="V184" s="9"/>
      <c r="W184" s="6"/>
      <c r="X184" s="8"/>
      <c r="Y184" s="9"/>
      <c r="Z184" s="6"/>
      <c r="AA184" s="8"/>
      <c r="AC184" s="114">
        <f t="shared" si="73"/>
        <v>0</v>
      </c>
      <c r="AD184" s="114">
        <f t="shared" si="71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7"/>
        <v>2700</v>
      </c>
      <c r="G185" s="29" t="str">
        <f t="shared" si="75"/>
        <v/>
      </c>
      <c r="H185" s="30">
        <v>2700</v>
      </c>
      <c r="I185" s="67">
        <f t="shared" si="78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0"/>
        <v>14500</v>
      </c>
      <c r="P185" s="77" t="str">
        <f t="shared" si="64"/>
        <v/>
      </c>
      <c r="Q185" s="27">
        <v>14500</v>
      </c>
      <c r="R185" s="90">
        <f t="shared" si="67"/>
        <v>14500</v>
      </c>
      <c r="S185" s="3"/>
      <c r="V185" s="9"/>
      <c r="W185" s="6"/>
      <c r="X185" s="8"/>
      <c r="Y185" s="9"/>
      <c r="Z185" s="6"/>
      <c r="AA185" s="8"/>
      <c r="AC185" s="114">
        <f t="shared" si="73"/>
        <v>0</v>
      </c>
      <c r="AD185" s="114">
        <f t="shared" si="71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7"/>
        <v>3200</v>
      </c>
      <c r="G186" s="29" t="str">
        <f t="shared" si="75"/>
        <v/>
      </c>
      <c r="H186" s="30">
        <v>3200</v>
      </c>
      <c r="I186" s="67">
        <f t="shared" si="78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0"/>
        <v>12700</v>
      </c>
      <c r="P186" s="77" t="str">
        <f t="shared" si="64"/>
        <v/>
      </c>
      <c r="Q186" s="27">
        <v>12700</v>
      </c>
      <c r="R186" s="90">
        <f t="shared" si="67"/>
        <v>12700</v>
      </c>
      <c r="S186" s="3"/>
      <c r="V186" s="9"/>
      <c r="W186" s="6"/>
      <c r="X186" s="8"/>
      <c r="Y186" s="9"/>
      <c r="Z186" s="6"/>
      <c r="AA186" s="8"/>
      <c r="AC186" s="114">
        <f t="shared" si="73"/>
        <v>0</v>
      </c>
      <c r="AD186" s="114">
        <f t="shared" si="71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60390</v>
      </c>
      <c r="F187" s="39">
        <f>E187/18</f>
        <v>3355</v>
      </c>
      <c r="G187" s="73"/>
      <c r="H187" s="38">
        <f>H183+I184+I185+I186</f>
        <v>60390</v>
      </c>
      <c r="I187" s="39">
        <f>H187/18</f>
        <v>3355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0"/>
        <v>11400</v>
      </c>
      <c r="P187" s="77" t="str">
        <f t="shared" si="64"/>
        <v/>
      </c>
      <c r="Q187" s="27">
        <v>11400</v>
      </c>
      <c r="R187" s="90">
        <f t="shared" si="67"/>
        <v>11400</v>
      </c>
      <c r="S187" s="3"/>
      <c r="V187" s="9"/>
      <c r="W187" s="6"/>
      <c r="X187" s="8"/>
      <c r="Y187" s="9"/>
      <c r="Z187" s="6"/>
      <c r="AA187" s="8"/>
      <c r="AC187" s="114" t="e">
        <f>#REF!-#REF!</f>
        <v>#REF!</v>
      </c>
      <c r="AD187" s="114">
        <f t="shared" si="71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0"/>
        <v>13600</v>
      </c>
      <c r="P188" s="77" t="str">
        <f t="shared" ref="P188:P197" si="79">IF(LEFT(M188,1)="+",LEFT(M188,1)&amp;TEXT(M188,"#"),TEXT(M188,"#"))</f>
        <v/>
      </c>
      <c r="Q188" s="27">
        <v>13600</v>
      </c>
      <c r="R188" s="90">
        <f t="shared" si="67"/>
        <v>13600</v>
      </c>
      <c r="S188" s="3"/>
      <c r="V188" s="9"/>
      <c r="W188" s="6"/>
      <c r="X188" s="8"/>
      <c r="Y188" s="9"/>
      <c r="Z188" s="6"/>
      <c r="AA188" s="8"/>
      <c r="AC188" s="114">
        <f t="shared" ref="AC188:AC197" si="80">F189-I189</f>
        <v>0</v>
      </c>
      <c r="AD188" s="114">
        <f t="shared" si="71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0"/>
        <v>15500</v>
      </c>
      <c r="P189" s="77" t="str">
        <f t="shared" si="79"/>
        <v/>
      </c>
      <c r="Q189" s="27">
        <v>15500</v>
      </c>
      <c r="R189" s="90">
        <f t="shared" si="67"/>
        <v>15500</v>
      </c>
      <c r="S189" s="3"/>
      <c r="V189" s="9"/>
      <c r="W189" s="6"/>
      <c r="X189" s="8"/>
      <c r="Y189" s="9"/>
      <c r="Z189" s="6"/>
      <c r="AA189" s="8"/>
      <c r="AC189" s="114">
        <f t="shared" si="80"/>
        <v>0</v>
      </c>
      <c r="AD189" s="114">
        <f t="shared" si="71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0"/>
        <v>15600</v>
      </c>
      <c r="P190" s="77" t="str">
        <f t="shared" si="79"/>
        <v/>
      </c>
      <c r="Q190" s="30">
        <v>15600</v>
      </c>
      <c r="R190" s="90">
        <f t="shared" si="67"/>
        <v>15600</v>
      </c>
      <c r="S190" s="3"/>
      <c r="V190" s="9"/>
      <c r="W190" s="6"/>
      <c r="X190" s="8"/>
      <c r="Y190" s="9"/>
      <c r="Z190" s="6"/>
      <c r="AA190" s="8"/>
      <c r="AC190" s="114">
        <f t="shared" si="80"/>
        <v>0</v>
      </c>
      <c r="AD190" s="114">
        <f t="shared" si="71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0"/>
        <v>14500</v>
      </c>
      <c r="P191" s="29" t="str">
        <f t="shared" si="79"/>
        <v/>
      </c>
      <c r="Q191" s="30">
        <v>14500</v>
      </c>
      <c r="R191" s="90">
        <f t="shared" si="67"/>
        <v>14500</v>
      </c>
      <c r="S191" s="3"/>
      <c r="V191" s="9"/>
      <c r="W191" s="6"/>
      <c r="X191" s="8"/>
      <c r="Y191" s="9"/>
      <c r="Z191" s="6"/>
      <c r="AA191" s="8"/>
      <c r="AC191" s="114">
        <f t="shared" si="80"/>
        <v>0</v>
      </c>
      <c r="AD191" s="114">
        <f t="shared" si="71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0"/>
        <v>12700</v>
      </c>
      <c r="P192" s="29" t="str">
        <f t="shared" si="79"/>
        <v/>
      </c>
      <c r="Q192" s="30">
        <v>12700</v>
      </c>
      <c r="R192" s="90">
        <f t="shared" si="67"/>
        <v>12700</v>
      </c>
      <c r="S192" s="3"/>
      <c r="V192" s="9"/>
      <c r="W192" s="6"/>
      <c r="X192" s="8"/>
      <c r="Y192" s="9"/>
      <c r="Z192" s="6"/>
      <c r="AA192" s="8"/>
      <c r="AC192" s="114">
        <f t="shared" si="80"/>
        <v>0</v>
      </c>
      <c r="AD192" s="114">
        <f t="shared" si="71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0"/>
        <v>11000</v>
      </c>
      <c r="P193" s="29" t="str">
        <f t="shared" si="79"/>
        <v/>
      </c>
      <c r="Q193" s="30">
        <v>11000</v>
      </c>
      <c r="R193" s="90">
        <f t="shared" si="67"/>
        <v>11000</v>
      </c>
      <c r="S193" s="3"/>
      <c r="V193" s="9"/>
      <c r="W193" s="6"/>
      <c r="X193" s="8"/>
      <c r="Y193" s="9"/>
      <c r="Z193" s="6"/>
      <c r="AA193" s="8"/>
      <c r="AC193" s="114">
        <f t="shared" si="80"/>
        <v>0</v>
      </c>
      <c r="AD193" s="114">
        <f t="shared" si="71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0"/>
        <v>44000</v>
      </c>
      <c r="P194" s="29" t="str">
        <f t="shared" si="79"/>
        <v/>
      </c>
      <c r="Q194" s="30">
        <v>44000</v>
      </c>
      <c r="R194" s="90">
        <f t="shared" si="67"/>
        <v>44000</v>
      </c>
      <c r="S194" s="3"/>
      <c r="V194" s="9"/>
      <c r="W194" s="6"/>
      <c r="X194" s="8"/>
      <c r="Y194" s="9"/>
      <c r="Z194" s="6"/>
      <c r="AA194" s="8"/>
      <c r="AC194" s="114">
        <f t="shared" si="80"/>
        <v>0</v>
      </c>
      <c r="AD194" s="114">
        <f t="shared" si="71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0"/>
        <v>14700</v>
      </c>
      <c r="P195" s="29" t="str">
        <f t="shared" si="79"/>
        <v/>
      </c>
      <c r="Q195" s="34">
        <v>14700</v>
      </c>
      <c r="R195" s="90">
        <f t="shared" si="67"/>
        <v>14700</v>
      </c>
      <c r="S195" s="3"/>
      <c r="V195" s="9"/>
      <c r="W195" s="6"/>
      <c r="X195" s="8"/>
      <c r="Y195" s="9"/>
      <c r="Z195" s="6"/>
      <c r="AA195" s="8"/>
      <c r="AC195" s="114">
        <f t="shared" si="80"/>
        <v>0</v>
      </c>
      <c r="AD195" s="114">
        <f t="shared" si="71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0"/>
        <v>20700</v>
      </c>
      <c r="P196" s="29" t="str">
        <f t="shared" si="79"/>
        <v/>
      </c>
      <c r="Q196" s="30">
        <v>20700</v>
      </c>
      <c r="R196" s="90">
        <f t="shared" si="67"/>
        <v>20700</v>
      </c>
      <c r="S196" s="3"/>
      <c r="V196" s="9"/>
      <c r="W196" s="6"/>
      <c r="X196" s="8"/>
      <c r="Y196" s="9"/>
      <c r="Z196" s="6"/>
      <c r="AA196" s="8"/>
      <c r="AC196" s="114">
        <f t="shared" si="80"/>
        <v>0</v>
      </c>
      <c r="AD196" s="114">
        <f t="shared" si="71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0"/>
        <v>34200</v>
      </c>
      <c r="P197" s="115" t="str">
        <f t="shared" si="79"/>
        <v/>
      </c>
      <c r="Q197" s="161">
        <v>34200</v>
      </c>
      <c r="R197" s="116">
        <f t="shared" si="67"/>
        <v>34200</v>
      </c>
      <c r="S197" s="3"/>
      <c r="V197" s="9"/>
      <c r="W197" s="6"/>
      <c r="X197" s="8"/>
      <c r="Y197" s="9"/>
      <c r="Z197" s="6"/>
      <c r="AA197" s="8"/>
      <c r="AC197" s="114">
        <f t="shared" si="80"/>
        <v>0</v>
      </c>
      <c r="AD197" s="114">
        <f t="shared" si="71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547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21200</v>
      </c>
      <c r="O40" s="28">
        <f t="shared" si="19"/>
        <v>21200</v>
      </c>
      <c r="P40" s="77" t="str">
        <f t="shared" si="20"/>
        <v/>
      </c>
      <c r="Q40" s="30">
        <v>21200</v>
      </c>
      <c r="R40" s="90">
        <f t="shared" si="21"/>
        <v>21200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486840</v>
      </c>
      <c r="O46" s="39">
        <f>N46/18</f>
        <v>27046.6666666667</v>
      </c>
      <c r="P46" s="73"/>
      <c r="Q46" s="38">
        <f>SUM(R28:R45)</f>
        <v>486840</v>
      </c>
      <c r="R46" s="108">
        <f>Q46/18</f>
        <v>27046.6666666667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530040</v>
      </c>
      <c r="O50" s="39">
        <f>N50/21</f>
        <v>25240</v>
      </c>
      <c r="P50" s="73"/>
      <c r="Q50" s="38">
        <f>Q46+R47+R48</f>
        <v>530040</v>
      </c>
      <c r="R50" s="108">
        <f>Q50/21</f>
        <v>25240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6" si="32">E54+D54</f>
        <v>9800</v>
      </c>
      <c r="G54" s="29" t="str">
        <f t="shared" si="1"/>
        <v/>
      </c>
      <c r="H54" s="30">
        <v>9800</v>
      </c>
      <c r="I54" s="67">
        <f t="shared" ref="I54:I66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178</v>
      </c>
      <c r="C65" s="60" t="s">
        <v>66</v>
      </c>
      <c r="D65" s="26"/>
      <c r="E65" s="41">
        <v>12100</v>
      </c>
      <c r="F65" s="28">
        <f t="shared" si="32"/>
        <v>12100</v>
      </c>
      <c r="G65" s="29" t="str">
        <f t="shared" si="1"/>
        <v/>
      </c>
      <c r="H65" s="30">
        <v>12100</v>
      </c>
      <c r="I65" s="67">
        <f t="shared" si="33"/>
        <v>12100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>F66-I66</f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44" t="s">
        <v>180</v>
      </c>
      <c r="C66" s="33" t="s">
        <v>181</v>
      </c>
      <c r="D66" s="26"/>
      <c r="E66" s="41">
        <v>11800</v>
      </c>
      <c r="F66" s="28">
        <f t="shared" si="32"/>
        <v>11800</v>
      </c>
      <c r="G66" s="29" t="str">
        <f t="shared" si="1"/>
        <v/>
      </c>
      <c r="H66" s="30">
        <v>11800</v>
      </c>
      <c r="I66" s="67">
        <f t="shared" si="33"/>
        <v>11800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>F67-I67</f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35" t="s">
        <v>183</v>
      </c>
      <c r="C67" s="36"/>
      <c r="D67" s="37"/>
      <c r="E67" s="51">
        <f>SUM(F54:F66)</f>
        <v>145600</v>
      </c>
      <c r="F67" s="39">
        <f>E67/13</f>
        <v>11200</v>
      </c>
      <c r="G67" s="29" t="str">
        <f t="shared" si="1"/>
        <v/>
      </c>
      <c r="H67" s="51">
        <f>SUM(I54:I66)</f>
        <v>145600</v>
      </c>
      <c r="I67" s="39">
        <f>H67/13</f>
        <v>11200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>F68-I68</f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24" t="s">
        <v>185</v>
      </c>
      <c r="C68" s="25" t="s">
        <v>15</v>
      </c>
      <c r="D68" s="26"/>
      <c r="E68" s="41">
        <v>6700</v>
      </c>
      <c r="F68" s="28">
        <f t="shared" ref="F68:F70" si="43">E68+D68</f>
        <v>6700</v>
      </c>
      <c r="G68" s="29" t="str">
        <f>IF(LEFT(D68,1)="+",LEFT(D68,1)&amp;TEXT(D68,"#"),TEXT(D68,"#"))</f>
        <v/>
      </c>
      <c r="H68" s="30">
        <v>6700</v>
      </c>
      <c r="I68" s="67">
        <f t="shared" ref="I68:I70" si="44">IF(G68="",0+H68,G68+H68)</f>
        <v>6700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5">F69-I69</f>
        <v>0</v>
      </c>
      <c r="AD68" s="114">
        <f t="shared" ref="AD68:AD131" si="46">O68-R68</f>
        <v>0</v>
      </c>
      <c r="AE68" s="114"/>
    </row>
    <row r="69" s="4" customFormat="1" ht="11" customHeight="1" spans="1:31">
      <c r="A69" s="42"/>
      <c r="B69" s="118" t="s">
        <v>187</v>
      </c>
      <c r="C69" s="54" t="s">
        <v>15</v>
      </c>
      <c r="D69" s="26"/>
      <c r="E69" s="41">
        <v>7000</v>
      </c>
      <c r="F69" s="28">
        <f t="shared" si="43"/>
        <v>7000</v>
      </c>
      <c r="G69" s="29" t="str">
        <f t="shared" ref="G69:G74" si="47">IF(LEFT(D69,1)="+",LEFT(D69,1)&amp;TEXT(D69,"#"),TEXT(D69,"#"))</f>
        <v/>
      </c>
      <c r="H69" s="30">
        <v>7000</v>
      </c>
      <c r="I69" s="67">
        <f t="shared" si="44"/>
        <v>7000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5"/>
        <v>0</v>
      </c>
      <c r="AD69" s="114">
        <f t="shared" si="46"/>
        <v>0</v>
      </c>
      <c r="AE69" s="114"/>
    </row>
    <row r="70" s="4" customFormat="1" ht="11" customHeight="1" spans="1:31">
      <c r="A70" s="42"/>
      <c r="B70" s="24" t="s">
        <v>189</v>
      </c>
      <c r="C70" s="25" t="s">
        <v>15</v>
      </c>
      <c r="D70" s="26"/>
      <c r="E70" s="41">
        <v>6800</v>
      </c>
      <c r="F70" s="28">
        <f t="shared" si="43"/>
        <v>6800</v>
      </c>
      <c r="G70" s="29" t="str">
        <f t="shared" si="47"/>
        <v/>
      </c>
      <c r="H70" s="30">
        <v>6800</v>
      </c>
      <c r="I70" s="67">
        <f t="shared" si="44"/>
        <v>6800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5"/>
        <v>0</v>
      </c>
      <c r="AD70" s="114">
        <f t="shared" si="46"/>
        <v>0</v>
      </c>
      <c r="AE70" s="114"/>
    </row>
    <row r="71" s="4" customFormat="1" ht="11" customHeight="1" spans="1:31">
      <c r="A71" s="42"/>
      <c r="B71" s="35" t="s">
        <v>191</v>
      </c>
      <c r="C71" s="36"/>
      <c r="D71" s="37"/>
      <c r="E71" s="51">
        <f>SUM(F68:F70)</f>
        <v>20500</v>
      </c>
      <c r="F71" s="39">
        <f>E71/3</f>
        <v>6833.33333333333</v>
      </c>
      <c r="G71" s="73"/>
      <c r="H71" s="51">
        <f>SUM(I68:I70)</f>
        <v>20500</v>
      </c>
      <c r="I71" s="39">
        <f>H71/3</f>
        <v>6833.33333333333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5"/>
        <v>0</v>
      </c>
      <c r="AD71" s="114">
        <f t="shared" si="46"/>
        <v>0</v>
      </c>
      <c r="AE71" s="114"/>
    </row>
    <row r="72" s="4" customFormat="1" ht="11" customHeight="1" spans="1:31">
      <c r="A72" s="42"/>
      <c r="B72" s="35" t="s">
        <v>194</v>
      </c>
      <c r="C72" s="36"/>
      <c r="D72" s="37"/>
      <c r="E72" s="51">
        <f>E67+E71</f>
        <v>166100</v>
      </c>
      <c r="F72" s="39">
        <f>E72/15</f>
        <v>11073.3333333333</v>
      </c>
      <c r="G72" s="73"/>
      <c r="H72" s="51">
        <f>H67+H71</f>
        <v>166100</v>
      </c>
      <c r="I72" s="39">
        <f>H72/15</f>
        <v>11073.3333333333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5"/>
        <v>0</v>
      </c>
      <c r="AD72" s="114">
        <f t="shared" si="46"/>
        <v>0</v>
      </c>
      <c r="AE72" s="114"/>
    </row>
    <row r="73" s="4" customFormat="1" ht="11" customHeight="1" spans="1:31">
      <c r="A73" s="42"/>
      <c r="B73" s="119" t="s">
        <v>196</v>
      </c>
      <c r="C73" s="25" t="s">
        <v>15</v>
      </c>
      <c r="D73" s="26"/>
      <c r="E73" s="41">
        <v>4700</v>
      </c>
      <c r="F73" s="28">
        <f t="shared" ref="F73:F76" si="51">E73+D73</f>
        <v>4700</v>
      </c>
      <c r="G73" s="29" t="str">
        <f t="shared" si="47"/>
        <v/>
      </c>
      <c r="H73" s="30">
        <v>4700</v>
      </c>
      <c r="I73" s="67">
        <f t="shared" ref="I73:I76" si="52">IF(G73="",0+H73,G73+H73)</f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5"/>
        <v>0</v>
      </c>
      <c r="AD73" s="114">
        <f t="shared" si="46"/>
        <v>0</v>
      </c>
      <c r="AE73" s="114"/>
    </row>
    <row r="74" s="4" customFormat="1" ht="11" customHeight="1" spans="1:31">
      <c r="A74" s="42"/>
      <c r="B74" s="119" t="s">
        <v>201</v>
      </c>
      <c r="C74" s="25" t="s">
        <v>15</v>
      </c>
      <c r="D74" s="26"/>
      <c r="E74" s="41">
        <v>4700</v>
      </c>
      <c r="F74" s="28">
        <f t="shared" si="51"/>
        <v>4700</v>
      </c>
      <c r="G74" s="29" t="str">
        <f t="shared" si="47"/>
        <v/>
      </c>
      <c r="H74" s="30">
        <v>4700</v>
      </c>
      <c r="I74" s="67">
        <f t="shared" si="52"/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5"/>
        <v>0</v>
      </c>
      <c r="AD74" s="114">
        <f t="shared" si="46"/>
        <v>0</v>
      </c>
      <c r="AE74" s="114"/>
    </row>
    <row r="75" s="4" customFormat="1" ht="11" customHeight="1" spans="1:31">
      <c r="A75" s="42"/>
      <c r="B75" s="120" t="s">
        <v>203</v>
      </c>
      <c r="C75" s="36"/>
      <c r="D75" s="37"/>
      <c r="E75" s="51">
        <f>SUM(F73:F74)</f>
        <v>9400</v>
      </c>
      <c r="F75" s="39">
        <f>E75/2</f>
        <v>4700</v>
      </c>
      <c r="G75" s="73"/>
      <c r="H75" s="51">
        <f>SUM(I73:I74)</f>
        <v>9400</v>
      </c>
      <c r="I75" s="39">
        <f>H75/2</f>
        <v>4700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5"/>
        <v>0</v>
      </c>
      <c r="AD75" s="114">
        <f t="shared" si="46"/>
        <v>0</v>
      </c>
      <c r="AE75" s="114"/>
    </row>
    <row r="76" s="4" customFormat="1" ht="11" customHeight="1" spans="1:31">
      <c r="A76" s="42"/>
      <c r="B76" s="24" t="s">
        <v>206</v>
      </c>
      <c r="C76" s="25" t="s">
        <v>15</v>
      </c>
      <c r="D76" s="26"/>
      <c r="E76" s="41">
        <v>3600</v>
      </c>
      <c r="F76" s="28">
        <f t="shared" si="51"/>
        <v>3600</v>
      </c>
      <c r="G76" s="29" t="str">
        <f t="shared" ref="G76:G89" si="53">IF(LEFT(D76,1)="+",LEFT(D76,1)&amp;TEXT(D76,"#"),TEXT(D76,"#"))</f>
        <v/>
      </c>
      <c r="H76" s="30">
        <v>3600</v>
      </c>
      <c r="I76" s="67">
        <f t="shared" si="52"/>
        <v>3600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5"/>
        <v>0</v>
      </c>
      <c r="AD76" s="114">
        <f t="shared" si="46"/>
        <v>0</v>
      </c>
      <c r="AE76" s="114"/>
    </row>
    <row r="77" s="4" customFormat="1" ht="11" customHeight="1" spans="1:31">
      <c r="A77" s="48"/>
      <c r="B77" s="35" t="s">
        <v>208</v>
      </c>
      <c r="C77" s="36"/>
      <c r="D77" s="37"/>
      <c r="E77" s="51">
        <f>E75+F76</f>
        <v>13000</v>
      </c>
      <c r="F77" s="39">
        <f>E77/3</f>
        <v>4333.33333333333</v>
      </c>
      <c r="G77" s="73"/>
      <c r="H77" s="51">
        <f>H75+I76</f>
        <v>13000</v>
      </c>
      <c r="I77" s="39">
        <f>H77/3</f>
        <v>4333.33333333333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5"/>
        <v>0</v>
      </c>
      <c r="AD77" s="114">
        <f t="shared" si="46"/>
        <v>0</v>
      </c>
      <c r="AE77" s="114"/>
    </row>
    <row r="78" s="4" customFormat="1" ht="11" customHeight="1" spans="1:31">
      <c r="A78" s="40" t="s">
        <v>210</v>
      </c>
      <c r="B78" s="122" t="s">
        <v>211</v>
      </c>
      <c r="C78" s="25" t="s">
        <v>20</v>
      </c>
      <c r="D78" s="26"/>
      <c r="E78" s="27">
        <v>9400</v>
      </c>
      <c r="F78" s="28">
        <f t="shared" ref="F78:F95" si="54">E78+D78</f>
        <v>9400</v>
      </c>
      <c r="G78" s="29" t="str">
        <f t="shared" si="53"/>
        <v/>
      </c>
      <c r="H78" s="30">
        <v>9400</v>
      </c>
      <c r="I78" s="67">
        <f t="shared" ref="I78:I95" si="55">IF(G78="",0+H78,G78+H78)</f>
        <v>9400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5"/>
        <v>0</v>
      </c>
      <c r="AD78" s="114">
        <f t="shared" si="46"/>
        <v>0</v>
      </c>
      <c r="AE78" s="114"/>
    </row>
    <row r="79" s="4" customFormat="1" ht="11" customHeight="1" spans="1:31">
      <c r="A79" s="42"/>
      <c r="B79" s="24" t="s">
        <v>212</v>
      </c>
      <c r="C79" s="25" t="s">
        <v>66</v>
      </c>
      <c r="D79" s="26"/>
      <c r="E79" s="27">
        <v>9800</v>
      </c>
      <c r="F79" s="28">
        <f t="shared" si="54"/>
        <v>9800</v>
      </c>
      <c r="G79" s="29" t="str">
        <f t="shared" si="53"/>
        <v/>
      </c>
      <c r="H79" s="30">
        <v>9800</v>
      </c>
      <c r="I79" s="67">
        <f t="shared" si="55"/>
        <v>9800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5"/>
        <v>0</v>
      </c>
      <c r="AD79" s="114">
        <f t="shared" si="46"/>
        <v>0</v>
      </c>
      <c r="AE79" s="114"/>
    </row>
    <row r="80" s="4" customFormat="1" ht="11" customHeight="1" spans="1:31">
      <c r="A80" s="42"/>
      <c r="B80" s="24" t="s">
        <v>214</v>
      </c>
      <c r="C80" s="25" t="s">
        <v>20</v>
      </c>
      <c r="D80" s="26"/>
      <c r="E80" s="27">
        <v>9200</v>
      </c>
      <c r="F80" s="28">
        <f t="shared" si="54"/>
        <v>9200</v>
      </c>
      <c r="G80" s="29" t="str">
        <f t="shared" si="53"/>
        <v/>
      </c>
      <c r="H80" s="30">
        <v>9200</v>
      </c>
      <c r="I80" s="67">
        <f t="shared" si="55"/>
        <v>9200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/>
      <c r="Q80" s="30">
        <v>20000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5"/>
        <v>0</v>
      </c>
      <c r="AD80" s="114">
        <f t="shared" si="46"/>
        <v>5000</v>
      </c>
      <c r="AE80" s="114"/>
    </row>
    <row r="81" s="4" customFormat="1" ht="11" customHeight="1" spans="1:31">
      <c r="A81" s="42"/>
      <c r="B81" s="24" t="s">
        <v>216</v>
      </c>
      <c r="C81" s="25" t="s">
        <v>15</v>
      </c>
      <c r="D81" s="26"/>
      <c r="E81" s="27">
        <v>9400</v>
      </c>
      <c r="F81" s="28">
        <f t="shared" si="54"/>
        <v>9400</v>
      </c>
      <c r="G81" s="29" t="str">
        <f t="shared" si="53"/>
        <v/>
      </c>
      <c r="H81" s="30">
        <v>9400</v>
      </c>
      <c r="I81" s="67">
        <f t="shared" si="55"/>
        <v>9400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6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5"/>
        <v>0</v>
      </c>
      <c r="AD81" s="114">
        <f t="shared" si="46"/>
        <v>2000</v>
      </c>
      <c r="AE81" s="114"/>
    </row>
    <row r="82" s="4" customFormat="1" ht="11" customHeight="1" spans="1:31">
      <c r="A82" s="42"/>
      <c r="B82" s="24" t="s">
        <v>218</v>
      </c>
      <c r="C82" s="25" t="s">
        <v>149</v>
      </c>
      <c r="D82" s="26"/>
      <c r="E82" s="27">
        <v>9700</v>
      </c>
      <c r="F82" s="28">
        <f t="shared" si="54"/>
        <v>9700</v>
      </c>
      <c r="G82" s="29" t="str">
        <f t="shared" si="53"/>
        <v/>
      </c>
      <c r="H82" s="30">
        <v>9700</v>
      </c>
      <c r="I82" s="67">
        <f t="shared" si="55"/>
        <v>9700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5"/>
        <v>0</v>
      </c>
      <c r="AD82" s="114">
        <f t="shared" si="46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22</v>
      </c>
      <c r="D83" s="26"/>
      <c r="E83" s="27">
        <v>8100</v>
      </c>
      <c r="F83" s="28">
        <f t="shared" si="54"/>
        <v>8100</v>
      </c>
      <c r="G83" s="29" t="str">
        <f t="shared" si="53"/>
        <v/>
      </c>
      <c r="H83" s="30">
        <v>8100</v>
      </c>
      <c r="I83" s="67">
        <f t="shared" si="55"/>
        <v>8100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6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5"/>
        <v>0</v>
      </c>
      <c r="AD83" s="114">
        <f t="shared" si="46"/>
        <v>2000</v>
      </c>
      <c r="AE83" s="114"/>
    </row>
    <row r="84" s="4" customFormat="1" ht="11" customHeight="1" spans="1:31">
      <c r="A84" s="42"/>
      <c r="B84" s="24" t="s">
        <v>220</v>
      </c>
      <c r="C84" s="25" t="s">
        <v>105</v>
      </c>
      <c r="D84" s="26"/>
      <c r="E84" s="27">
        <v>9900</v>
      </c>
      <c r="F84" s="28">
        <f t="shared" si="54"/>
        <v>9900</v>
      </c>
      <c r="G84" s="29" t="str">
        <f t="shared" si="53"/>
        <v/>
      </c>
      <c r="H84" s="30">
        <v>9900</v>
      </c>
      <c r="I84" s="67">
        <f t="shared" si="55"/>
        <v>9900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5"/>
        <v>0</v>
      </c>
      <c r="AD84" s="114">
        <f t="shared" si="46"/>
        <v>1000</v>
      </c>
      <c r="AE84" s="114"/>
    </row>
    <row r="85" s="4" customFormat="1" ht="11" customHeight="1" spans="1:31">
      <c r="A85" s="42"/>
      <c r="B85" s="24" t="s">
        <v>223</v>
      </c>
      <c r="C85" s="25" t="s">
        <v>22</v>
      </c>
      <c r="D85" s="26"/>
      <c r="E85" s="27">
        <v>8300</v>
      </c>
      <c r="F85" s="28">
        <f t="shared" si="54"/>
        <v>8300</v>
      </c>
      <c r="G85" s="29" t="str">
        <f t="shared" si="53"/>
        <v/>
      </c>
      <c r="H85" s="30">
        <v>8300</v>
      </c>
      <c r="I85" s="67">
        <f t="shared" si="55"/>
        <v>8300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5"/>
        <v>0</v>
      </c>
      <c r="AD85" s="114">
        <f t="shared" si="46"/>
        <v>0</v>
      </c>
      <c r="AE85" s="114"/>
    </row>
    <row r="86" s="4" customFormat="1" ht="11" customHeight="1" spans="1:31">
      <c r="A86" s="42"/>
      <c r="B86" s="24" t="s">
        <v>225</v>
      </c>
      <c r="C86" s="25" t="s">
        <v>22</v>
      </c>
      <c r="D86" s="26"/>
      <c r="E86" s="27">
        <v>6800</v>
      </c>
      <c r="F86" s="28">
        <f t="shared" si="54"/>
        <v>6800</v>
      </c>
      <c r="G86" s="29" t="str">
        <f t="shared" si="53"/>
        <v/>
      </c>
      <c r="H86" s="30">
        <v>6800</v>
      </c>
      <c r="I86" s="67">
        <f t="shared" si="55"/>
        <v>6800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5"/>
        <v>0</v>
      </c>
      <c r="AD86" s="114">
        <f t="shared" si="46"/>
        <v>0</v>
      </c>
      <c r="AE86" s="114"/>
    </row>
    <row r="87" s="4" customFormat="1" ht="11" customHeight="1" spans="1:31">
      <c r="A87" s="42"/>
      <c r="B87" s="24" t="s">
        <v>227</v>
      </c>
      <c r="C87" s="25" t="s">
        <v>22</v>
      </c>
      <c r="D87" s="26"/>
      <c r="E87" s="27">
        <v>6900</v>
      </c>
      <c r="F87" s="28">
        <f t="shared" si="54"/>
        <v>6900</v>
      </c>
      <c r="G87" s="29" t="str">
        <f t="shared" si="53"/>
        <v/>
      </c>
      <c r="H87" s="30">
        <v>6900</v>
      </c>
      <c r="I87" s="67">
        <f t="shared" si="55"/>
        <v>6900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5"/>
        <v>0</v>
      </c>
      <c r="AD87" s="114">
        <f t="shared" si="46"/>
        <v>0</v>
      </c>
      <c r="AE87" s="114"/>
    </row>
    <row r="88" s="4" customFormat="1" ht="11" customHeight="1" spans="1:31">
      <c r="A88" s="42"/>
      <c r="B88" s="24" t="s">
        <v>229</v>
      </c>
      <c r="C88" s="25" t="s">
        <v>22</v>
      </c>
      <c r="D88" s="26" t="s">
        <v>468</v>
      </c>
      <c r="E88" s="27">
        <v>7300</v>
      </c>
      <c r="F88" s="28">
        <f t="shared" si="54"/>
        <v>7000</v>
      </c>
      <c r="G88" s="29" t="str">
        <f t="shared" si="53"/>
        <v>-300</v>
      </c>
      <c r="H88" s="30">
        <v>7300</v>
      </c>
      <c r="I88" s="67">
        <f t="shared" si="55"/>
        <v>7000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5"/>
        <v>0</v>
      </c>
      <c r="AD88" s="114">
        <f t="shared" si="46"/>
        <v>0</v>
      </c>
      <c r="AE88" s="114"/>
    </row>
    <row r="89" s="4" customFormat="1" ht="11" customHeight="1" spans="1:31">
      <c r="A89" s="42"/>
      <c r="B89" s="24" t="s">
        <v>536</v>
      </c>
      <c r="C89" s="25" t="s">
        <v>233</v>
      </c>
      <c r="D89" s="26"/>
      <c r="E89" s="27">
        <v>7500</v>
      </c>
      <c r="F89" s="28">
        <f t="shared" si="54"/>
        <v>7500</v>
      </c>
      <c r="G89" s="29" t="str">
        <f t="shared" si="53"/>
        <v/>
      </c>
      <c r="H89" s="30">
        <v>7500</v>
      </c>
      <c r="I89" s="67">
        <f t="shared" si="55"/>
        <v>7500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5"/>
        <v>0</v>
      </c>
      <c r="AD89" s="114">
        <f t="shared" si="46"/>
        <v>0</v>
      </c>
      <c r="AE89" s="114"/>
    </row>
    <row r="90" s="4" customFormat="1" ht="11" customHeight="1" spans="1:31">
      <c r="A90" s="42"/>
      <c r="B90" s="24" t="s">
        <v>229</v>
      </c>
      <c r="C90" s="25" t="s">
        <v>15</v>
      </c>
      <c r="D90" s="26"/>
      <c r="E90" s="27">
        <v>8700</v>
      </c>
      <c r="F90" s="28">
        <f t="shared" si="54"/>
        <v>8700</v>
      </c>
      <c r="G90" s="29"/>
      <c r="H90" s="30">
        <v>8700</v>
      </c>
      <c r="I90" s="67">
        <f t="shared" si="55"/>
        <v>8700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5"/>
        <v>0</v>
      </c>
      <c r="AD90" s="114">
        <f t="shared" si="46"/>
        <v>0</v>
      </c>
      <c r="AE90" s="114"/>
    </row>
    <row r="91" s="4" customFormat="1" ht="11" customHeight="1" spans="1:31">
      <c r="A91" s="42"/>
      <c r="B91" s="24" t="s">
        <v>237</v>
      </c>
      <c r="C91" s="25" t="s">
        <v>15</v>
      </c>
      <c r="D91" s="26"/>
      <c r="E91" s="27">
        <v>11200</v>
      </c>
      <c r="F91" s="28">
        <f t="shared" si="54"/>
        <v>11200</v>
      </c>
      <c r="G91" s="29" t="str">
        <f t="shared" ref="G89:G115" si="57">IF(LEFT(D91,1)="+",LEFT(D91,1)&amp;TEXT(D91,"#"),TEXT(D91,"#"))</f>
        <v/>
      </c>
      <c r="H91" s="30">
        <v>11200</v>
      </c>
      <c r="I91" s="67">
        <f t="shared" si="55"/>
        <v>11200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5"/>
        <v>0</v>
      </c>
      <c r="AD91" s="114">
        <f t="shared" si="46"/>
        <v>0</v>
      </c>
      <c r="AE91" s="114"/>
    </row>
    <row r="92" s="4" customFormat="1" ht="11" customHeight="1" spans="1:31">
      <c r="A92" s="42"/>
      <c r="B92" s="32" t="s">
        <v>239</v>
      </c>
      <c r="C92" s="45" t="s">
        <v>240</v>
      </c>
      <c r="D92" s="26"/>
      <c r="E92" s="27">
        <v>8200</v>
      </c>
      <c r="F92" s="28">
        <f t="shared" si="54"/>
        <v>8200</v>
      </c>
      <c r="G92" s="29" t="str">
        <f t="shared" si="57"/>
        <v/>
      </c>
      <c r="H92" s="30">
        <v>8200</v>
      </c>
      <c r="I92" s="67">
        <f t="shared" si="55"/>
        <v>8200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5"/>
        <v>0</v>
      </c>
      <c r="AD92" s="114">
        <f t="shared" si="46"/>
        <v>0</v>
      </c>
      <c r="AE92" s="114"/>
    </row>
    <row r="93" s="4" customFormat="1" ht="11" customHeight="1" spans="1:31">
      <c r="A93" s="42"/>
      <c r="B93" s="24" t="s">
        <v>242</v>
      </c>
      <c r="C93" s="25" t="s">
        <v>18</v>
      </c>
      <c r="D93" s="26"/>
      <c r="E93" s="27">
        <v>7600</v>
      </c>
      <c r="F93" s="28">
        <f t="shared" si="54"/>
        <v>7600</v>
      </c>
      <c r="G93" s="29" t="str">
        <f t="shared" si="57"/>
        <v/>
      </c>
      <c r="H93" s="30">
        <v>7600</v>
      </c>
      <c r="I93" s="67">
        <f t="shared" si="55"/>
        <v>7600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5"/>
        <v>0</v>
      </c>
      <c r="AD93" s="114">
        <f t="shared" si="46"/>
        <v>0</v>
      </c>
      <c r="AE93" s="114"/>
    </row>
    <row r="94" s="4" customFormat="1" ht="11" customHeight="1" spans="1:31">
      <c r="A94" s="42"/>
      <c r="B94" s="24" t="s">
        <v>244</v>
      </c>
      <c r="C94" s="25" t="s">
        <v>18</v>
      </c>
      <c r="D94" s="26"/>
      <c r="E94" s="27">
        <v>8500</v>
      </c>
      <c r="F94" s="28">
        <f t="shared" si="54"/>
        <v>8500</v>
      </c>
      <c r="G94" s="29" t="str">
        <f t="shared" si="57"/>
        <v/>
      </c>
      <c r="H94" s="30">
        <v>8500</v>
      </c>
      <c r="I94" s="67">
        <f t="shared" si="55"/>
        <v>8500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5"/>
        <v>0</v>
      </c>
      <c r="AD94" s="114">
        <f t="shared" si="46"/>
        <v>0</v>
      </c>
      <c r="AE94" s="114"/>
    </row>
    <row r="95" s="4" customFormat="1" ht="11" customHeight="1" spans="1:31">
      <c r="A95" s="48"/>
      <c r="B95" s="123" t="s">
        <v>246</v>
      </c>
      <c r="C95" s="25" t="s">
        <v>247</v>
      </c>
      <c r="D95" s="26"/>
      <c r="E95" s="27">
        <v>8900</v>
      </c>
      <c r="F95" s="28">
        <f t="shared" si="54"/>
        <v>8900</v>
      </c>
      <c r="G95" s="29" t="str">
        <f t="shared" si="57"/>
        <v/>
      </c>
      <c r="H95" s="30">
        <v>8900</v>
      </c>
      <c r="I95" s="67">
        <f t="shared" si="55"/>
        <v>8900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5"/>
        <v>0</v>
      </c>
      <c r="AD95" s="114">
        <f t="shared" si="46"/>
        <v>0</v>
      </c>
      <c r="AE95" s="114"/>
    </row>
    <row r="96" s="4" customFormat="1" ht="11" customHeight="1" spans="1:31">
      <c r="A96" s="50"/>
      <c r="B96" s="35" t="s">
        <v>249</v>
      </c>
      <c r="C96" s="36"/>
      <c r="D96" s="37"/>
      <c r="E96" s="38">
        <f>SUM(F78:F95)</f>
        <v>155100</v>
      </c>
      <c r="F96" s="39">
        <f>E96/18</f>
        <v>8616.66666666667</v>
      </c>
      <c r="G96" s="29" t="str">
        <f t="shared" si="57"/>
        <v/>
      </c>
      <c r="H96" s="38">
        <f>SUM(I78:I95)</f>
        <v>155100</v>
      </c>
      <c r="I96" s="39">
        <f>AVERAGE(I78:I95)</f>
        <v>8616.66666666667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5"/>
        <v>0</v>
      </c>
      <c r="AD96" s="114">
        <f t="shared" si="46"/>
        <v>0</v>
      </c>
      <c r="AE96" s="114"/>
    </row>
    <row r="97" s="4" customFormat="1" ht="11" customHeight="1" spans="1:31">
      <c r="A97" s="40" t="s">
        <v>252</v>
      </c>
      <c r="B97" s="24" t="s">
        <v>253</v>
      </c>
      <c r="C97" s="25" t="s">
        <v>20</v>
      </c>
      <c r="D97" s="26"/>
      <c r="E97" s="27">
        <v>10800</v>
      </c>
      <c r="F97" s="28">
        <f t="shared" ref="F97:F115" si="58">E97+D97</f>
        <v>10800</v>
      </c>
      <c r="G97" s="29" t="str">
        <f t="shared" si="57"/>
        <v/>
      </c>
      <c r="H97" s="30">
        <v>10800</v>
      </c>
      <c r="I97" s="67">
        <f t="shared" ref="I97:I115" si="59">IF(G97="",0+H97,G97+H97)</f>
        <v>10800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5"/>
        <v>0</v>
      </c>
      <c r="AD97" s="114">
        <f t="shared" si="46"/>
        <v>0</v>
      </c>
      <c r="AE97" s="114"/>
    </row>
    <row r="98" s="4" customFormat="1" ht="11" customHeight="1" spans="1:31">
      <c r="A98" s="42"/>
      <c r="B98" s="124" t="s">
        <v>255</v>
      </c>
      <c r="C98" s="125" t="s">
        <v>20</v>
      </c>
      <c r="D98" s="26"/>
      <c r="E98" s="27">
        <v>11900</v>
      </c>
      <c r="F98" s="28">
        <f t="shared" si="58"/>
        <v>11900</v>
      </c>
      <c r="G98" s="29" t="str">
        <f t="shared" si="57"/>
        <v/>
      </c>
      <c r="H98" s="30">
        <v>11900</v>
      </c>
      <c r="I98" s="67">
        <f t="shared" si="59"/>
        <v>11900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5"/>
        <v>0</v>
      </c>
      <c r="AD98" s="114">
        <f t="shared" si="46"/>
        <v>0</v>
      </c>
      <c r="AE98" s="114"/>
    </row>
    <row r="99" s="4" customFormat="1" ht="11" customHeight="1" spans="1:31">
      <c r="A99" s="42"/>
      <c r="B99" s="124" t="s">
        <v>257</v>
      </c>
      <c r="C99" s="25" t="s">
        <v>499</v>
      </c>
      <c r="D99" s="26"/>
      <c r="E99" s="27">
        <v>11800</v>
      </c>
      <c r="F99" s="28">
        <f t="shared" si="58"/>
        <v>11800</v>
      </c>
      <c r="G99" s="29" t="str">
        <f t="shared" si="57"/>
        <v/>
      </c>
      <c r="H99" s="30">
        <v>11800</v>
      </c>
      <c r="I99" s="67">
        <f t="shared" si="59"/>
        <v>11800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5"/>
        <v>0</v>
      </c>
      <c r="AD99" s="114">
        <f t="shared" si="46"/>
        <v>0</v>
      </c>
      <c r="AE99" s="114"/>
    </row>
    <row r="100" s="4" customFormat="1" ht="11" customHeight="1" spans="1:31">
      <c r="A100" s="42"/>
      <c r="B100" s="124" t="s">
        <v>263</v>
      </c>
      <c r="C100" s="25" t="s">
        <v>499</v>
      </c>
      <c r="D100" s="26"/>
      <c r="E100" s="27">
        <v>12100</v>
      </c>
      <c r="F100" s="28">
        <f t="shared" si="58"/>
        <v>12100</v>
      </c>
      <c r="G100" s="29" t="str">
        <f t="shared" si="57"/>
        <v/>
      </c>
      <c r="H100" s="30">
        <v>12100</v>
      </c>
      <c r="I100" s="67">
        <f t="shared" si="59"/>
        <v>12100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5"/>
        <v>0</v>
      </c>
      <c r="AD100" s="114">
        <f t="shared" si="46"/>
        <v>0</v>
      </c>
      <c r="AE100" s="114"/>
    </row>
    <row r="101" s="4" customFormat="1" ht="11" customHeight="1" spans="1:31">
      <c r="A101" s="42"/>
      <c r="B101" s="124" t="s">
        <v>266</v>
      </c>
      <c r="C101" s="25" t="s">
        <v>258</v>
      </c>
      <c r="D101" s="26"/>
      <c r="E101" s="27">
        <v>11200</v>
      </c>
      <c r="F101" s="28">
        <f t="shared" si="58"/>
        <v>11200</v>
      </c>
      <c r="G101" s="29" t="str">
        <f t="shared" si="57"/>
        <v/>
      </c>
      <c r="H101" s="30">
        <v>11200</v>
      </c>
      <c r="I101" s="67">
        <f t="shared" si="59"/>
        <v>11200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5"/>
        <v>0</v>
      </c>
      <c r="AD101" s="114">
        <f t="shared" si="46"/>
        <v>0</v>
      </c>
      <c r="AE101" s="114"/>
    </row>
    <row r="102" s="4" customFormat="1" ht="11" customHeight="1" spans="1:31">
      <c r="A102" s="42"/>
      <c r="B102" s="124" t="s">
        <v>268</v>
      </c>
      <c r="C102" s="25" t="s">
        <v>499</v>
      </c>
      <c r="D102" s="26"/>
      <c r="E102" s="27">
        <v>11000</v>
      </c>
      <c r="F102" s="28">
        <f t="shared" si="58"/>
        <v>11000</v>
      </c>
      <c r="G102" s="29" t="str">
        <f t="shared" si="57"/>
        <v/>
      </c>
      <c r="H102" s="30">
        <v>11000</v>
      </c>
      <c r="I102" s="67">
        <f t="shared" si="59"/>
        <v>11000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5"/>
        <v>0</v>
      </c>
      <c r="AD102" s="114">
        <f t="shared" si="46"/>
        <v>0</v>
      </c>
      <c r="AE102" s="114"/>
    </row>
    <row r="103" s="4" customFormat="1" ht="11" customHeight="1" spans="1:31">
      <c r="A103" s="42"/>
      <c r="B103" s="124" t="s">
        <v>271</v>
      </c>
      <c r="C103" s="70" t="s">
        <v>272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5"/>
        <v>0</v>
      </c>
      <c r="AD103" s="114">
        <f t="shared" si="46"/>
        <v>0</v>
      </c>
      <c r="AE103" s="114"/>
    </row>
    <row r="104" s="4" customFormat="1" ht="11" customHeight="1" spans="1:31">
      <c r="A104" s="42"/>
      <c r="B104" s="124" t="s">
        <v>271</v>
      </c>
      <c r="C104" s="25" t="s">
        <v>274</v>
      </c>
      <c r="D104" s="26"/>
      <c r="E104" s="27">
        <v>10300</v>
      </c>
      <c r="F104" s="28">
        <f t="shared" si="58"/>
        <v>10300</v>
      </c>
      <c r="G104" s="29" t="str">
        <f t="shared" si="57"/>
        <v/>
      </c>
      <c r="H104" s="30">
        <v>10300</v>
      </c>
      <c r="I104" s="67">
        <f t="shared" si="59"/>
        <v>10300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5"/>
        <v>0</v>
      </c>
      <c r="AD104" s="114">
        <f t="shared" si="46"/>
        <v>0</v>
      </c>
      <c r="AE104" s="114"/>
    </row>
    <row r="105" s="4" customFormat="1" ht="11" customHeight="1" spans="1:31">
      <c r="A105" s="42"/>
      <c r="B105" s="124" t="s">
        <v>277</v>
      </c>
      <c r="C105" s="25" t="s">
        <v>149</v>
      </c>
      <c r="D105" s="26"/>
      <c r="E105" s="27">
        <v>10800</v>
      </c>
      <c r="F105" s="28">
        <f t="shared" si="58"/>
        <v>10800</v>
      </c>
      <c r="G105" s="29" t="str">
        <f t="shared" si="57"/>
        <v/>
      </c>
      <c r="H105" s="30">
        <v>10800</v>
      </c>
      <c r="I105" s="67">
        <f t="shared" si="59"/>
        <v>10800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5"/>
        <v>0</v>
      </c>
      <c r="AD105" s="114">
        <f t="shared" si="46"/>
        <v>0</v>
      </c>
      <c r="AE105" s="114"/>
    </row>
    <row r="106" s="4" customFormat="1" ht="11" customHeight="1" spans="1:31">
      <c r="A106" s="42"/>
      <c r="B106" s="124" t="s">
        <v>279</v>
      </c>
      <c r="C106" s="25" t="s">
        <v>500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5"/>
        <v>0</v>
      </c>
      <c r="AD106" s="114">
        <f t="shared" si="46"/>
        <v>0</v>
      </c>
      <c r="AE106" s="114"/>
    </row>
    <row r="107" s="4" customFormat="1" ht="11" customHeight="1" spans="1:31">
      <c r="A107" s="42"/>
      <c r="B107" s="124" t="s">
        <v>282</v>
      </c>
      <c r="C107" s="25" t="s">
        <v>20</v>
      </c>
      <c r="D107" s="26"/>
      <c r="E107" s="27">
        <v>10300</v>
      </c>
      <c r="F107" s="28">
        <f t="shared" si="58"/>
        <v>10300</v>
      </c>
      <c r="G107" s="29" t="str">
        <f t="shared" si="57"/>
        <v/>
      </c>
      <c r="H107" s="30">
        <v>10300</v>
      </c>
      <c r="I107" s="67">
        <f t="shared" si="59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5"/>
        <v>0</v>
      </c>
      <c r="AD107" s="114">
        <f t="shared" si="46"/>
        <v>0</v>
      </c>
      <c r="AE107" s="114"/>
    </row>
    <row r="108" s="4" customFormat="1" ht="11" customHeight="1" spans="1:31">
      <c r="A108" s="42"/>
      <c r="B108" s="124" t="s">
        <v>284</v>
      </c>
      <c r="C108" s="25" t="s">
        <v>15</v>
      </c>
      <c r="D108" s="26"/>
      <c r="E108" s="27">
        <v>10600</v>
      </c>
      <c r="F108" s="28">
        <f t="shared" si="58"/>
        <v>10600</v>
      </c>
      <c r="G108" s="29" t="str">
        <f t="shared" si="57"/>
        <v/>
      </c>
      <c r="H108" s="30">
        <v>10600</v>
      </c>
      <c r="I108" s="67">
        <f t="shared" si="59"/>
        <v>10600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5"/>
        <v>0</v>
      </c>
      <c r="AD108" s="114">
        <f t="shared" si="46"/>
        <v>0</v>
      </c>
      <c r="AE108" s="114"/>
    </row>
    <row r="109" s="4" customFormat="1" ht="11" customHeight="1" spans="1:31">
      <c r="A109" s="42"/>
      <c r="B109" s="24" t="s">
        <v>286</v>
      </c>
      <c r="C109" s="25" t="s">
        <v>66</v>
      </c>
      <c r="D109" s="26"/>
      <c r="E109" s="27">
        <v>11900</v>
      </c>
      <c r="F109" s="28">
        <f t="shared" si="58"/>
        <v>11900</v>
      </c>
      <c r="G109" s="29" t="str">
        <f t="shared" si="57"/>
        <v/>
      </c>
      <c r="H109" s="30">
        <v>11900</v>
      </c>
      <c r="I109" s="67">
        <f t="shared" si="59"/>
        <v>11900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5"/>
        <v>0</v>
      </c>
      <c r="AD109" s="114">
        <f t="shared" si="46"/>
        <v>0</v>
      </c>
      <c r="AE109" s="114"/>
    </row>
    <row r="110" s="4" customFormat="1" ht="11" customHeight="1" spans="1:31">
      <c r="A110" s="42"/>
      <c r="B110" s="24" t="s">
        <v>289</v>
      </c>
      <c r="C110" s="25" t="s">
        <v>105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6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5"/>
        <v>0</v>
      </c>
      <c r="AD110" s="114">
        <f t="shared" si="46"/>
        <v>0</v>
      </c>
      <c r="AE110" s="114"/>
    </row>
    <row r="111" s="4" customFormat="1" ht="11" customHeight="1" spans="1:31">
      <c r="A111" s="42"/>
      <c r="B111" s="44" t="s">
        <v>291</v>
      </c>
      <c r="C111" s="33" t="s">
        <v>66</v>
      </c>
      <c r="D111" s="26"/>
      <c r="E111" s="27">
        <v>12100</v>
      </c>
      <c r="F111" s="28">
        <f t="shared" si="58"/>
        <v>12100</v>
      </c>
      <c r="G111" s="29" t="str">
        <f t="shared" si="57"/>
        <v/>
      </c>
      <c r="H111" s="30">
        <v>12100</v>
      </c>
      <c r="I111" s="67">
        <f t="shared" si="59"/>
        <v>12100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5"/>
        <v>0</v>
      </c>
      <c r="AD111" s="114">
        <f t="shared" si="46"/>
        <v>0</v>
      </c>
      <c r="AE111" s="114"/>
    </row>
    <row r="112" s="4" customFormat="1" ht="11" customHeight="1" spans="1:31">
      <c r="A112" s="42"/>
      <c r="B112" s="44" t="s">
        <v>293</v>
      </c>
      <c r="C112" s="33" t="s">
        <v>66</v>
      </c>
      <c r="D112" s="26"/>
      <c r="E112" s="27">
        <v>11300</v>
      </c>
      <c r="F112" s="28">
        <f t="shared" si="58"/>
        <v>11300</v>
      </c>
      <c r="G112" s="29" t="str">
        <f t="shared" si="57"/>
        <v/>
      </c>
      <c r="H112" s="30">
        <v>11300</v>
      </c>
      <c r="I112" s="67">
        <f t="shared" si="59"/>
        <v>11300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5"/>
        <v>0</v>
      </c>
      <c r="AD112" s="114">
        <f t="shared" si="46"/>
        <v>0</v>
      </c>
      <c r="AE112" s="114"/>
    </row>
    <row r="113" s="4" customFormat="1" ht="11" customHeight="1" spans="1:31">
      <c r="A113" s="42"/>
      <c r="B113" s="44" t="s">
        <v>295</v>
      </c>
      <c r="C113" s="33" t="s">
        <v>66</v>
      </c>
      <c r="D113" s="26"/>
      <c r="E113" s="27">
        <v>11000</v>
      </c>
      <c r="F113" s="28">
        <f t="shared" si="58"/>
        <v>11000</v>
      </c>
      <c r="G113" s="29" t="str">
        <f t="shared" si="57"/>
        <v/>
      </c>
      <c r="H113" s="30">
        <v>11000</v>
      </c>
      <c r="I113" s="67">
        <f t="shared" si="59"/>
        <v>11000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6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5"/>
        <v>0</v>
      </c>
      <c r="AD113" s="114">
        <f t="shared" si="46"/>
        <v>0</v>
      </c>
      <c r="AE113" s="114"/>
    </row>
    <row r="114" s="4" customFormat="1" ht="11" customHeight="1" spans="1:31">
      <c r="A114" s="42"/>
      <c r="B114" s="44" t="s">
        <v>298</v>
      </c>
      <c r="C114" s="60" t="s">
        <v>66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5"/>
        <v>0</v>
      </c>
      <c r="AD114" s="114">
        <f t="shared" si="46"/>
        <v>0</v>
      </c>
      <c r="AE114" s="114"/>
    </row>
    <row r="115" s="4" customFormat="1" ht="11" customHeight="1" spans="1:31">
      <c r="A115" s="42"/>
      <c r="B115" s="44" t="s">
        <v>300</v>
      </c>
      <c r="C115" s="33" t="s">
        <v>18</v>
      </c>
      <c r="D115" s="26"/>
      <c r="E115" s="27">
        <v>10300</v>
      </c>
      <c r="F115" s="28">
        <f t="shared" si="58"/>
        <v>10300</v>
      </c>
      <c r="G115" s="29" t="str">
        <f t="shared" si="57"/>
        <v/>
      </c>
      <c r="H115" s="30">
        <v>10300</v>
      </c>
      <c r="I115" s="67">
        <f t="shared" si="59"/>
        <v>10300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5"/>
        <v>0</v>
      </c>
      <c r="AD115" s="114">
        <f t="shared" si="46"/>
        <v>0</v>
      </c>
      <c r="AE115" s="114"/>
    </row>
    <row r="116" s="4" customFormat="1" ht="11" customHeight="1" spans="1:31">
      <c r="A116" s="42"/>
      <c r="B116" s="35" t="s">
        <v>303</v>
      </c>
      <c r="C116" s="36"/>
      <c r="D116" s="37"/>
      <c r="E116" s="38">
        <f>SUM(F97:F115)</f>
        <v>210400</v>
      </c>
      <c r="F116" s="39">
        <f>E116/19</f>
        <v>11073.6842105263</v>
      </c>
      <c r="G116" s="73"/>
      <c r="H116" s="38">
        <f>SUM(I97:I115)</f>
        <v>210400</v>
      </c>
      <c r="I116" s="39">
        <f>H116/19</f>
        <v>11073.6842105263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5"/>
        <v>0</v>
      </c>
      <c r="AD116" s="114">
        <f t="shared" si="46"/>
        <v>0</v>
      </c>
      <c r="AE116" s="114"/>
    </row>
    <row r="117" s="4" customFormat="1" ht="11" customHeight="1" spans="1:31">
      <c r="A117" s="42"/>
      <c r="B117" s="124" t="s">
        <v>305</v>
      </c>
      <c r="C117" s="25" t="s">
        <v>20</v>
      </c>
      <c r="D117" s="26"/>
      <c r="E117" s="27">
        <v>8700</v>
      </c>
      <c r="F117" s="28">
        <f t="shared" ref="F117:F166" si="60">E117+D117</f>
        <v>8700</v>
      </c>
      <c r="G117" s="29" t="str">
        <f t="shared" ref="G117:G139" si="61">IF(LEFT(D117,1)="+",LEFT(D117,1)&amp;TEXT(D117,"#"),TEXT(D117,"#"))</f>
        <v/>
      </c>
      <c r="H117" s="30">
        <v>8700</v>
      </c>
      <c r="I117" s="67">
        <f t="shared" ref="I117:I166" si="62">IF(G117="",0+H117,G117+H117)</f>
        <v>8700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5"/>
        <v>0</v>
      </c>
      <c r="AD117" s="114">
        <f t="shared" si="46"/>
        <v>-300</v>
      </c>
      <c r="AE117" s="114"/>
    </row>
    <row r="118" s="4" customFormat="1" ht="11" customHeight="1" spans="1:31">
      <c r="A118" s="42"/>
      <c r="B118" s="124" t="s">
        <v>284</v>
      </c>
      <c r="C118" s="25" t="s">
        <v>20</v>
      </c>
      <c r="D118" s="26"/>
      <c r="E118" s="27">
        <v>9000</v>
      </c>
      <c r="F118" s="28">
        <f t="shared" si="60"/>
        <v>9000</v>
      </c>
      <c r="G118" s="29" t="str">
        <f t="shared" si="61"/>
        <v/>
      </c>
      <c r="H118" s="30">
        <v>9000</v>
      </c>
      <c r="I118" s="67">
        <f t="shared" si="62"/>
        <v>9000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5"/>
        <v>0</v>
      </c>
      <c r="AD118" s="114">
        <f t="shared" si="46"/>
        <v>0</v>
      </c>
      <c r="AE118" s="114"/>
    </row>
    <row r="119" s="4" customFormat="1" ht="11" customHeight="1" spans="1:31">
      <c r="A119" s="42"/>
      <c r="B119" s="35" t="s">
        <v>309</v>
      </c>
      <c r="C119" s="36"/>
      <c r="D119" s="37"/>
      <c r="E119" s="38">
        <f>SUM(F117:F118)</f>
        <v>17700</v>
      </c>
      <c r="F119" s="39">
        <f>E119/2</f>
        <v>8850</v>
      </c>
      <c r="G119" s="29" t="str">
        <f t="shared" si="61"/>
        <v/>
      </c>
      <c r="H119" s="38">
        <f>SUM(I117:I118)</f>
        <v>17700</v>
      </c>
      <c r="I119" s="39">
        <f>H119/2</f>
        <v>8850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5"/>
        <v>0</v>
      </c>
      <c r="AD119" s="114">
        <f t="shared" si="46"/>
        <v>-500</v>
      </c>
      <c r="AE119" s="114"/>
    </row>
    <row r="120" s="4" customFormat="1" ht="11" customHeight="1" spans="1:31">
      <c r="A120" s="121"/>
      <c r="B120" s="35" t="s">
        <v>310</v>
      </c>
      <c r="C120" s="36"/>
      <c r="D120" s="37"/>
      <c r="E120" s="38">
        <f>E116+E119</f>
        <v>228100</v>
      </c>
      <c r="F120" s="39">
        <f>E120/21</f>
        <v>10861.9047619048</v>
      </c>
      <c r="G120" s="29" t="str">
        <f t="shared" si="61"/>
        <v/>
      </c>
      <c r="H120" s="38">
        <f>H116+H119</f>
        <v>228100</v>
      </c>
      <c r="I120" s="39">
        <f>H120/21</f>
        <v>10861.9047619048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5"/>
        <v>0</v>
      </c>
      <c r="AD120" s="114">
        <f t="shared" si="46"/>
        <v>0</v>
      </c>
      <c r="AE120" s="114"/>
    </row>
    <row r="121" s="4" customFormat="1" ht="11" customHeight="1" spans="1:31">
      <c r="A121" s="40" t="s">
        <v>312</v>
      </c>
      <c r="B121" s="24" t="s">
        <v>313</v>
      </c>
      <c r="C121" s="25" t="s">
        <v>314</v>
      </c>
      <c r="D121" s="26"/>
      <c r="E121" s="27">
        <v>10800</v>
      </c>
      <c r="F121" s="28">
        <f t="shared" si="60"/>
        <v>10800</v>
      </c>
      <c r="G121" s="29" t="str">
        <f t="shared" si="61"/>
        <v/>
      </c>
      <c r="H121" s="30">
        <v>10800</v>
      </c>
      <c r="I121" s="67">
        <f t="shared" si="62"/>
        <v>10800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5"/>
        <v>0</v>
      </c>
      <c r="AD121" s="114">
        <f t="shared" si="46"/>
        <v>0</v>
      </c>
      <c r="AE121" s="114"/>
    </row>
    <row r="122" s="4" customFormat="1" ht="11" customHeight="1" spans="1:31">
      <c r="A122" s="42"/>
      <c r="B122" s="24" t="s">
        <v>317</v>
      </c>
      <c r="C122" s="25" t="s">
        <v>314</v>
      </c>
      <c r="D122" s="26"/>
      <c r="E122" s="27">
        <v>12000</v>
      </c>
      <c r="F122" s="28">
        <f t="shared" si="60"/>
        <v>12000</v>
      </c>
      <c r="G122" s="29" t="str">
        <f t="shared" si="61"/>
        <v/>
      </c>
      <c r="H122" s="30">
        <v>12000</v>
      </c>
      <c r="I122" s="67">
        <f t="shared" si="62"/>
        <v>12000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5"/>
        <v>0</v>
      </c>
      <c r="AD122" s="114">
        <f t="shared" si="46"/>
        <v>0</v>
      </c>
      <c r="AE122" s="114"/>
    </row>
    <row r="123" s="4" customFormat="1" ht="11" customHeight="1" spans="1:31">
      <c r="A123" s="42"/>
      <c r="B123" s="24" t="s">
        <v>318</v>
      </c>
      <c r="C123" s="25" t="s">
        <v>314</v>
      </c>
      <c r="D123" s="26"/>
      <c r="E123" s="27">
        <v>14300</v>
      </c>
      <c r="F123" s="28">
        <f t="shared" si="60"/>
        <v>14300</v>
      </c>
      <c r="G123" s="29" t="str">
        <f t="shared" si="61"/>
        <v/>
      </c>
      <c r="H123" s="30">
        <v>14300</v>
      </c>
      <c r="I123" s="99">
        <f t="shared" si="62"/>
        <v>14300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5"/>
        <v>0</v>
      </c>
      <c r="AD123" s="114">
        <f t="shared" si="46"/>
        <v>0</v>
      </c>
      <c r="AE123" s="114"/>
    </row>
    <row r="124" s="4" customFormat="1" ht="11" customHeight="1" spans="1:31">
      <c r="A124" s="42"/>
      <c r="B124" s="24" t="s">
        <v>320</v>
      </c>
      <c r="C124" s="25" t="s">
        <v>314</v>
      </c>
      <c r="D124" s="26"/>
      <c r="E124" s="27">
        <v>17100</v>
      </c>
      <c r="F124" s="28">
        <f t="shared" si="60"/>
        <v>17100</v>
      </c>
      <c r="G124" s="29" t="str">
        <f t="shared" si="61"/>
        <v/>
      </c>
      <c r="H124" s="30">
        <v>17100</v>
      </c>
      <c r="I124" s="99">
        <f t="shared" si="62"/>
        <v>17100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5"/>
        <v>0</v>
      </c>
      <c r="AD124" s="114">
        <f t="shared" si="46"/>
        <v>0</v>
      </c>
      <c r="AE124" s="114"/>
    </row>
    <row r="125" s="4" customFormat="1" ht="11" customHeight="1" spans="1:31">
      <c r="A125" s="42"/>
      <c r="B125" s="24" t="s">
        <v>323</v>
      </c>
      <c r="C125" s="25" t="s">
        <v>20</v>
      </c>
      <c r="D125" s="26"/>
      <c r="E125" s="27">
        <v>10600</v>
      </c>
      <c r="F125" s="28">
        <f t="shared" si="60"/>
        <v>10600</v>
      </c>
      <c r="G125" s="29" t="str">
        <f t="shared" si="61"/>
        <v/>
      </c>
      <c r="H125" s="30">
        <v>10600</v>
      </c>
      <c r="I125" s="99">
        <f t="shared" si="62"/>
        <v>10600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5"/>
        <v>0</v>
      </c>
      <c r="AD125" s="114">
        <f t="shared" si="46"/>
        <v>0</v>
      </c>
      <c r="AE125" s="114"/>
    </row>
    <row r="126" s="4" customFormat="1" ht="11" customHeight="1" spans="1:31">
      <c r="A126" s="42"/>
      <c r="B126" s="24" t="s">
        <v>326</v>
      </c>
      <c r="C126" s="25" t="s">
        <v>314</v>
      </c>
      <c r="D126" s="26"/>
      <c r="E126" s="27">
        <v>9300</v>
      </c>
      <c r="F126" s="28">
        <f t="shared" si="60"/>
        <v>9300</v>
      </c>
      <c r="G126" s="29" t="str">
        <f t="shared" si="61"/>
        <v/>
      </c>
      <c r="H126" s="30">
        <v>9300</v>
      </c>
      <c r="I126" s="99">
        <f t="shared" si="62"/>
        <v>9300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5"/>
        <v>0</v>
      </c>
      <c r="AD126" s="114">
        <f t="shared" si="46"/>
        <v>0</v>
      </c>
      <c r="AE126" s="114"/>
    </row>
    <row r="127" s="4" customFormat="1" ht="11" customHeight="1" spans="1:31">
      <c r="A127" s="42"/>
      <c r="B127" s="24" t="s">
        <v>328</v>
      </c>
      <c r="C127" s="25" t="s">
        <v>329</v>
      </c>
      <c r="D127" s="26"/>
      <c r="E127" s="34">
        <v>12600</v>
      </c>
      <c r="F127" s="28">
        <f t="shared" si="60"/>
        <v>12600</v>
      </c>
      <c r="G127" s="29" t="str">
        <f t="shared" si="61"/>
        <v/>
      </c>
      <c r="H127" s="34">
        <v>12600</v>
      </c>
      <c r="I127" s="99">
        <f t="shared" si="62"/>
        <v>12600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5"/>
        <v>0</v>
      </c>
      <c r="AD127" s="114">
        <f t="shared" si="46"/>
        <v>0</v>
      </c>
      <c r="AE127" s="114"/>
    </row>
    <row r="128" s="4" customFormat="1" ht="11" customHeight="1" spans="1:31">
      <c r="A128" s="42"/>
      <c r="B128" s="24" t="s">
        <v>331</v>
      </c>
      <c r="C128" s="25" t="s">
        <v>75</v>
      </c>
      <c r="D128" s="26"/>
      <c r="E128" s="34">
        <v>10900</v>
      </c>
      <c r="F128" s="28">
        <f t="shared" si="60"/>
        <v>10900</v>
      </c>
      <c r="G128" s="29" t="str">
        <f t="shared" si="61"/>
        <v/>
      </c>
      <c r="H128" s="34">
        <v>10900</v>
      </c>
      <c r="I128" s="99">
        <f t="shared" si="62"/>
        <v>10900</v>
      </c>
      <c r="J128" s="105"/>
      <c r="K128" s="24" t="s">
        <v>315</v>
      </c>
      <c r="L128" s="25" t="s">
        <v>316</v>
      </c>
      <c r="M128" s="52"/>
      <c r="N128" s="27">
        <v>12000</v>
      </c>
      <c r="O128" s="28">
        <f t="shared" si="48"/>
        <v>12000</v>
      </c>
      <c r="P128" s="29" t="str">
        <f t="shared" si="63"/>
        <v/>
      </c>
      <c r="Q128" s="27">
        <v>12000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5"/>
        <v>0</v>
      </c>
      <c r="AD128" s="114">
        <f t="shared" si="46"/>
        <v>0</v>
      </c>
      <c r="AE128" s="114"/>
    </row>
    <row r="129" s="4" customFormat="1" ht="11" customHeight="1" spans="1:31">
      <c r="A129" s="42"/>
      <c r="B129" s="124" t="s">
        <v>334</v>
      </c>
      <c r="C129" s="25" t="s">
        <v>75</v>
      </c>
      <c r="D129" s="26"/>
      <c r="E129" s="34">
        <v>12400</v>
      </c>
      <c r="F129" s="28">
        <f t="shared" si="60"/>
        <v>12400</v>
      </c>
      <c r="G129" s="29" t="str">
        <f t="shared" si="61"/>
        <v/>
      </c>
      <c r="H129" s="34">
        <v>12400</v>
      </c>
      <c r="I129" s="99">
        <f t="shared" si="62"/>
        <v>12400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5"/>
        <v>0</v>
      </c>
      <c r="AD129" s="114">
        <f t="shared" si="46"/>
        <v>0</v>
      </c>
      <c r="AE129" s="114"/>
    </row>
    <row r="130" s="4" customFormat="1" ht="11" customHeight="1" spans="1:31">
      <c r="A130" s="42"/>
      <c r="B130" s="124" t="s">
        <v>336</v>
      </c>
      <c r="C130" s="25" t="s">
        <v>337</v>
      </c>
      <c r="D130" s="26"/>
      <c r="E130" s="34">
        <v>12500</v>
      </c>
      <c r="F130" s="28">
        <f t="shared" si="60"/>
        <v>12500</v>
      </c>
      <c r="G130" s="29" t="str">
        <f t="shared" si="61"/>
        <v/>
      </c>
      <c r="H130" s="34">
        <v>12500</v>
      </c>
      <c r="I130" s="99">
        <f t="shared" si="62"/>
        <v>12500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5"/>
        <v>0</v>
      </c>
      <c r="AD130" s="114">
        <f t="shared" si="46"/>
        <v>0</v>
      </c>
      <c r="AE130" s="114"/>
    </row>
    <row r="131" s="4" customFormat="1" ht="11" customHeight="1" spans="1:31">
      <c r="A131" s="42"/>
      <c r="B131" s="124" t="s">
        <v>339</v>
      </c>
      <c r="C131" s="25" t="s">
        <v>337</v>
      </c>
      <c r="D131" s="26"/>
      <c r="E131" s="34">
        <v>12300</v>
      </c>
      <c r="F131" s="28">
        <f t="shared" si="60"/>
        <v>12300</v>
      </c>
      <c r="G131" s="29" t="str">
        <f t="shared" si="61"/>
        <v/>
      </c>
      <c r="H131" s="34">
        <v>12300</v>
      </c>
      <c r="I131" s="99">
        <f t="shared" si="62"/>
        <v>12300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5"/>
        <v>0</v>
      </c>
      <c r="AD131" s="114">
        <f t="shared" si="46"/>
        <v>0</v>
      </c>
      <c r="AE131" s="114"/>
    </row>
    <row r="132" s="4" customFormat="1" ht="11" customHeight="1" spans="1:31">
      <c r="A132" s="42"/>
      <c r="B132" s="124" t="s">
        <v>341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63" si="64">F133-I133</f>
        <v>0</v>
      </c>
      <c r="AD132" s="114">
        <f t="shared" ref="AD132:AD152" si="65">O132-R132</f>
        <v>0</v>
      </c>
      <c r="AE132" s="114"/>
    </row>
    <row r="133" s="4" customFormat="1" ht="11" customHeight="1" spans="1:31">
      <c r="A133" s="42"/>
      <c r="B133" s="124" t="s">
        <v>343</v>
      </c>
      <c r="C133" s="25" t="s">
        <v>22</v>
      </c>
      <c r="D133" s="26"/>
      <c r="E133" s="34">
        <v>13100</v>
      </c>
      <c r="F133" s="28">
        <f t="shared" si="60"/>
        <v>13100</v>
      </c>
      <c r="G133" s="29" t="str">
        <f t="shared" si="61"/>
        <v/>
      </c>
      <c r="H133" s="34">
        <v>13100</v>
      </c>
      <c r="I133" s="99">
        <f t="shared" si="62"/>
        <v>13100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345</v>
      </c>
      <c r="C134" s="25" t="s">
        <v>22</v>
      </c>
      <c r="D134" s="26"/>
      <c r="E134" s="34">
        <v>12800</v>
      </c>
      <c r="F134" s="28">
        <f t="shared" si="60"/>
        <v>12800</v>
      </c>
      <c r="G134" s="29" t="str">
        <f t="shared" si="61"/>
        <v/>
      </c>
      <c r="H134" s="34">
        <v>12800</v>
      </c>
      <c r="I134" s="99">
        <f t="shared" si="62"/>
        <v>12800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347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350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24" t="s">
        <v>351</v>
      </c>
      <c r="C137" s="25" t="s">
        <v>22</v>
      </c>
      <c r="D137" s="26"/>
      <c r="E137" s="34">
        <v>13500</v>
      </c>
      <c r="F137" s="28">
        <f t="shared" si="60"/>
        <v>13500</v>
      </c>
      <c r="G137" s="29" t="str">
        <f t="shared" si="61"/>
        <v/>
      </c>
      <c r="H137" s="34">
        <v>13500</v>
      </c>
      <c r="I137" s="99">
        <f t="shared" si="62"/>
        <v>13500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124" t="s">
        <v>352</v>
      </c>
      <c r="C138" s="125" t="s">
        <v>20</v>
      </c>
      <c r="D138" s="26"/>
      <c r="E138" s="27">
        <v>10500</v>
      </c>
      <c r="F138" s="28">
        <f t="shared" si="60"/>
        <v>10500</v>
      </c>
      <c r="G138" s="29" t="str">
        <f t="shared" si="61"/>
        <v/>
      </c>
      <c r="H138" s="30">
        <v>10500</v>
      </c>
      <c r="I138" s="99">
        <f t="shared" si="62"/>
        <v>10500</v>
      </c>
      <c r="J138" s="105"/>
      <c r="K138" s="24" t="s">
        <v>340</v>
      </c>
      <c r="L138" s="54" t="s">
        <v>276</v>
      </c>
      <c r="M138" s="52"/>
      <c r="N138" s="34">
        <f>F103+1150+300+400</f>
        <v>12150</v>
      </c>
      <c r="O138" s="28">
        <f>F103+1150+300+400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355</v>
      </c>
      <c r="C139" s="25" t="s">
        <v>20</v>
      </c>
      <c r="D139" s="26"/>
      <c r="E139" s="27">
        <v>10300</v>
      </c>
      <c r="F139" s="28">
        <f t="shared" si="60"/>
        <v>10300</v>
      </c>
      <c r="G139" s="29" t="str">
        <f t="shared" si="61"/>
        <v/>
      </c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356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359</v>
      </c>
      <c r="C141" s="25" t="s">
        <v>20</v>
      </c>
      <c r="D141" s="26"/>
      <c r="E141" s="27">
        <v>10300</v>
      </c>
      <c r="F141" s="28">
        <f t="shared" si="60"/>
        <v>10300</v>
      </c>
      <c r="G141" s="29"/>
      <c r="H141" s="30">
        <v>10300</v>
      </c>
      <c r="I141" s="99">
        <f t="shared" si="62"/>
        <v>10300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361</v>
      </c>
      <c r="C142" s="25" t="s">
        <v>20</v>
      </c>
      <c r="D142" s="26"/>
      <c r="E142" s="34">
        <v>20600</v>
      </c>
      <c r="F142" s="28">
        <f t="shared" si="60"/>
        <v>20600</v>
      </c>
      <c r="G142" s="29" t="str">
        <f t="shared" ref="G142:G155" si="68">IF(LEFT(D142,1)="+",LEFT(D142,1)&amp;TEXT(D142,"#"),TEXT(D142,"#"))</f>
        <v/>
      </c>
      <c r="H142" s="34">
        <v>20600</v>
      </c>
      <c r="I142" s="99">
        <f t="shared" si="62"/>
        <v>20600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3"/>
        <v/>
      </c>
      <c r="Q142" s="34">
        <f t="shared" si="67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363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F83+1740+300+400</f>
        <v>10540</v>
      </c>
      <c r="O143" s="28">
        <f>F83+1740+300+400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365</v>
      </c>
      <c r="C144" s="25" t="s">
        <v>20</v>
      </c>
      <c r="D144" s="26"/>
      <c r="E144" s="34">
        <v>19500</v>
      </c>
      <c r="F144" s="28">
        <f t="shared" si="60"/>
        <v>19500</v>
      </c>
      <c r="G144" s="29" t="str">
        <f t="shared" si="68"/>
        <v/>
      </c>
      <c r="H144" s="34">
        <v>19500</v>
      </c>
      <c r="I144" s="99">
        <f t="shared" si="62"/>
        <v>19500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367</v>
      </c>
      <c r="C145" s="25" t="s">
        <v>20</v>
      </c>
      <c r="D145" s="26"/>
      <c r="E145" s="27">
        <v>11400</v>
      </c>
      <c r="F145" s="28">
        <f t="shared" si="60"/>
        <v>11400</v>
      </c>
      <c r="G145" s="29" t="str">
        <f t="shared" si="68"/>
        <v/>
      </c>
      <c r="H145" s="30">
        <v>11400</v>
      </c>
      <c r="I145" s="99">
        <f t="shared" si="62"/>
        <v>11400</v>
      </c>
      <c r="J145" s="105"/>
      <c r="K145" s="24" t="s">
        <v>353</v>
      </c>
      <c r="L145" s="54" t="s">
        <v>354</v>
      </c>
      <c r="M145" s="52"/>
      <c r="N145" s="34">
        <f>F171+7790+300+400</f>
        <v>10890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24" t="s">
        <v>369</v>
      </c>
      <c r="C146" s="25" t="s">
        <v>370</v>
      </c>
      <c r="D146" s="26"/>
      <c r="E146" s="27">
        <v>11000</v>
      </c>
      <c r="F146" s="28">
        <f t="shared" si="60"/>
        <v>11000</v>
      </c>
      <c r="G146" s="29" t="str">
        <f t="shared" si="68"/>
        <v/>
      </c>
      <c r="H146" s="30">
        <v>11000</v>
      </c>
      <c r="I146" s="99">
        <f t="shared" si="62"/>
        <v>11000</v>
      </c>
      <c r="J146" s="105"/>
      <c r="K146" s="24" t="s">
        <v>237</v>
      </c>
      <c r="L146" s="54" t="s">
        <v>276</v>
      </c>
      <c r="M146" s="52"/>
      <c r="N146" s="34">
        <f>F89+1570+400+300</f>
        <v>9770</v>
      </c>
      <c r="O146" s="28">
        <f>F89+1570+400+300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372</v>
      </c>
      <c r="C147" s="25" t="s">
        <v>370</v>
      </c>
      <c r="D147" s="26"/>
      <c r="E147" s="27">
        <v>10500</v>
      </c>
      <c r="F147" s="28">
        <f t="shared" si="60"/>
        <v>10500</v>
      </c>
      <c r="G147" s="29" t="str">
        <f t="shared" si="68"/>
        <v/>
      </c>
      <c r="H147" s="30">
        <v>10500</v>
      </c>
      <c r="I147" s="99">
        <f t="shared" si="62"/>
        <v>10500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370</v>
      </c>
      <c r="D148" s="26"/>
      <c r="E148" s="27">
        <v>10600</v>
      </c>
      <c r="F148" s="28">
        <f t="shared" si="60"/>
        <v>10600</v>
      </c>
      <c r="G148" s="29" t="str">
        <f t="shared" si="68"/>
        <v/>
      </c>
      <c r="H148" s="30">
        <v>10600</v>
      </c>
      <c r="I148" s="99">
        <f t="shared" si="62"/>
        <v>10600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374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376</v>
      </c>
      <c r="D150" s="26"/>
      <c r="E150" s="27">
        <v>10400</v>
      </c>
      <c r="F150" s="28">
        <f t="shared" si="60"/>
        <v>10400</v>
      </c>
      <c r="G150" s="29" t="str">
        <f t="shared" si="68"/>
        <v/>
      </c>
      <c r="H150" s="30">
        <v>10400</v>
      </c>
      <c r="I150" s="99">
        <f t="shared" si="62"/>
        <v>10400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378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381</v>
      </c>
      <c r="C152" s="25" t="s">
        <v>370</v>
      </c>
      <c r="D152" s="26"/>
      <c r="E152" s="27">
        <v>10600</v>
      </c>
      <c r="F152" s="28">
        <f t="shared" si="60"/>
        <v>10600</v>
      </c>
      <c r="G152" s="29" t="str">
        <f t="shared" si="68"/>
        <v/>
      </c>
      <c r="H152" s="30">
        <v>10600</v>
      </c>
      <c r="I152" s="99">
        <f t="shared" si="62"/>
        <v>10600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383</v>
      </c>
      <c r="C153" s="25" t="s">
        <v>20</v>
      </c>
      <c r="D153" s="26"/>
      <c r="E153" s="27">
        <v>14000</v>
      </c>
      <c r="F153" s="28">
        <f t="shared" si="60"/>
        <v>14000</v>
      </c>
      <c r="G153" s="29" t="str">
        <f t="shared" si="68"/>
        <v/>
      </c>
      <c r="H153" s="30">
        <v>14000</v>
      </c>
      <c r="I153" s="99">
        <f t="shared" si="62"/>
        <v>14000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3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ref="AD153:AD197" si="70">O154-R154</f>
        <v>0</v>
      </c>
      <c r="AE153" s="157"/>
    </row>
    <row r="154" s="1" customFormat="1" ht="11" customHeight="1" spans="1:31">
      <c r="A154" s="42"/>
      <c r="B154" s="134" t="s">
        <v>385</v>
      </c>
      <c r="C154" s="25" t="s">
        <v>20</v>
      </c>
      <c r="D154" s="26"/>
      <c r="E154" s="27">
        <v>13600</v>
      </c>
      <c r="F154" s="28">
        <f t="shared" si="60"/>
        <v>13600</v>
      </c>
      <c r="G154" s="29" t="str">
        <f t="shared" si="68"/>
        <v/>
      </c>
      <c r="H154" s="30">
        <v>13600</v>
      </c>
      <c r="I154" s="99">
        <f t="shared" si="62"/>
        <v>13600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69"/>
        <v>6000</v>
      </c>
      <c r="P154" s="77" t="str">
        <f t="shared" si="63"/>
        <v/>
      </c>
      <c r="Q154" s="30">
        <v>6000</v>
      </c>
      <c r="R154" s="90">
        <f t="shared" si="66"/>
        <v>6000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70"/>
        <v>0</v>
      </c>
      <c r="AE154" s="157"/>
    </row>
    <row r="155" s="1" customFormat="1" ht="11" customHeight="1" spans="1:31">
      <c r="A155" s="42"/>
      <c r="B155" s="134" t="s">
        <v>387</v>
      </c>
      <c r="C155" s="25" t="s">
        <v>20</v>
      </c>
      <c r="D155" s="26"/>
      <c r="E155" s="27">
        <v>12700</v>
      </c>
      <c r="F155" s="28">
        <f t="shared" si="60"/>
        <v>12700</v>
      </c>
      <c r="G155" s="29" t="str">
        <f t="shared" si="68"/>
        <v/>
      </c>
      <c r="H155" s="30">
        <v>12700</v>
      </c>
      <c r="I155" s="99">
        <f t="shared" si="62"/>
        <v>12700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69"/>
        <v>5200</v>
      </c>
      <c r="P155" s="77" t="str">
        <f t="shared" si="63"/>
        <v/>
      </c>
      <c r="Q155" s="30">
        <v>5200</v>
      </c>
      <c r="R155" s="90">
        <f t="shared" si="66"/>
        <v>5200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70"/>
        <v>0</v>
      </c>
      <c r="AE155" s="157"/>
    </row>
    <row r="156" s="1" customFormat="1" ht="11" customHeight="1" spans="1:31">
      <c r="A156" s="42"/>
      <c r="B156" s="32" t="s">
        <v>389</v>
      </c>
      <c r="C156" s="33" t="s">
        <v>18</v>
      </c>
      <c r="D156" s="26"/>
      <c r="E156" s="27">
        <v>10300</v>
      </c>
      <c r="F156" s="28">
        <f t="shared" si="60"/>
        <v>10300</v>
      </c>
      <c r="G156" s="29"/>
      <c r="H156" s="30">
        <v>10300</v>
      </c>
      <c r="I156" s="99">
        <f t="shared" si="62"/>
        <v>10300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69"/>
        <v>6500</v>
      </c>
      <c r="P156" s="77" t="str">
        <f t="shared" si="63"/>
        <v/>
      </c>
      <c r="Q156" s="30">
        <v>6500</v>
      </c>
      <c r="R156" s="90">
        <f t="shared" si="66"/>
        <v>6500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70"/>
        <v>0</v>
      </c>
      <c r="AE156" s="157"/>
    </row>
    <row r="157" s="1" customFormat="1" ht="11" customHeight="1" spans="1:31">
      <c r="A157" s="42"/>
      <c r="B157" s="44" t="s">
        <v>391</v>
      </c>
      <c r="C157" s="33" t="s">
        <v>392</v>
      </c>
      <c r="D157" s="26"/>
      <c r="E157" s="27">
        <v>13000</v>
      </c>
      <c r="F157" s="28">
        <f t="shared" si="60"/>
        <v>13000</v>
      </c>
      <c r="G157" s="29" t="str">
        <f t="shared" ref="G157:G166" si="71">IF(LEFT(D157,1)="+",LEFT(D157,1)&amp;TEXT(D157,"#"),TEXT(D157,"#"))</f>
        <v/>
      </c>
      <c r="H157" s="30">
        <v>13000</v>
      </c>
      <c r="I157" s="99">
        <f t="shared" si="62"/>
        <v>13000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69"/>
        <v>3800</v>
      </c>
      <c r="P157" s="77" t="str">
        <f t="shared" si="63"/>
        <v/>
      </c>
      <c r="Q157" s="30">
        <v>3800</v>
      </c>
      <c r="R157" s="90">
        <f t="shared" si="66"/>
        <v>3800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70"/>
        <v>0</v>
      </c>
      <c r="AE157" s="157"/>
    </row>
    <row r="158" s="1" customFormat="1" ht="11" customHeight="1" spans="1:31">
      <c r="A158" s="42"/>
      <c r="B158" s="44" t="s">
        <v>394</v>
      </c>
      <c r="C158" s="33" t="s">
        <v>105</v>
      </c>
      <c r="D158" s="26"/>
      <c r="E158" s="34">
        <v>13500</v>
      </c>
      <c r="F158" s="28">
        <f t="shared" si="60"/>
        <v>13500</v>
      </c>
      <c r="G158" s="29"/>
      <c r="H158" s="34">
        <v>13500</v>
      </c>
      <c r="I158" s="99">
        <f t="shared" si="62"/>
        <v>13500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3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70"/>
        <v>0</v>
      </c>
      <c r="AE158" s="157"/>
    </row>
    <row r="159" s="1" customFormat="1" ht="11" customHeight="1" spans="1:31">
      <c r="A159" s="42"/>
      <c r="B159" s="44" t="s">
        <v>396</v>
      </c>
      <c r="C159" s="33" t="s">
        <v>105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69"/>
        <v>6400</v>
      </c>
      <c r="P159" s="77" t="str">
        <f t="shared" si="63"/>
        <v/>
      </c>
      <c r="Q159" s="30">
        <v>6400</v>
      </c>
      <c r="R159" s="90">
        <f t="shared" si="66"/>
        <v>6400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70"/>
        <v>0</v>
      </c>
      <c r="AE159" s="157"/>
    </row>
    <row r="160" s="1" customFormat="1" ht="11" customHeight="1" spans="1:31">
      <c r="A160" s="42"/>
      <c r="B160" s="44" t="s">
        <v>399</v>
      </c>
      <c r="C160" s="33" t="s">
        <v>181</v>
      </c>
      <c r="D160" s="26"/>
      <c r="E160" s="34">
        <v>13200</v>
      </c>
      <c r="F160" s="28">
        <f t="shared" si="60"/>
        <v>13200</v>
      </c>
      <c r="G160" s="29" t="str">
        <f t="shared" si="71"/>
        <v/>
      </c>
      <c r="H160" s="34">
        <v>13200</v>
      </c>
      <c r="I160" s="99">
        <f t="shared" si="62"/>
        <v>13200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69"/>
        <v>2700</v>
      </c>
      <c r="P160" s="77" t="str">
        <f t="shared" si="63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70"/>
        <v>0</v>
      </c>
      <c r="AE160" s="157"/>
    </row>
    <row r="161" s="1" customFormat="1" ht="11" customHeight="1" spans="1:31">
      <c r="A161" s="42"/>
      <c r="B161" s="44" t="s">
        <v>401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99">
        <f t="shared" si="62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69"/>
        <v>2300</v>
      </c>
      <c r="P161" s="77" t="str">
        <f t="shared" si="63"/>
        <v/>
      </c>
      <c r="Q161" s="30">
        <v>2300</v>
      </c>
      <c r="R161" s="90">
        <f t="shared" si="66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70"/>
        <v>0</v>
      </c>
      <c r="AE161" s="157"/>
    </row>
    <row r="162" s="1" customFormat="1" ht="11" customHeight="1" spans="1:31">
      <c r="A162" s="42"/>
      <c r="B162" s="44" t="s">
        <v>403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70"/>
        <v>0</v>
      </c>
      <c r="AE162" s="157"/>
    </row>
    <row r="163" s="1" customFormat="1" ht="11" customHeight="1" spans="1:31">
      <c r="A163" s="42"/>
      <c r="B163" s="44" t="s">
        <v>405</v>
      </c>
      <c r="C163" s="33" t="s">
        <v>66</v>
      </c>
      <c r="D163" s="26"/>
      <c r="E163" s="27">
        <v>10600</v>
      </c>
      <c r="F163" s="28">
        <f t="shared" si="60"/>
        <v>10600</v>
      </c>
      <c r="G163" s="29" t="str">
        <f t="shared" si="71"/>
        <v/>
      </c>
      <c r="H163" s="30">
        <v>10600</v>
      </c>
      <c r="I163" s="67">
        <f t="shared" si="62"/>
        <v>10600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69"/>
        <v>10200</v>
      </c>
      <c r="P163" s="77" t="str">
        <f t="shared" si="63"/>
        <v/>
      </c>
      <c r="Q163" s="30">
        <v>10200</v>
      </c>
      <c r="R163" s="90">
        <f t="shared" si="66"/>
        <v>10200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70"/>
        <v>0</v>
      </c>
      <c r="AE163" s="157"/>
    </row>
    <row r="164" s="1" customFormat="1" ht="11" customHeight="1" spans="1:31">
      <c r="A164" s="42"/>
      <c r="B164" s="44" t="s">
        <v>407</v>
      </c>
      <c r="C164" s="33" t="s">
        <v>66</v>
      </c>
      <c r="D164" s="26"/>
      <c r="E164" s="27">
        <v>10700</v>
      </c>
      <c r="F164" s="28">
        <f t="shared" si="60"/>
        <v>10700</v>
      </c>
      <c r="G164" s="29" t="str">
        <f t="shared" si="71"/>
        <v/>
      </c>
      <c r="H164" s="30">
        <v>10700</v>
      </c>
      <c r="I164" s="99">
        <f t="shared" si="62"/>
        <v>10700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69"/>
        <v>10700</v>
      </c>
      <c r="P164" s="77" t="str">
        <f t="shared" si="63"/>
        <v/>
      </c>
      <c r="Q164" s="30">
        <v>10700</v>
      </c>
      <c r="R164" s="90">
        <f t="shared" si="66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2">F166-I166</f>
        <v>0</v>
      </c>
      <c r="AD164" s="114">
        <f t="shared" si="70"/>
        <v>0</v>
      </c>
      <c r="AE164" s="11"/>
    </row>
    <row r="165" s="1" customFormat="1" ht="11" customHeight="1" spans="1:31">
      <c r="A165" s="42"/>
      <c r="B165" s="44" t="s">
        <v>409</v>
      </c>
      <c r="C165" s="33" t="s">
        <v>66</v>
      </c>
      <c r="D165" s="26"/>
      <c r="E165" s="27">
        <v>11200</v>
      </c>
      <c r="F165" s="28">
        <f t="shared" si="60"/>
        <v>11200</v>
      </c>
      <c r="G165" s="29" t="str">
        <f t="shared" si="71"/>
        <v/>
      </c>
      <c r="H165" s="30">
        <v>11200</v>
      </c>
      <c r="I165" s="99">
        <f t="shared" si="62"/>
        <v>11200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69"/>
        <v>12000</v>
      </c>
      <c r="P165" s="77" t="str">
        <f t="shared" si="63"/>
        <v/>
      </c>
      <c r="Q165" s="30">
        <v>12000</v>
      </c>
      <c r="R165" s="90">
        <f t="shared" si="66"/>
        <v>12000</v>
      </c>
      <c r="S165" s="3"/>
      <c r="V165" s="9"/>
      <c r="W165" s="6"/>
      <c r="X165" s="8"/>
      <c r="Y165" s="9"/>
      <c r="Z165" s="6"/>
      <c r="AA165" s="8"/>
      <c r="AC165" s="114">
        <f t="shared" si="72"/>
        <v>0</v>
      </c>
      <c r="AD165" s="114">
        <f t="shared" si="70"/>
        <v>0</v>
      </c>
      <c r="AE165" s="11"/>
    </row>
    <row r="166" s="1" customFormat="1" ht="11" customHeight="1" spans="1:31">
      <c r="A166" s="42"/>
      <c r="B166" s="44" t="s">
        <v>413</v>
      </c>
      <c r="C166" s="135" t="s">
        <v>414</v>
      </c>
      <c r="D166" s="26"/>
      <c r="E166" s="27">
        <v>10600</v>
      </c>
      <c r="F166" s="28">
        <f t="shared" si="60"/>
        <v>10600</v>
      </c>
      <c r="G166" s="29" t="str">
        <f t="shared" si="71"/>
        <v/>
      </c>
      <c r="H166" s="30">
        <v>10600</v>
      </c>
      <c r="I166" s="99">
        <f t="shared" si="62"/>
        <v>10600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69"/>
        <v>11700</v>
      </c>
      <c r="P166" s="29" t="str">
        <f t="shared" si="63"/>
        <v/>
      </c>
      <c r="Q166" s="30">
        <v>11700</v>
      </c>
      <c r="R166" s="90">
        <f t="shared" si="66"/>
        <v>11700</v>
      </c>
      <c r="S166" s="3"/>
      <c r="V166" s="9"/>
      <c r="W166" s="6"/>
      <c r="X166" s="8"/>
      <c r="Y166" s="9"/>
      <c r="Z166" s="6"/>
      <c r="AA166" s="8"/>
      <c r="AC166" s="114">
        <f t="shared" si="72"/>
        <v>0</v>
      </c>
      <c r="AD166" s="114">
        <f t="shared" si="70"/>
        <v>0</v>
      </c>
      <c r="AE166" s="11"/>
    </row>
    <row r="167" s="1" customFormat="1" ht="11" customHeight="1" spans="1:31">
      <c r="A167" s="121"/>
      <c r="B167" s="136" t="s">
        <v>416</v>
      </c>
      <c r="C167" s="36"/>
      <c r="D167" s="37"/>
      <c r="E167" s="38">
        <f>SUM(F121:F166)</f>
        <v>568600</v>
      </c>
      <c r="F167" s="39">
        <f>E167/46</f>
        <v>12360.8695652174</v>
      </c>
      <c r="G167" s="73"/>
      <c r="H167" s="38">
        <f>SUM(I121:I166)</f>
        <v>568600</v>
      </c>
      <c r="I167" s="149">
        <f>H167/46</f>
        <v>12360.8695652174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69"/>
        <v>4050</v>
      </c>
      <c r="P167" s="77" t="str">
        <f t="shared" si="63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72"/>
        <v>0</v>
      </c>
      <c r="AD167" s="114">
        <f t="shared" si="70"/>
        <v>0</v>
      </c>
      <c r="AE167" s="11"/>
    </row>
    <row r="168" s="1" customFormat="1" ht="11" customHeight="1" spans="1:31">
      <c r="A168" s="137" t="s">
        <v>419</v>
      </c>
      <c r="B168" s="24" t="s">
        <v>420</v>
      </c>
      <c r="C168" s="25" t="s">
        <v>15</v>
      </c>
      <c r="D168" s="26"/>
      <c r="E168" s="34">
        <v>4100</v>
      </c>
      <c r="F168" s="28">
        <f t="shared" ref="F168:F182" si="73">E168+D168</f>
        <v>4100</v>
      </c>
      <c r="G168" s="29" t="str">
        <f t="shared" ref="G168:G186" si="74">IF(LEFT(D168,1)="+",LEFT(D168,1)&amp;TEXT(D168,"#"),TEXT(D168,"#"))</f>
        <v/>
      </c>
      <c r="H168" s="34">
        <v>4100</v>
      </c>
      <c r="I168" s="99">
        <f t="shared" ref="I168:I182" si="75">IF(G168="",0+H168,G168+H168)</f>
        <v>4100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69"/>
        <v>10360</v>
      </c>
      <c r="P168" s="77" t="str">
        <f t="shared" si="63"/>
        <v/>
      </c>
      <c r="Q168" s="30">
        <v>10360</v>
      </c>
      <c r="R168" s="90">
        <f t="shared" si="66"/>
        <v>10360</v>
      </c>
      <c r="S168" s="3"/>
      <c r="V168" s="9"/>
      <c r="W168" s="6"/>
      <c r="X168" s="8"/>
      <c r="Y168" s="9"/>
      <c r="Z168" s="6"/>
      <c r="AA168" s="8"/>
      <c r="AC168" s="114">
        <f t="shared" si="72"/>
        <v>0</v>
      </c>
      <c r="AD168" s="114">
        <f t="shared" si="70"/>
        <v>0</v>
      </c>
      <c r="AE168" s="11"/>
    </row>
    <row r="169" s="1" customFormat="1" ht="11" customHeight="1" spans="1:31">
      <c r="A169" s="138"/>
      <c r="B169" s="24" t="s">
        <v>422</v>
      </c>
      <c r="C169" s="25" t="s">
        <v>22</v>
      </c>
      <c r="D169" s="26"/>
      <c r="E169" s="27">
        <v>2500</v>
      </c>
      <c r="F169" s="28">
        <f t="shared" si="73"/>
        <v>2500</v>
      </c>
      <c r="G169" s="29" t="str">
        <f t="shared" si="74"/>
        <v/>
      </c>
      <c r="H169" s="30">
        <v>2500</v>
      </c>
      <c r="I169" s="99">
        <f t="shared" si="75"/>
        <v>2500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69"/>
        <v>3600</v>
      </c>
      <c r="P169" s="153" t="str">
        <f t="shared" si="63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72"/>
        <v>0</v>
      </c>
      <c r="AD169" s="114">
        <f t="shared" si="70"/>
        <v>0</v>
      </c>
      <c r="AE169" s="11"/>
    </row>
    <row r="170" s="1" customFormat="1" ht="11" customHeight="1" spans="1:31">
      <c r="A170" s="138"/>
      <c r="B170" s="118" t="s">
        <v>425</v>
      </c>
      <c r="C170" s="25" t="s">
        <v>22</v>
      </c>
      <c r="D170" s="26"/>
      <c r="E170" s="34">
        <v>3400</v>
      </c>
      <c r="F170" s="28">
        <f t="shared" si="73"/>
        <v>3400</v>
      </c>
      <c r="G170" s="29" t="str">
        <f t="shared" si="74"/>
        <v/>
      </c>
      <c r="H170" s="34">
        <v>3400</v>
      </c>
      <c r="I170" s="99">
        <f t="shared" si="75"/>
        <v>3400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69"/>
        <v>3000</v>
      </c>
      <c r="P170" s="153" t="str">
        <f t="shared" si="63"/>
        <v/>
      </c>
      <c r="Q170" s="156">
        <v>3000</v>
      </c>
      <c r="R170" s="90">
        <f t="shared" si="66"/>
        <v>3000</v>
      </c>
      <c r="S170" s="3"/>
      <c r="V170" s="9"/>
      <c r="W170" s="6"/>
      <c r="X170" s="8"/>
      <c r="Y170" s="9"/>
      <c r="Z170" s="6"/>
      <c r="AA170" s="8"/>
      <c r="AC170" s="114">
        <f t="shared" si="72"/>
        <v>0</v>
      </c>
      <c r="AD170" s="114">
        <f t="shared" si="70"/>
        <v>0</v>
      </c>
      <c r="AE170" s="11"/>
    </row>
    <row r="171" s="1" customFormat="1" ht="11" customHeight="1" spans="1:31">
      <c r="A171" s="138"/>
      <c r="B171" s="32" t="s">
        <v>428</v>
      </c>
      <c r="C171" s="33" t="s">
        <v>231</v>
      </c>
      <c r="D171" s="26"/>
      <c r="E171" s="27">
        <v>2400</v>
      </c>
      <c r="F171" s="28">
        <f t="shared" si="73"/>
        <v>2400</v>
      </c>
      <c r="G171" s="29" t="str">
        <f t="shared" si="74"/>
        <v/>
      </c>
      <c r="H171" s="30">
        <v>2400</v>
      </c>
      <c r="I171" s="99">
        <f t="shared" si="75"/>
        <v>2400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69"/>
        <v>3000</v>
      </c>
      <c r="P171" s="153" t="str">
        <f t="shared" si="63"/>
        <v/>
      </c>
      <c r="Q171" s="156">
        <v>3000</v>
      </c>
      <c r="R171" s="90">
        <f t="shared" si="66"/>
        <v>3000</v>
      </c>
      <c r="S171" s="3"/>
      <c r="V171" s="9"/>
      <c r="W171" s="6"/>
      <c r="X171" s="8"/>
      <c r="Y171" s="9"/>
      <c r="Z171" s="6"/>
      <c r="AA171" s="8"/>
      <c r="AC171" s="114">
        <f t="shared" si="72"/>
        <v>0</v>
      </c>
      <c r="AD171" s="114">
        <f t="shared" si="70"/>
        <v>0</v>
      </c>
      <c r="AE171" s="11"/>
    </row>
    <row r="172" s="1" customFormat="1" ht="11" customHeight="1" spans="1:31">
      <c r="A172" s="138"/>
      <c r="B172" s="24" t="s">
        <v>430</v>
      </c>
      <c r="C172" s="25" t="s">
        <v>22</v>
      </c>
      <c r="D172" s="26"/>
      <c r="E172" s="27">
        <v>3100</v>
      </c>
      <c r="F172" s="28">
        <f t="shared" si="73"/>
        <v>3100</v>
      </c>
      <c r="G172" s="29" t="str">
        <f t="shared" si="74"/>
        <v/>
      </c>
      <c r="H172" s="30">
        <v>3100</v>
      </c>
      <c r="I172" s="99">
        <f t="shared" si="75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3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72"/>
        <v>0</v>
      </c>
      <c r="AD172" s="114">
        <f t="shared" si="70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22</v>
      </c>
      <c r="D173" s="26"/>
      <c r="E173" s="27">
        <v>3100</v>
      </c>
      <c r="F173" s="28">
        <f t="shared" si="73"/>
        <v>3100</v>
      </c>
      <c r="G173" s="29" t="str">
        <f t="shared" si="74"/>
        <v/>
      </c>
      <c r="H173" s="30">
        <v>3100</v>
      </c>
      <c r="I173" s="99">
        <f t="shared" si="75"/>
        <v>3100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3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72"/>
        <v>0</v>
      </c>
      <c r="AD173" s="114">
        <f t="shared" si="70"/>
        <v>0</v>
      </c>
      <c r="AE173" s="11"/>
    </row>
    <row r="174" s="1" customFormat="1" ht="11" customHeight="1" spans="1:31">
      <c r="A174" s="138"/>
      <c r="B174" s="24" t="s">
        <v>432</v>
      </c>
      <c r="C174" s="25" t="s">
        <v>105</v>
      </c>
      <c r="D174" s="26"/>
      <c r="E174" s="27">
        <v>5800</v>
      </c>
      <c r="F174" s="28">
        <f t="shared" si="73"/>
        <v>5800</v>
      </c>
      <c r="G174" s="29" t="str">
        <f t="shared" si="74"/>
        <v/>
      </c>
      <c r="H174" s="30">
        <v>5800</v>
      </c>
      <c r="I174" s="99">
        <f t="shared" si="75"/>
        <v>5800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3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72"/>
        <v>0</v>
      </c>
      <c r="AD174" s="114">
        <f t="shared" si="70"/>
        <v>0</v>
      </c>
      <c r="AE174" s="11"/>
    </row>
    <row r="175" s="1" customFormat="1" ht="11" customHeight="1" spans="1:31">
      <c r="A175" s="138"/>
      <c r="B175" s="24" t="s">
        <v>435</v>
      </c>
      <c r="C175" s="25" t="s">
        <v>22</v>
      </c>
      <c r="D175" s="26"/>
      <c r="E175" s="27">
        <v>3000</v>
      </c>
      <c r="F175" s="28">
        <f t="shared" si="73"/>
        <v>3000</v>
      </c>
      <c r="G175" s="29" t="str">
        <f t="shared" si="74"/>
        <v/>
      </c>
      <c r="H175" s="30">
        <v>3000</v>
      </c>
      <c r="I175" s="99">
        <f t="shared" si="75"/>
        <v>3000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3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72"/>
        <v>0</v>
      </c>
      <c r="AD175" s="114">
        <f t="shared" si="70"/>
        <v>0</v>
      </c>
      <c r="AE175" s="11"/>
    </row>
    <row r="176" s="1" customFormat="1" ht="11" customHeight="1" spans="1:31">
      <c r="A176" s="138"/>
      <c r="B176" s="24" t="s">
        <v>437</v>
      </c>
      <c r="C176" s="25" t="s">
        <v>22</v>
      </c>
      <c r="D176" s="26"/>
      <c r="E176" s="27">
        <v>4430</v>
      </c>
      <c r="F176" s="28">
        <f t="shared" si="73"/>
        <v>4430</v>
      </c>
      <c r="G176" s="29" t="str">
        <f t="shared" si="74"/>
        <v/>
      </c>
      <c r="H176" s="30">
        <v>4430</v>
      </c>
      <c r="I176" s="99">
        <f t="shared" si="75"/>
        <v>4430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3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72"/>
        <v>0</v>
      </c>
      <c r="AD176" s="114">
        <f t="shared" si="70"/>
        <v>0</v>
      </c>
      <c r="AE176" s="11"/>
    </row>
    <row r="177" s="1" customFormat="1" ht="11" customHeight="1" spans="1:31">
      <c r="A177" s="138"/>
      <c r="B177" s="32" t="s">
        <v>439</v>
      </c>
      <c r="C177" s="33" t="s">
        <v>22</v>
      </c>
      <c r="D177" s="26"/>
      <c r="E177" s="27">
        <v>3100</v>
      </c>
      <c r="F177" s="28">
        <f t="shared" si="73"/>
        <v>3100</v>
      </c>
      <c r="G177" s="29" t="str">
        <f t="shared" si="74"/>
        <v/>
      </c>
      <c r="H177" s="30">
        <v>3100</v>
      </c>
      <c r="I177" s="99">
        <f t="shared" si="75"/>
        <v>3100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3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72"/>
        <v>0</v>
      </c>
      <c r="AD177" s="114">
        <f t="shared" si="70"/>
        <v>0</v>
      </c>
      <c r="AE177" s="11"/>
    </row>
    <row r="178" s="1" customFormat="1" ht="11" customHeight="1" spans="1:31">
      <c r="A178" s="138"/>
      <c r="B178" s="32" t="s">
        <v>441</v>
      </c>
      <c r="C178" s="139" t="s">
        <v>29</v>
      </c>
      <c r="D178" s="26"/>
      <c r="E178" s="27">
        <v>3500</v>
      </c>
      <c r="F178" s="28">
        <f t="shared" si="73"/>
        <v>3500</v>
      </c>
      <c r="G178" s="29" t="str">
        <f t="shared" si="74"/>
        <v/>
      </c>
      <c r="H178" s="30">
        <v>3500</v>
      </c>
      <c r="I178" s="99">
        <f t="shared" si="75"/>
        <v>3500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3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72"/>
        <v>0</v>
      </c>
      <c r="AD178" s="114">
        <f t="shared" si="70"/>
        <v>0</v>
      </c>
      <c r="AE178" s="11"/>
    </row>
    <row r="179" s="1" customFormat="1" ht="11" customHeight="1" spans="1:31">
      <c r="A179" s="138"/>
      <c r="B179" s="24" t="s">
        <v>443</v>
      </c>
      <c r="C179" s="25" t="s">
        <v>22</v>
      </c>
      <c r="D179" s="26"/>
      <c r="E179" s="27">
        <v>2900</v>
      </c>
      <c r="F179" s="28">
        <f t="shared" si="73"/>
        <v>2900</v>
      </c>
      <c r="G179" s="29" t="str">
        <f t="shared" si="74"/>
        <v/>
      </c>
      <c r="H179" s="30">
        <v>2900</v>
      </c>
      <c r="I179" s="99">
        <f t="shared" si="75"/>
        <v>2900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3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72"/>
        <v>0</v>
      </c>
      <c r="AD179" s="114">
        <f t="shared" si="70"/>
        <v>0</v>
      </c>
      <c r="AE179" s="11"/>
    </row>
    <row r="180" s="1" customFormat="1" ht="11" customHeight="1" spans="1:31">
      <c r="A180" s="138"/>
      <c r="B180" s="24" t="s">
        <v>445</v>
      </c>
      <c r="C180" s="25" t="s">
        <v>22</v>
      </c>
      <c r="D180" s="26"/>
      <c r="E180" s="27">
        <v>4280</v>
      </c>
      <c r="F180" s="28">
        <f t="shared" si="73"/>
        <v>4280</v>
      </c>
      <c r="G180" s="29" t="str">
        <f t="shared" si="74"/>
        <v/>
      </c>
      <c r="H180" s="30">
        <v>4280</v>
      </c>
      <c r="I180" s="99">
        <f t="shared" si="75"/>
        <v>4280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3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72"/>
        <v>0</v>
      </c>
      <c r="AD180" s="114">
        <f t="shared" si="70"/>
        <v>0</v>
      </c>
      <c r="AE180" s="11"/>
    </row>
    <row r="181" s="1" customFormat="1" ht="11" customHeight="1" spans="1:31">
      <c r="A181" s="138"/>
      <c r="B181" s="24" t="s">
        <v>447</v>
      </c>
      <c r="C181" s="25" t="s">
        <v>448</v>
      </c>
      <c r="D181" s="26"/>
      <c r="E181" s="27">
        <v>3200</v>
      </c>
      <c r="F181" s="28">
        <f t="shared" si="73"/>
        <v>3200</v>
      </c>
      <c r="G181" s="29" t="str">
        <f t="shared" si="74"/>
        <v/>
      </c>
      <c r="H181" s="30">
        <v>3200</v>
      </c>
      <c r="I181" s="99">
        <f t="shared" si="75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3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72"/>
        <v>0</v>
      </c>
      <c r="AD181" s="114">
        <f t="shared" si="70"/>
        <v>0</v>
      </c>
      <c r="AE181" s="11"/>
    </row>
    <row r="182" s="1" customFormat="1" ht="11" customHeight="1" spans="1:31">
      <c r="A182" s="138"/>
      <c r="B182" s="24" t="s">
        <v>450</v>
      </c>
      <c r="C182" s="25" t="s">
        <v>22</v>
      </c>
      <c r="D182" s="26"/>
      <c r="E182" s="27">
        <v>3200</v>
      </c>
      <c r="F182" s="28">
        <f t="shared" si="73"/>
        <v>3200</v>
      </c>
      <c r="G182" s="29" t="str">
        <f t="shared" si="74"/>
        <v/>
      </c>
      <c r="H182" s="30">
        <v>3200</v>
      </c>
      <c r="I182" s="99">
        <f t="shared" si="75"/>
        <v>3200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3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72"/>
        <v>0</v>
      </c>
      <c r="AD182" s="114">
        <f t="shared" si="70"/>
        <v>0</v>
      </c>
      <c r="AE182" s="11"/>
    </row>
    <row r="183" s="1" customFormat="1" ht="11" customHeight="1" spans="1:31">
      <c r="A183" s="138"/>
      <c r="B183" s="36" t="s">
        <v>452</v>
      </c>
      <c r="C183" s="36"/>
      <c r="D183" s="37"/>
      <c r="E183" s="38">
        <f>SUM(F168:F182)</f>
        <v>52010</v>
      </c>
      <c r="F183" s="39">
        <f>E183/15</f>
        <v>3467.33333333333</v>
      </c>
      <c r="G183" s="29" t="str">
        <f t="shared" si="74"/>
        <v/>
      </c>
      <c r="H183" s="38">
        <f>SUM(I168:I182)</f>
        <v>52010</v>
      </c>
      <c r="I183" s="39">
        <f>H183/15</f>
        <v>3467.33333333333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3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72"/>
        <v>0</v>
      </c>
      <c r="AD183" s="114">
        <f t="shared" si="70"/>
        <v>0</v>
      </c>
      <c r="AE183" s="11"/>
    </row>
    <row r="184" s="1" customFormat="1" ht="11" customHeight="1" spans="1:31">
      <c r="A184" s="138"/>
      <c r="B184" s="54" t="s">
        <v>454</v>
      </c>
      <c r="C184" s="25" t="s">
        <v>22</v>
      </c>
      <c r="D184" s="26"/>
      <c r="E184" s="27">
        <v>2480</v>
      </c>
      <c r="F184" s="28">
        <f t="shared" ref="F184:F186" si="76">E184+D184</f>
        <v>2480</v>
      </c>
      <c r="G184" s="29" t="str">
        <f t="shared" si="74"/>
        <v/>
      </c>
      <c r="H184" s="30">
        <v>2480</v>
      </c>
      <c r="I184" s="67">
        <f t="shared" ref="I184:I186" si="77">IF(G184="",0+H184,G184+H184)</f>
        <v>2480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3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72"/>
        <v>0</v>
      </c>
      <c r="AD184" s="114">
        <f t="shared" si="70"/>
        <v>0</v>
      </c>
      <c r="AE184" s="11"/>
    </row>
    <row r="185" s="1" customFormat="1" ht="11" customHeight="1" spans="1:31">
      <c r="A185" s="138"/>
      <c r="B185" s="33" t="s">
        <v>456</v>
      </c>
      <c r="C185" s="33" t="s">
        <v>231</v>
      </c>
      <c r="D185" s="26"/>
      <c r="E185" s="27">
        <v>2700</v>
      </c>
      <c r="F185" s="28">
        <f t="shared" si="76"/>
        <v>2700</v>
      </c>
      <c r="G185" s="29" t="str">
        <f t="shared" si="74"/>
        <v/>
      </c>
      <c r="H185" s="30">
        <v>2700</v>
      </c>
      <c r="I185" s="67">
        <f t="shared" si="77"/>
        <v>2700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3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72"/>
        <v>0</v>
      </c>
      <c r="AD185" s="114">
        <f t="shared" si="70"/>
        <v>0</v>
      </c>
      <c r="AE185" s="11"/>
    </row>
    <row r="186" s="1" customFormat="1" ht="11" customHeight="1" spans="1:31">
      <c r="A186" s="138"/>
      <c r="B186" s="33" t="s">
        <v>458</v>
      </c>
      <c r="C186" s="33" t="s">
        <v>22</v>
      </c>
      <c r="D186" s="26"/>
      <c r="E186" s="27">
        <v>3200</v>
      </c>
      <c r="F186" s="28">
        <f t="shared" si="76"/>
        <v>3200</v>
      </c>
      <c r="G186" s="29" t="str">
        <f t="shared" si="74"/>
        <v/>
      </c>
      <c r="H186" s="30">
        <v>3200</v>
      </c>
      <c r="I186" s="67">
        <f t="shared" si="77"/>
        <v>3200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3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72"/>
        <v>0</v>
      </c>
      <c r="AD186" s="114">
        <f t="shared" si="70"/>
        <v>0</v>
      </c>
      <c r="AE186" s="11"/>
    </row>
    <row r="187" s="1" customFormat="1" ht="11" customHeight="1" spans="1:31">
      <c r="A187" s="138"/>
      <c r="B187" s="36" t="s">
        <v>460</v>
      </c>
      <c r="C187" s="36"/>
      <c r="D187" s="37"/>
      <c r="E187" s="38">
        <f>E183+F184+F185+F186</f>
        <v>60390</v>
      </c>
      <c r="F187" s="39">
        <f>E187/18</f>
        <v>3355</v>
      </c>
      <c r="G187" s="73"/>
      <c r="H187" s="38">
        <f>H183+I184+I185+I186</f>
        <v>60390</v>
      </c>
      <c r="I187" s="39">
        <f>H187/18</f>
        <v>3355</v>
      </c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si="63"/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 t="e">
        <f>#REF!-#REF!</f>
        <v>#REF!</v>
      </c>
      <c r="AD187" s="114">
        <f t="shared" si="70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ref="P188:P197" si="78">IF(LEFT(M188,1)="+",LEFT(M188,1)&amp;TEXT(M188,"#"),TEXT(M188,"#"))</f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ref="AC188:AC197" si="79">F189-I189</f>
        <v>0</v>
      </c>
      <c r="AD188" s="114">
        <f t="shared" si="70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8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79"/>
        <v>0</v>
      </c>
      <c r="AD189" s="114">
        <f t="shared" si="70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8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79"/>
        <v>0</v>
      </c>
      <c r="AD190" s="114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8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79"/>
        <v>0</v>
      </c>
      <c r="AD191" s="114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8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79"/>
        <v>0</v>
      </c>
      <c r="AD192" s="114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8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79"/>
        <v>0</v>
      </c>
      <c r="AD193" s="114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8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79"/>
        <v>0</v>
      </c>
      <c r="AD194" s="114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8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79"/>
        <v>0</v>
      </c>
      <c r="AD195" s="114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8"/>
        <v/>
      </c>
      <c r="Q196" s="30">
        <v>20700</v>
      </c>
      <c r="R196" s="90">
        <f t="shared" si="66"/>
        <v>20700</v>
      </c>
      <c r="S196" s="3"/>
      <c r="V196" s="9"/>
      <c r="W196" s="6"/>
      <c r="X196" s="8"/>
      <c r="Y196" s="9"/>
      <c r="Z196" s="6"/>
      <c r="AA196" s="8"/>
      <c r="AC196" s="114">
        <f t="shared" si="79"/>
        <v>0</v>
      </c>
      <c r="AD196" s="114">
        <f t="shared" si="70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8"/>
        <v/>
      </c>
      <c r="Q197" s="161">
        <v>34200</v>
      </c>
      <c r="R197" s="116">
        <f t="shared" si="66"/>
        <v>34200</v>
      </c>
      <c r="S197" s="3"/>
      <c r="V197" s="9"/>
      <c r="W197" s="6"/>
      <c r="X197" s="8"/>
      <c r="Y197" s="9"/>
      <c r="Z197" s="6"/>
      <c r="AA197" s="8"/>
      <c r="AC197" s="114">
        <f t="shared" si="79"/>
        <v>0</v>
      </c>
      <c r="AD197" s="114">
        <f t="shared" si="7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200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7"/>
    <mergeCell ref="A78:A95"/>
    <mergeCell ref="A97:A119"/>
    <mergeCell ref="A121:A166"/>
    <mergeCell ref="A168:A187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548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548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25500</v>
      </c>
      <c r="O34" s="28">
        <f t="shared" si="19"/>
        <v>25500</v>
      </c>
      <c r="P34" s="29" t="str">
        <f t="shared" si="20"/>
        <v/>
      </c>
      <c r="Q34" s="30">
        <v>25500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21200</v>
      </c>
      <c r="O40" s="28">
        <f t="shared" si="19"/>
        <v>21200</v>
      </c>
      <c r="P40" s="77" t="str">
        <f t="shared" si="20"/>
        <v/>
      </c>
      <c r="Q40" s="30">
        <v>21200</v>
      </c>
      <c r="R40" s="90">
        <f t="shared" si="21"/>
        <v>21200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486840</v>
      </c>
      <c r="O46" s="39">
        <f>N46/18</f>
        <v>27046.6666666667</v>
      </c>
      <c r="P46" s="73"/>
      <c r="Q46" s="38">
        <f>SUM(R28:R45)</f>
        <v>486840</v>
      </c>
      <c r="R46" s="108">
        <f>Q46/18</f>
        <v>27046.6666666667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530040</v>
      </c>
      <c r="O50" s="39">
        <f>N50/21</f>
        <v>25240</v>
      </c>
      <c r="P50" s="73"/>
      <c r="Q50" s="38">
        <f>Q46+R47+R48</f>
        <v>530040</v>
      </c>
      <c r="R50" s="108">
        <f>Q50/21</f>
        <v>25240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2">E54+D54</f>
        <v>9800</v>
      </c>
      <c r="G54" s="29" t="str">
        <f t="shared" si="1"/>
        <v/>
      </c>
      <c r="H54" s="30">
        <v>9800</v>
      </c>
      <c r="I54" s="67">
        <f t="shared" ref="I54:I65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2"/>
        <v>11800</v>
      </c>
      <c r="G65" s="29" t="str">
        <f t="shared" si="1"/>
        <v/>
      </c>
      <c r="H65" s="30">
        <v>11800</v>
      </c>
      <c r="I65" s="67">
        <f t="shared" si="33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3">E67+D67</f>
        <v>6700</v>
      </c>
      <c r="G67" s="29" t="str">
        <f t="shared" si="1"/>
        <v/>
      </c>
      <c r="H67" s="30">
        <v>6700</v>
      </c>
      <c r="I67" s="67">
        <f t="shared" ref="I67:I69" si="44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3"/>
        <v>7000</v>
      </c>
      <c r="G68" s="29" t="str">
        <f t="shared" ref="G68:G73" si="45">IF(LEFT(D68,1)="+",LEFT(D68,1)&amp;TEXT(D68,"#"),TEXT(D68,"#"))</f>
        <v/>
      </c>
      <c r="H68" s="30">
        <v>7000</v>
      </c>
      <c r="I68" s="67">
        <f t="shared" si="44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3"/>
        <v>6800</v>
      </c>
      <c r="G69" s="29" t="str">
        <f t="shared" si="45"/>
        <v/>
      </c>
      <c r="H69" s="30">
        <v>6800</v>
      </c>
      <c r="I69" s="67">
        <f t="shared" si="44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81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1">E72+D72</f>
        <v>4700</v>
      </c>
      <c r="G72" s="29" t="str">
        <f t="shared" si="45"/>
        <v/>
      </c>
      <c r="H72" s="30">
        <v>4700</v>
      </c>
      <c r="I72" s="67">
        <f t="shared" ref="I72:I75" si="52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1"/>
        <v>4700</v>
      </c>
      <c r="G73" s="29" t="str">
        <f t="shared" si="45"/>
        <v/>
      </c>
      <c r="H73" s="30">
        <v>4700</v>
      </c>
      <c r="I73" s="67">
        <f t="shared" si="52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1"/>
        <v>3600</v>
      </c>
      <c r="G75" s="29" t="str">
        <f t="shared" ref="G75:G86" si="53">IF(LEFT(D75,1)="+",LEFT(D75,1)&amp;TEXT(D75,"#"),TEXT(D75,"#"))</f>
        <v/>
      </c>
      <c r="H75" s="30">
        <v>3600</v>
      </c>
      <c r="I75" s="67">
        <f t="shared" si="52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4">E77+D77</f>
        <v>9400</v>
      </c>
      <c r="G77" s="29" t="str">
        <f t="shared" si="53"/>
        <v/>
      </c>
      <c r="H77" s="30">
        <v>9400</v>
      </c>
      <c r="I77" s="67">
        <f t="shared" ref="I77:I94" si="55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4"/>
        <v>9800</v>
      </c>
      <c r="G78" s="29" t="str">
        <f t="shared" si="53"/>
        <v/>
      </c>
      <c r="H78" s="30">
        <v>9800</v>
      </c>
      <c r="I78" s="67">
        <f t="shared" si="55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4"/>
        <v>9200</v>
      </c>
      <c r="G79" s="29" t="str">
        <f t="shared" si="53"/>
        <v/>
      </c>
      <c r="H79" s="30">
        <v>9200</v>
      </c>
      <c r="I79" s="67">
        <f t="shared" si="55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4"/>
        <v>9400</v>
      </c>
      <c r="G80" s="29" t="str">
        <f t="shared" si="53"/>
        <v/>
      </c>
      <c r="H80" s="30">
        <v>9400</v>
      </c>
      <c r="I80" s="67">
        <f t="shared" si="55"/>
        <v>9400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>
        <v>-1000</v>
      </c>
      <c r="Q80" s="30">
        <v>21000</v>
      </c>
      <c r="R80" s="90">
        <f t="shared" si="50"/>
        <v>20000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5000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4"/>
        <v>9700</v>
      </c>
      <c r="G81" s="29" t="str">
        <f t="shared" si="53"/>
        <v/>
      </c>
      <c r="H81" s="30">
        <v>9700</v>
      </c>
      <c r="I81" s="67">
        <f t="shared" si="55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si="49"/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4"/>
        <v>8100</v>
      </c>
      <c r="G82" s="29" t="str">
        <f t="shared" si="53"/>
        <v/>
      </c>
      <c r="H82" s="30">
        <v>8100</v>
      </c>
      <c r="I82" s="67">
        <f t="shared" si="55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4"/>
        <v>9900</v>
      </c>
      <c r="G83" s="29" t="str">
        <f t="shared" si="53"/>
        <v/>
      </c>
      <c r="H83" s="30">
        <v>9900</v>
      </c>
      <c r="I83" s="67">
        <f t="shared" si="55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ref="P83:P121" si="56">IF(LEFT(M83,1)="+",LEFT(M83,1)&amp;TEXT(M83,"#"),TEXT(M83,"#"))</f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4"/>
        <v>8300</v>
      </c>
      <c r="G84" s="29" t="str">
        <f t="shared" si="53"/>
        <v/>
      </c>
      <c r="H84" s="30">
        <v>8300</v>
      </c>
      <c r="I84" s="67">
        <f t="shared" si="55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4"/>
        <v>6800</v>
      </c>
      <c r="G85" s="29" t="str">
        <f t="shared" si="53"/>
        <v/>
      </c>
      <c r="H85" s="30">
        <v>6800</v>
      </c>
      <c r="I85" s="67">
        <f t="shared" si="55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6900</v>
      </c>
      <c r="F86" s="28">
        <f t="shared" si="54"/>
        <v>6900</v>
      </c>
      <c r="G86" s="29" t="str">
        <f t="shared" si="53"/>
        <v/>
      </c>
      <c r="H86" s="30">
        <v>6900</v>
      </c>
      <c r="I86" s="67">
        <f t="shared" si="55"/>
        <v>6900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4"/>
        <v>7300</v>
      </c>
      <c r="G87" s="29"/>
      <c r="H87" s="30">
        <v>7300</v>
      </c>
      <c r="I87" s="67">
        <f t="shared" si="55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4"/>
        <v>7500</v>
      </c>
      <c r="G88" s="29" t="str">
        <f t="shared" ref="G88:G114" si="57">IF(LEFT(D88,1)="+",LEFT(D88,1)&amp;TEXT(D88,"#"),TEXT(D88,"#"))</f>
        <v/>
      </c>
      <c r="H88" s="30">
        <v>7500</v>
      </c>
      <c r="I88" s="67">
        <f t="shared" si="55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4"/>
        <v>8700</v>
      </c>
      <c r="G89" s="29"/>
      <c r="H89" s="30">
        <v>8700</v>
      </c>
      <c r="I89" s="67">
        <f t="shared" si="55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4"/>
        <v>11200</v>
      </c>
      <c r="G90" s="29" t="str">
        <f t="shared" si="57"/>
        <v/>
      </c>
      <c r="H90" s="30">
        <v>11200</v>
      </c>
      <c r="I90" s="67">
        <f t="shared" si="55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4"/>
        <v>8200</v>
      </c>
      <c r="G91" s="29" t="str">
        <f t="shared" si="57"/>
        <v/>
      </c>
      <c r="H91" s="30">
        <v>8200</v>
      </c>
      <c r="I91" s="67">
        <f t="shared" si="55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4"/>
        <v>7600</v>
      </c>
      <c r="G92" s="29" t="str">
        <f t="shared" si="57"/>
        <v/>
      </c>
      <c r="H92" s="30">
        <v>7600</v>
      </c>
      <c r="I92" s="67">
        <f t="shared" si="55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4"/>
        <v>8500</v>
      </c>
      <c r="G93" s="29" t="str">
        <f t="shared" si="57"/>
        <v/>
      </c>
      <c r="H93" s="30">
        <v>8500</v>
      </c>
      <c r="I93" s="67">
        <f t="shared" si="55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4"/>
        <v>8900</v>
      </c>
      <c r="G94" s="29" t="str">
        <f t="shared" si="57"/>
        <v/>
      </c>
      <c r="H94" s="30">
        <v>8900</v>
      </c>
      <c r="I94" s="67">
        <f t="shared" si="55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155400</v>
      </c>
      <c r="F95" s="39">
        <f>E95/18</f>
        <v>8633.33333333333</v>
      </c>
      <c r="G95" s="29" t="str">
        <f t="shared" si="57"/>
        <v/>
      </c>
      <c r="H95" s="38">
        <f>SUM(I77:I94)</f>
        <v>155400</v>
      </c>
      <c r="I95" s="39">
        <f>AVERAGE(I77:I94)</f>
        <v>8633.33333333333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8">E96+D96</f>
        <v>10800</v>
      </c>
      <c r="G96" s="29" t="str">
        <f t="shared" si="57"/>
        <v/>
      </c>
      <c r="H96" s="30">
        <v>10800</v>
      </c>
      <c r="I96" s="67">
        <f t="shared" ref="I96:I114" si="59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8"/>
        <v>11900</v>
      </c>
      <c r="G97" s="29" t="str">
        <f t="shared" si="57"/>
        <v/>
      </c>
      <c r="H97" s="30">
        <v>11900</v>
      </c>
      <c r="I97" s="67">
        <f t="shared" si="59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8"/>
        <v>11800</v>
      </c>
      <c r="G98" s="29" t="str">
        <f t="shared" si="57"/>
        <v/>
      </c>
      <c r="H98" s="30">
        <v>11800</v>
      </c>
      <c r="I98" s="67">
        <f t="shared" si="59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8"/>
        <v>12100</v>
      </c>
      <c r="G99" s="29" t="str">
        <f t="shared" si="57"/>
        <v/>
      </c>
      <c r="H99" s="30">
        <v>12100</v>
      </c>
      <c r="I99" s="67">
        <f t="shared" si="59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8"/>
        <v>11200</v>
      </c>
      <c r="G100" s="29" t="str">
        <f t="shared" si="57"/>
        <v/>
      </c>
      <c r="H100" s="30">
        <v>11200</v>
      </c>
      <c r="I100" s="67">
        <f t="shared" si="59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8"/>
        <v>11000</v>
      </c>
      <c r="G101" s="29" t="str">
        <f t="shared" si="57"/>
        <v/>
      </c>
      <c r="H101" s="30">
        <v>11000</v>
      </c>
      <c r="I101" s="67">
        <f t="shared" si="59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8"/>
        <v>10300</v>
      </c>
      <c r="G102" s="29" t="str">
        <f t="shared" si="57"/>
        <v/>
      </c>
      <c r="H102" s="30">
        <v>10300</v>
      </c>
      <c r="I102" s="67">
        <f t="shared" si="59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8"/>
        <v>10800</v>
      </c>
      <c r="G104" s="29" t="str">
        <f t="shared" si="57"/>
        <v/>
      </c>
      <c r="H104" s="30">
        <v>10800</v>
      </c>
      <c r="I104" s="67">
        <f t="shared" si="59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8"/>
        <v>10300</v>
      </c>
      <c r="G105" s="29" t="str">
        <f t="shared" si="57"/>
        <v/>
      </c>
      <c r="H105" s="30">
        <v>10300</v>
      </c>
      <c r="I105" s="67">
        <f t="shared" si="59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10600</v>
      </c>
      <c r="F107" s="28">
        <f t="shared" si="58"/>
        <v>10600</v>
      </c>
      <c r="G107" s="29" t="str">
        <f t="shared" si="57"/>
        <v/>
      </c>
      <c r="H107" s="30">
        <v>10600</v>
      </c>
      <c r="I107" s="67">
        <f t="shared" si="59"/>
        <v>10600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8"/>
        <v>11900</v>
      </c>
      <c r="G108" s="29" t="str">
        <f t="shared" si="57"/>
        <v/>
      </c>
      <c r="H108" s="30">
        <v>11900</v>
      </c>
      <c r="I108" s="67">
        <f t="shared" si="59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8"/>
        <v>12100</v>
      </c>
      <c r="G109" s="29" t="str">
        <f t="shared" si="57"/>
        <v/>
      </c>
      <c r="H109" s="30">
        <v>12100</v>
      </c>
      <c r="I109" s="67">
        <f t="shared" si="59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6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8"/>
        <v>11300</v>
      </c>
      <c r="G111" s="29" t="str">
        <f t="shared" si="57"/>
        <v/>
      </c>
      <c r="H111" s="30">
        <v>11300</v>
      </c>
      <c r="I111" s="67">
        <f t="shared" si="59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7"/>
        <v/>
      </c>
      <c r="H112" s="30">
        <v>11000</v>
      </c>
      <c r="I112" s="67">
        <f t="shared" si="59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8"/>
        <v>10300</v>
      </c>
      <c r="G113" s="29" t="str">
        <f t="shared" si="57"/>
        <v/>
      </c>
      <c r="H113" s="30">
        <v>10300</v>
      </c>
      <c r="I113" s="67">
        <f t="shared" si="59"/>
        <v>10300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6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210400</v>
      </c>
      <c r="F115" s="39">
        <f>E115/19</f>
        <v>11073.6842105263</v>
      </c>
      <c r="G115" s="73"/>
      <c r="H115" s="38">
        <f>SUM(I96:I114)</f>
        <v>210400</v>
      </c>
      <c r="I115" s="39">
        <f>H115/19</f>
        <v>11073.6842105263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5" si="60">E116+D116</f>
        <v>8700</v>
      </c>
      <c r="G116" s="29" t="str">
        <f t="shared" ref="G116:G138" si="61">IF(LEFT(D116,1)="+",LEFT(D116,1)&amp;TEXT(D116,"#"),TEXT(D116,"#"))</f>
        <v/>
      </c>
      <c r="H116" s="30">
        <v>8700</v>
      </c>
      <c r="I116" s="67">
        <f t="shared" ref="I116:I165" si="62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0"/>
        <v>9000</v>
      </c>
      <c r="G117" s="29" t="str">
        <f t="shared" si="61"/>
        <v/>
      </c>
      <c r="H117" s="30">
        <v>9000</v>
      </c>
      <c r="I117" s="67">
        <f t="shared" si="62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1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228100</v>
      </c>
      <c r="F119" s="39">
        <f>E119/21</f>
        <v>10861.9047619048</v>
      </c>
      <c r="G119" s="29" t="str">
        <f t="shared" si="61"/>
        <v/>
      </c>
      <c r="H119" s="38">
        <f>H115+H118</f>
        <v>228100</v>
      </c>
      <c r="I119" s="39">
        <f>H119/21</f>
        <v>10861.9047619048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10800</v>
      </c>
      <c r="F120" s="28">
        <f t="shared" si="60"/>
        <v>10800</v>
      </c>
      <c r="G120" s="29" t="str">
        <f t="shared" si="61"/>
        <v/>
      </c>
      <c r="H120" s="30">
        <v>10800</v>
      </c>
      <c r="I120" s="67">
        <f t="shared" si="62"/>
        <v>10800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0"/>
        <v>12000</v>
      </c>
      <c r="G121" s="29" t="str">
        <f t="shared" si="61"/>
        <v/>
      </c>
      <c r="H121" s="30">
        <v>12000</v>
      </c>
      <c r="I121" s="67">
        <f t="shared" si="62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0"/>
        <v>14300</v>
      </c>
      <c r="G122" s="29" t="str">
        <f t="shared" si="61"/>
        <v/>
      </c>
      <c r="H122" s="30">
        <v>14300</v>
      </c>
      <c r="I122" s="99">
        <f t="shared" si="62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0"/>
        <v>17100</v>
      </c>
      <c r="G123" s="29" t="str">
        <f t="shared" si="61"/>
        <v/>
      </c>
      <c r="H123" s="30">
        <v>17100</v>
      </c>
      <c r="I123" s="99">
        <f t="shared" si="62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0"/>
        <v>10600</v>
      </c>
      <c r="G124" s="29" t="str">
        <f t="shared" si="61"/>
        <v/>
      </c>
      <c r="H124" s="30">
        <v>10600</v>
      </c>
      <c r="I124" s="99">
        <f t="shared" si="62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0"/>
        <v>9300</v>
      </c>
      <c r="G125" s="29" t="str">
        <f t="shared" si="61"/>
        <v/>
      </c>
      <c r="H125" s="30">
        <v>9300</v>
      </c>
      <c r="I125" s="99">
        <f t="shared" si="62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0"/>
        <v>12600</v>
      </c>
      <c r="G126" s="29" t="str">
        <f t="shared" si="61"/>
        <v/>
      </c>
      <c r="H126" s="34">
        <v>12600</v>
      </c>
      <c r="I126" s="99">
        <f t="shared" si="62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0"/>
        <v>10900</v>
      </c>
      <c r="G127" s="29" t="str">
        <f t="shared" si="61"/>
        <v/>
      </c>
      <c r="H127" s="34">
        <v>10900</v>
      </c>
      <c r="I127" s="99">
        <f t="shared" si="62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0"/>
        <v>12400</v>
      </c>
      <c r="G128" s="29" t="str">
        <f t="shared" si="61"/>
        <v/>
      </c>
      <c r="H128" s="34">
        <v>12400</v>
      </c>
      <c r="I128" s="99">
        <f t="shared" si="62"/>
        <v>12400</v>
      </c>
      <c r="J128" s="105"/>
      <c r="K128" s="24" t="s">
        <v>315</v>
      </c>
      <c r="L128" s="25" t="s">
        <v>316</v>
      </c>
      <c r="M128" s="52" t="s">
        <v>468</v>
      </c>
      <c r="N128" s="27">
        <v>12300</v>
      </c>
      <c r="O128" s="28">
        <f t="shared" si="48"/>
        <v>12000</v>
      </c>
      <c r="P128" s="29" t="str">
        <f t="shared" si="63"/>
        <v>-300</v>
      </c>
      <c r="Q128" s="30">
        <v>12300</v>
      </c>
      <c r="R128" s="90">
        <f t="shared" si="50"/>
        <v>12000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0"/>
        <v>12500</v>
      </c>
      <c r="G129" s="29" t="str">
        <f t="shared" si="61"/>
        <v/>
      </c>
      <c r="H129" s="34">
        <v>12500</v>
      </c>
      <c r="I129" s="99">
        <f t="shared" si="62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0"/>
        <v>12300</v>
      </c>
      <c r="G130" s="29" t="str">
        <f t="shared" si="61"/>
        <v/>
      </c>
      <c r="H130" s="34">
        <v>12300</v>
      </c>
      <c r="I130" s="99">
        <f t="shared" si="62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0"/>
        <v>13100</v>
      </c>
      <c r="G131" s="29" t="str">
        <f t="shared" si="61"/>
        <v/>
      </c>
      <c r="H131" s="34">
        <v>13100</v>
      </c>
      <c r="I131" s="99">
        <f t="shared" si="62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63" si="64">F132-I132</f>
        <v>0</v>
      </c>
      <c r="AD132" s="114">
        <f t="shared" ref="AD132:AD152" si="65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0"/>
        <v>12800</v>
      </c>
      <c r="G133" s="29" t="str">
        <f t="shared" si="61"/>
        <v/>
      </c>
      <c r="H133" s="34">
        <v>12800</v>
      </c>
      <c r="I133" s="99">
        <f t="shared" si="62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0"/>
        <v>13500</v>
      </c>
      <c r="G134" s="29" t="str">
        <f t="shared" si="61"/>
        <v/>
      </c>
      <c r="H134" s="34">
        <v>13500</v>
      </c>
      <c r="I134" s="99">
        <f t="shared" si="62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0"/>
        <v>10500</v>
      </c>
      <c r="G137" s="29" t="str">
        <f t="shared" si="61"/>
        <v/>
      </c>
      <c r="H137" s="30">
        <v>10500</v>
      </c>
      <c r="I137" s="99">
        <f t="shared" si="62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0"/>
        <v>10300</v>
      </c>
      <c r="G138" s="29" t="str">
        <f t="shared" si="61"/>
        <v/>
      </c>
      <c r="H138" s="30">
        <v>10300</v>
      </c>
      <c r="I138" s="99">
        <f t="shared" si="62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0"/>
        <v>10300</v>
      </c>
      <c r="G139" s="29"/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0"/>
        <v>20600</v>
      </c>
      <c r="G141" s="29" t="str">
        <f t="shared" ref="G141:G154" si="68">IF(LEFT(D141,1)="+",LEFT(D141,1)&amp;TEXT(D141,"#"),TEXT(D141,"#"))</f>
        <v/>
      </c>
      <c r="H141" s="34">
        <v>20600</v>
      </c>
      <c r="I141" s="99">
        <f t="shared" si="62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0"/>
        <v>19500</v>
      </c>
      <c r="G142" s="29" t="str">
        <f t="shared" si="68"/>
        <v/>
      </c>
      <c r="H142" s="34">
        <v>19500</v>
      </c>
      <c r="I142" s="99">
        <f t="shared" si="62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3"/>
        <v/>
      </c>
      <c r="Q142" s="34">
        <f t="shared" si="67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0"/>
        <v>11400</v>
      </c>
      <c r="G144" s="29" t="str">
        <f t="shared" si="68"/>
        <v/>
      </c>
      <c r="H144" s="30">
        <v>11400</v>
      </c>
      <c r="I144" s="99">
        <f t="shared" si="62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0"/>
        <v>11000</v>
      </c>
      <c r="G145" s="29" t="str">
        <f t="shared" si="68"/>
        <v/>
      </c>
      <c r="H145" s="30">
        <v>11000</v>
      </c>
      <c r="I145" s="99">
        <f t="shared" si="62"/>
        <v>11000</v>
      </c>
      <c r="J145" s="105"/>
      <c r="K145" s="24" t="s">
        <v>353</v>
      </c>
      <c r="L145" s="54" t="s">
        <v>354</v>
      </c>
      <c r="M145" s="52"/>
      <c r="N145" s="34">
        <f>F170+7790+300+400</f>
        <v>10890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10500</v>
      </c>
      <c r="F146" s="28">
        <f t="shared" si="60"/>
        <v>10500</v>
      </c>
      <c r="G146" s="29" t="str">
        <f t="shared" si="68"/>
        <v/>
      </c>
      <c r="H146" s="30">
        <v>10500</v>
      </c>
      <c r="I146" s="99">
        <f t="shared" si="62"/>
        <v>10500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0"/>
        <v>10600</v>
      </c>
      <c r="G147" s="29" t="str">
        <f t="shared" si="68"/>
        <v/>
      </c>
      <c r="H147" s="30">
        <v>10600</v>
      </c>
      <c r="I147" s="99">
        <f t="shared" si="62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0"/>
        <v>10400</v>
      </c>
      <c r="G148" s="29" t="str">
        <f t="shared" si="68"/>
        <v/>
      </c>
      <c r="H148" s="30">
        <v>10400</v>
      </c>
      <c r="I148" s="99">
        <f t="shared" si="62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0"/>
        <v>10600</v>
      </c>
      <c r="G150" s="29" t="str">
        <f t="shared" si="68"/>
        <v/>
      </c>
      <c r="H150" s="30">
        <v>10600</v>
      </c>
      <c r="I150" s="99">
        <f t="shared" si="62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0"/>
        <v>14000</v>
      </c>
      <c r="G152" s="29" t="str">
        <f t="shared" si="68"/>
        <v/>
      </c>
      <c r="H152" s="30">
        <v>14000</v>
      </c>
      <c r="I152" s="99">
        <f t="shared" si="62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0"/>
        <v>13600</v>
      </c>
      <c r="G153" s="29" t="str">
        <f t="shared" si="68"/>
        <v/>
      </c>
      <c r="H153" s="30">
        <v>13600</v>
      </c>
      <c r="I153" s="99">
        <f t="shared" si="62"/>
        <v>13600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3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ref="AD153:AD197" si="70">O154-R154</f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0"/>
        <v>12700</v>
      </c>
      <c r="G154" s="29" t="str">
        <f t="shared" si="68"/>
        <v/>
      </c>
      <c r="H154" s="30">
        <v>12700</v>
      </c>
      <c r="I154" s="99">
        <f t="shared" si="62"/>
        <v>12700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69"/>
        <v>6000</v>
      </c>
      <c r="P154" s="77" t="str">
        <f t="shared" si="63"/>
        <v/>
      </c>
      <c r="Q154" s="30">
        <v>6000</v>
      </c>
      <c r="R154" s="90">
        <f t="shared" si="66"/>
        <v>6000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70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0"/>
        <v>10300</v>
      </c>
      <c r="G155" s="29"/>
      <c r="H155" s="30">
        <v>10300</v>
      </c>
      <c r="I155" s="99">
        <f t="shared" si="62"/>
        <v>10300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69"/>
        <v>5200</v>
      </c>
      <c r="P155" s="77" t="str">
        <f t="shared" si="63"/>
        <v/>
      </c>
      <c r="Q155" s="30">
        <v>5200</v>
      </c>
      <c r="R155" s="90">
        <f t="shared" si="66"/>
        <v>5200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70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0"/>
        <v>13000</v>
      </c>
      <c r="G156" s="29" t="str">
        <f t="shared" ref="G156:G165" si="71">IF(LEFT(D156,1)="+",LEFT(D156,1)&amp;TEXT(D156,"#"),TEXT(D156,"#"))</f>
        <v/>
      </c>
      <c r="H156" s="30">
        <v>13000</v>
      </c>
      <c r="I156" s="99">
        <f t="shared" si="62"/>
        <v>13000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69"/>
        <v>6500</v>
      </c>
      <c r="P156" s="77" t="str">
        <f t="shared" si="63"/>
        <v/>
      </c>
      <c r="Q156" s="30">
        <v>6500</v>
      </c>
      <c r="R156" s="90">
        <f t="shared" si="66"/>
        <v>6500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70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0"/>
        <v>13500</v>
      </c>
      <c r="G157" s="29"/>
      <c r="H157" s="34">
        <v>13500</v>
      </c>
      <c r="I157" s="99">
        <f t="shared" si="62"/>
        <v>13500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69"/>
        <v>3800</v>
      </c>
      <c r="P157" s="77" t="str">
        <f t="shared" si="63"/>
        <v/>
      </c>
      <c r="Q157" s="30">
        <v>3800</v>
      </c>
      <c r="R157" s="90">
        <f t="shared" si="66"/>
        <v>3800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70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0"/>
        <v>13200</v>
      </c>
      <c r="G158" s="29" t="str">
        <f t="shared" si="71"/>
        <v/>
      </c>
      <c r="H158" s="34">
        <v>13200</v>
      </c>
      <c r="I158" s="99">
        <f t="shared" si="62"/>
        <v>13200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3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70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69"/>
        <v>6400</v>
      </c>
      <c r="P159" s="77" t="str">
        <f t="shared" si="63"/>
        <v/>
      </c>
      <c r="Q159" s="30">
        <v>6400</v>
      </c>
      <c r="R159" s="90">
        <f t="shared" si="66"/>
        <v>6400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70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0"/>
        <v>10600</v>
      </c>
      <c r="G160" s="29" t="str">
        <f t="shared" si="71"/>
        <v/>
      </c>
      <c r="H160" s="30">
        <v>10600</v>
      </c>
      <c r="I160" s="99">
        <f t="shared" si="62"/>
        <v>10600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69"/>
        <v>2700</v>
      </c>
      <c r="P160" s="77" t="str">
        <f t="shared" si="63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70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67">
        <f t="shared" si="62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69"/>
        <v>2300</v>
      </c>
      <c r="P161" s="77" t="str">
        <f t="shared" si="63"/>
        <v/>
      </c>
      <c r="Q161" s="30">
        <v>2300</v>
      </c>
      <c r="R161" s="90">
        <f t="shared" si="66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70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70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0"/>
        <v>10700</v>
      </c>
      <c r="G163" s="29" t="str">
        <f t="shared" si="71"/>
        <v/>
      </c>
      <c r="H163" s="30">
        <v>10700</v>
      </c>
      <c r="I163" s="99">
        <f t="shared" si="62"/>
        <v>10700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69"/>
        <v>10200</v>
      </c>
      <c r="P163" s="77" t="str">
        <f t="shared" si="63"/>
        <v/>
      </c>
      <c r="Q163" s="30">
        <v>10200</v>
      </c>
      <c r="R163" s="90">
        <f t="shared" si="66"/>
        <v>10200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70"/>
        <v>0</v>
      </c>
      <c r="AE163" s="157"/>
    </row>
    <row r="164" s="1" customFormat="1" ht="11" customHeight="1" spans="1:31">
      <c r="A164" s="42"/>
      <c r="B164" s="44" t="s">
        <v>409</v>
      </c>
      <c r="C164" s="33" t="s">
        <v>66</v>
      </c>
      <c r="D164" s="26"/>
      <c r="E164" s="27">
        <v>11200</v>
      </c>
      <c r="F164" s="28">
        <f t="shared" si="60"/>
        <v>11200</v>
      </c>
      <c r="G164" s="29" t="str">
        <f t="shared" si="71"/>
        <v/>
      </c>
      <c r="H164" s="30">
        <v>11200</v>
      </c>
      <c r="I164" s="99">
        <f t="shared" si="62"/>
        <v>11200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69"/>
        <v>10700</v>
      </c>
      <c r="P164" s="77" t="str">
        <f t="shared" si="63"/>
        <v/>
      </c>
      <c r="Q164" s="30">
        <v>10700</v>
      </c>
      <c r="R164" s="90">
        <f t="shared" si="66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2">F165-I165</f>
        <v>0</v>
      </c>
      <c r="AD164" s="114">
        <f t="shared" si="70"/>
        <v>0</v>
      </c>
      <c r="AE164" s="11"/>
    </row>
    <row r="165" s="1" customFormat="1" ht="11" customHeight="1" spans="1:31">
      <c r="A165" s="42"/>
      <c r="B165" s="44" t="s">
        <v>413</v>
      </c>
      <c r="C165" s="135" t="s">
        <v>414</v>
      </c>
      <c r="D165" s="26"/>
      <c r="E165" s="27">
        <v>10600</v>
      </c>
      <c r="F165" s="28">
        <f t="shared" si="60"/>
        <v>10600</v>
      </c>
      <c r="G165" s="29" t="str">
        <f t="shared" si="71"/>
        <v/>
      </c>
      <c r="H165" s="30">
        <v>10600</v>
      </c>
      <c r="I165" s="99">
        <f t="shared" si="62"/>
        <v>10600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69"/>
        <v>12000</v>
      </c>
      <c r="P165" s="77" t="str">
        <f t="shared" si="63"/>
        <v/>
      </c>
      <c r="Q165" s="30">
        <v>12000</v>
      </c>
      <c r="R165" s="90">
        <f t="shared" si="66"/>
        <v>12000</v>
      </c>
      <c r="S165" s="3"/>
      <c r="V165" s="9"/>
      <c r="W165" s="6"/>
      <c r="X165" s="8"/>
      <c r="Y165" s="9"/>
      <c r="Z165" s="6"/>
      <c r="AA165" s="8"/>
      <c r="AC165" s="114">
        <f t="shared" si="72"/>
        <v>0</v>
      </c>
      <c r="AD165" s="114">
        <f t="shared" si="70"/>
        <v>0</v>
      </c>
      <c r="AE165" s="11"/>
    </row>
    <row r="166" s="1" customFormat="1" ht="11" customHeight="1" spans="1:31">
      <c r="A166" s="121"/>
      <c r="B166" s="136" t="s">
        <v>416</v>
      </c>
      <c r="C166" s="36"/>
      <c r="D166" s="37"/>
      <c r="E166" s="38">
        <f>SUM(F120:F165)</f>
        <v>568600</v>
      </c>
      <c r="F166" s="39">
        <f>E166/46</f>
        <v>12360.8695652174</v>
      </c>
      <c r="G166" s="73"/>
      <c r="H166" s="38">
        <f>SUM(I120:I165)</f>
        <v>568600</v>
      </c>
      <c r="I166" s="149">
        <f>H166/46</f>
        <v>12360.8695652174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69"/>
        <v>11700</v>
      </c>
      <c r="P166" s="29" t="str">
        <f t="shared" si="63"/>
        <v/>
      </c>
      <c r="Q166" s="30">
        <v>11700</v>
      </c>
      <c r="R166" s="90">
        <f t="shared" si="66"/>
        <v>11700</v>
      </c>
      <c r="S166" s="3"/>
      <c r="V166" s="9"/>
      <c r="W166" s="6"/>
      <c r="X166" s="8"/>
      <c r="Y166" s="9"/>
      <c r="Z166" s="6"/>
      <c r="AA166" s="8"/>
      <c r="AC166" s="114">
        <f t="shared" si="72"/>
        <v>0</v>
      </c>
      <c r="AD166" s="114">
        <f t="shared" si="70"/>
        <v>0</v>
      </c>
      <c r="AE166" s="11"/>
    </row>
    <row r="167" s="1" customFormat="1" ht="11" customHeight="1" spans="1:31">
      <c r="A167" s="137" t="s">
        <v>419</v>
      </c>
      <c r="B167" s="24" t="s">
        <v>420</v>
      </c>
      <c r="C167" s="25" t="s">
        <v>15</v>
      </c>
      <c r="D167" s="26"/>
      <c r="E167" s="34">
        <v>4100</v>
      </c>
      <c r="F167" s="28">
        <f t="shared" ref="F167:F181" si="73">E167+D167</f>
        <v>4100</v>
      </c>
      <c r="G167" s="29" t="str">
        <f t="shared" ref="G167:G185" si="74">IF(LEFT(D167,1)="+",LEFT(D167,1)&amp;TEXT(D167,"#"),TEXT(D167,"#"))</f>
        <v/>
      </c>
      <c r="H167" s="34">
        <v>4100</v>
      </c>
      <c r="I167" s="99">
        <f t="shared" ref="I167:I181" si="75">IF(G167="",0+H167,G167+H167)</f>
        <v>4100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69"/>
        <v>4050</v>
      </c>
      <c r="P167" s="77" t="str">
        <f t="shared" si="63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72"/>
        <v>0</v>
      </c>
      <c r="AD167" s="114">
        <f t="shared" si="70"/>
        <v>0</v>
      </c>
      <c r="AE167" s="11"/>
    </row>
    <row r="168" s="1" customFormat="1" ht="11" customHeight="1" spans="1:31">
      <c r="A168" s="138"/>
      <c r="B168" s="24" t="s">
        <v>422</v>
      </c>
      <c r="C168" s="25" t="s">
        <v>22</v>
      </c>
      <c r="D168" s="26"/>
      <c r="E168" s="27">
        <v>2500</v>
      </c>
      <c r="F168" s="28">
        <f t="shared" si="73"/>
        <v>2500</v>
      </c>
      <c r="G168" s="29" t="str">
        <f t="shared" si="74"/>
        <v/>
      </c>
      <c r="H168" s="30">
        <v>2500</v>
      </c>
      <c r="I168" s="99">
        <f t="shared" si="75"/>
        <v>2500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69"/>
        <v>10360</v>
      </c>
      <c r="P168" s="77" t="str">
        <f t="shared" si="63"/>
        <v/>
      </c>
      <c r="Q168" s="30">
        <v>10360</v>
      </c>
      <c r="R168" s="90">
        <f t="shared" si="66"/>
        <v>10360</v>
      </c>
      <c r="S168" s="3"/>
      <c r="V168" s="9"/>
      <c r="W168" s="6"/>
      <c r="X168" s="8"/>
      <c r="Y168" s="9"/>
      <c r="Z168" s="6"/>
      <c r="AA168" s="8"/>
      <c r="AC168" s="114">
        <f t="shared" si="72"/>
        <v>0</v>
      </c>
      <c r="AD168" s="114">
        <f t="shared" si="70"/>
        <v>0</v>
      </c>
      <c r="AE168" s="11"/>
    </row>
    <row r="169" s="1" customFormat="1" ht="11" customHeight="1" spans="1:31">
      <c r="A169" s="138"/>
      <c r="B169" s="118" t="s">
        <v>425</v>
      </c>
      <c r="C169" s="25" t="s">
        <v>22</v>
      </c>
      <c r="D169" s="26"/>
      <c r="E169" s="34">
        <v>3400</v>
      </c>
      <c r="F169" s="28">
        <f t="shared" si="73"/>
        <v>3400</v>
      </c>
      <c r="G169" s="29" t="str">
        <f t="shared" si="74"/>
        <v/>
      </c>
      <c r="H169" s="34">
        <v>3400</v>
      </c>
      <c r="I169" s="99">
        <f t="shared" si="75"/>
        <v>3400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69"/>
        <v>3600</v>
      </c>
      <c r="P169" s="153" t="str">
        <f t="shared" si="63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72"/>
        <v>0</v>
      </c>
      <c r="AD169" s="114">
        <f t="shared" si="70"/>
        <v>0</v>
      </c>
      <c r="AE169" s="11"/>
    </row>
    <row r="170" s="1" customFormat="1" ht="11" customHeight="1" spans="1:31">
      <c r="A170" s="138"/>
      <c r="B170" s="32" t="s">
        <v>428</v>
      </c>
      <c r="C170" s="33" t="s">
        <v>231</v>
      </c>
      <c r="D170" s="26"/>
      <c r="E170" s="27">
        <v>2400</v>
      </c>
      <c r="F170" s="28">
        <f t="shared" si="73"/>
        <v>2400</v>
      </c>
      <c r="G170" s="29" t="str">
        <f t="shared" si="74"/>
        <v/>
      </c>
      <c r="H170" s="30">
        <v>2400</v>
      </c>
      <c r="I170" s="99">
        <f t="shared" si="75"/>
        <v>2400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69"/>
        <v>3000</v>
      </c>
      <c r="P170" s="153" t="str">
        <f t="shared" si="63"/>
        <v/>
      </c>
      <c r="Q170" s="156">
        <v>3000</v>
      </c>
      <c r="R170" s="90">
        <f t="shared" si="66"/>
        <v>3000</v>
      </c>
      <c r="S170" s="3"/>
      <c r="V170" s="9"/>
      <c r="W170" s="6"/>
      <c r="X170" s="8"/>
      <c r="Y170" s="9"/>
      <c r="Z170" s="6"/>
      <c r="AA170" s="8"/>
      <c r="AC170" s="114">
        <f t="shared" si="72"/>
        <v>0</v>
      </c>
      <c r="AD170" s="114">
        <f t="shared" si="70"/>
        <v>0</v>
      </c>
      <c r="AE170" s="11"/>
    </row>
    <row r="171" s="1" customFormat="1" ht="11" customHeight="1" spans="1:31">
      <c r="A171" s="138"/>
      <c r="B171" s="24" t="s">
        <v>430</v>
      </c>
      <c r="C171" s="25" t="s">
        <v>22</v>
      </c>
      <c r="D171" s="26"/>
      <c r="E171" s="27">
        <v>3100</v>
      </c>
      <c r="F171" s="28">
        <f t="shared" si="73"/>
        <v>3100</v>
      </c>
      <c r="G171" s="29" t="str">
        <f t="shared" si="74"/>
        <v/>
      </c>
      <c r="H171" s="30">
        <v>3100</v>
      </c>
      <c r="I171" s="99">
        <f t="shared" si="75"/>
        <v>3100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69"/>
        <v>3000</v>
      </c>
      <c r="P171" s="153" t="str">
        <f t="shared" si="63"/>
        <v/>
      </c>
      <c r="Q171" s="156">
        <v>3000</v>
      </c>
      <c r="R171" s="90">
        <f t="shared" si="66"/>
        <v>3000</v>
      </c>
      <c r="S171" s="3"/>
      <c r="V171" s="9"/>
      <c r="W171" s="6"/>
      <c r="X171" s="8"/>
      <c r="Y171" s="9"/>
      <c r="Z171" s="6"/>
      <c r="AA171" s="8"/>
      <c r="AC171" s="114">
        <f t="shared" si="72"/>
        <v>0</v>
      </c>
      <c r="AD171" s="114">
        <f t="shared" si="70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22</v>
      </c>
      <c r="D172" s="26"/>
      <c r="E172" s="27">
        <v>3100</v>
      </c>
      <c r="F172" s="28">
        <f t="shared" si="73"/>
        <v>3100</v>
      </c>
      <c r="G172" s="29" t="str">
        <f t="shared" si="74"/>
        <v/>
      </c>
      <c r="H172" s="30">
        <v>3100</v>
      </c>
      <c r="I172" s="99">
        <f t="shared" si="75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3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72"/>
        <v>0</v>
      </c>
      <c r="AD172" s="114">
        <f t="shared" si="70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105</v>
      </c>
      <c r="D173" s="26"/>
      <c r="E173" s="27">
        <v>5800</v>
      </c>
      <c r="F173" s="28">
        <f t="shared" si="73"/>
        <v>5800</v>
      </c>
      <c r="G173" s="29" t="str">
        <f t="shared" si="74"/>
        <v/>
      </c>
      <c r="H173" s="30">
        <v>5800</v>
      </c>
      <c r="I173" s="99">
        <f t="shared" si="75"/>
        <v>5800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3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72"/>
        <v>0</v>
      </c>
      <c r="AD173" s="114">
        <f t="shared" si="70"/>
        <v>0</v>
      </c>
      <c r="AE173" s="11"/>
    </row>
    <row r="174" s="1" customFormat="1" ht="11" customHeight="1" spans="1:31">
      <c r="A174" s="138"/>
      <c r="B174" s="24" t="s">
        <v>435</v>
      </c>
      <c r="C174" s="25" t="s">
        <v>22</v>
      </c>
      <c r="D174" s="26"/>
      <c r="E174" s="27">
        <v>3000</v>
      </c>
      <c r="F174" s="28">
        <f t="shared" si="73"/>
        <v>3000</v>
      </c>
      <c r="G174" s="29" t="str">
        <f t="shared" si="74"/>
        <v/>
      </c>
      <c r="H174" s="30">
        <v>3000</v>
      </c>
      <c r="I174" s="99">
        <f t="shared" si="75"/>
        <v>3000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3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72"/>
        <v>0</v>
      </c>
      <c r="AD174" s="114">
        <f t="shared" si="70"/>
        <v>0</v>
      </c>
      <c r="AE174" s="11"/>
    </row>
    <row r="175" s="1" customFormat="1" ht="11" customHeight="1" spans="1:31">
      <c r="A175" s="138"/>
      <c r="B175" s="24" t="s">
        <v>437</v>
      </c>
      <c r="C175" s="25" t="s">
        <v>22</v>
      </c>
      <c r="D175" s="26"/>
      <c r="E175" s="27">
        <v>4430</v>
      </c>
      <c r="F175" s="28">
        <f t="shared" si="73"/>
        <v>4430</v>
      </c>
      <c r="G175" s="29" t="str">
        <f t="shared" si="74"/>
        <v/>
      </c>
      <c r="H175" s="30">
        <v>4430</v>
      </c>
      <c r="I175" s="99">
        <f t="shared" si="75"/>
        <v>4430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3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72"/>
        <v>0</v>
      </c>
      <c r="AD175" s="114">
        <f t="shared" si="70"/>
        <v>0</v>
      </c>
      <c r="AE175" s="11"/>
    </row>
    <row r="176" s="1" customFormat="1" ht="11" customHeight="1" spans="1:31">
      <c r="A176" s="138"/>
      <c r="B176" s="32" t="s">
        <v>439</v>
      </c>
      <c r="C176" s="33" t="s">
        <v>22</v>
      </c>
      <c r="D176" s="26"/>
      <c r="E176" s="27">
        <v>3100</v>
      </c>
      <c r="F176" s="28">
        <f t="shared" si="73"/>
        <v>3100</v>
      </c>
      <c r="G176" s="29" t="str">
        <f t="shared" si="74"/>
        <v/>
      </c>
      <c r="H176" s="30">
        <v>3100</v>
      </c>
      <c r="I176" s="99">
        <f t="shared" si="75"/>
        <v>3100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3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72"/>
        <v>0</v>
      </c>
      <c r="AD176" s="114">
        <f t="shared" si="70"/>
        <v>0</v>
      </c>
      <c r="AE176" s="11"/>
    </row>
    <row r="177" s="1" customFormat="1" ht="11" customHeight="1" spans="1:31">
      <c r="A177" s="138"/>
      <c r="B177" s="32" t="s">
        <v>441</v>
      </c>
      <c r="C177" s="139" t="s">
        <v>29</v>
      </c>
      <c r="D177" s="26"/>
      <c r="E177" s="27">
        <v>3500</v>
      </c>
      <c r="F177" s="28">
        <f t="shared" si="73"/>
        <v>3500</v>
      </c>
      <c r="G177" s="29" t="str">
        <f t="shared" si="74"/>
        <v/>
      </c>
      <c r="H177" s="30">
        <v>3500</v>
      </c>
      <c r="I177" s="99">
        <f t="shared" si="75"/>
        <v>3500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3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72"/>
        <v>0</v>
      </c>
      <c r="AD177" s="114">
        <f t="shared" si="70"/>
        <v>0</v>
      </c>
      <c r="AE177" s="11"/>
    </row>
    <row r="178" s="1" customFormat="1" ht="11" customHeight="1" spans="1:31">
      <c r="A178" s="138"/>
      <c r="B178" s="24" t="s">
        <v>443</v>
      </c>
      <c r="C178" s="25" t="s">
        <v>22</v>
      </c>
      <c r="D178" s="26"/>
      <c r="E178" s="27">
        <v>2900</v>
      </c>
      <c r="F178" s="28">
        <f t="shared" si="73"/>
        <v>2900</v>
      </c>
      <c r="G178" s="29" t="str">
        <f t="shared" si="74"/>
        <v/>
      </c>
      <c r="H178" s="30">
        <v>2900</v>
      </c>
      <c r="I178" s="99">
        <f t="shared" si="75"/>
        <v>2900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3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72"/>
        <v>0</v>
      </c>
      <c r="AD178" s="114">
        <f t="shared" si="70"/>
        <v>0</v>
      </c>
      <c r="AE178" s="11"/>
    </row>
    <row r="179" s="1" customFormat="1" ht="11" customHeight="1" spans="1:31">
      <c r="A179" s="138"/>
      <c r="B179" s="24" t="s">
        <v>445</v>
      </c>
      <c r="C179" s="25" t="s">
        <v>22</v>
      </c>
      <c r="D179" s="26"/>
      <c r="E179" s="27">
        <v>4280</v>
      </c>
      <c r="F179" s="28">
        <f t="shared" si="73"/>
        <v>4280</v>
      </c>
      <c r="G179" s="29" t="str">
        <f t="shared" si="74"/>
        <v/>
      </c>
      <c r="H179" s="30">
        <v>4280</v>
      </c>
      <c r="I179" s="99">
        <f t="shared" si="75"/>
        <v>4280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3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72"/>
        <v>0</v>
      </c>
      <c r="AD179" s="114">
        <f t="shared" si="70"/>
        <v>0</v>
      </c>
      <c r="AE179" s="11"/>
    </row>
    <row r="180" s="1" customFormat="1" ht="11" customHeight="1" spans="1:31">
      <c r="A180" s="138"/>
      <c r="B180" s="24" t="s">
        <v>447</v>
      </c>
      <c r="C180" s="25" t="s">
        <v>448</v>
      </c>
      <c r="D180" s="26"/>
      <c r="E180" s="27">
        <v>3200</v>
      </c>
      <c r="F180" s="28">
        <f t="shared" si="73"/>
        <v>3200</v>
      </c>
      <c r="G180" s="29" t="str">
        <f t="shared" si="74"/>
        <v/>
      </c>
      <c r="H180" s="30">
        <v>3200</v>
      </c>
      <c r="I180" s="99">
        <f t="shared" si="75"/>
        <v>3200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3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72"/>
        <v>0</v>
      </c>
      <c r="AD180" s="114">
        <f t="shared" si="70"/>
        <v>0</v>
      </c>
      <c r="AE180" s="11"/>
    </row>
    <row r="181" s="1" customFormat="1" ht="11" customHeight="1" spans="1:31">
      <c r="A181" s="138"/>
      <c r="B181" s="24" t="s">
        <v>450</v>
      </c>
      <c r="C181" s="25" t="s">
        <v>22</v>
      </c>
      <c r="D181" s="26"/>
      <c r="E181" s="27">
        <v>3200</v>
      </c>
      <c r="F181" s="28">
        <f t="shared" si="73"/>
        <v>3200</v>
      </c>
      <c r="G181" s="29" t="str">
        <f t="shared" si="74"/>
        <v/>
      </c>
      <c r="H181" s="30">
        <v>3200</v>
      </c>
      <c r="I181" s="99">
        <f t="shared" si="75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3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72"/>
        <v>0</v>
      </c>
      <c r="AD181" s="114">
        <f t="shared" si="70"/>
        <v>0</v>
      </c>
      <c r="AE181" s="11"/>
    </row>
    <row r="182" s="1" customFormat="1" ht="11" customHeight="1" spans="1:31">
      <c r="A182" s="138"/>
      <c r="B182" s="36" t="s">
        <v>452</v>
      </c>
      <c r="C182" s="36"/>
      <c r="D182" s="37"/>
      <c r="E182" s="38">
        <f>SUM(F167:F181)</f>
        <v>52010</v>
      </c>
      <c r="F182" s="39">
        <f>E182/15</f>
        <v>3467.33333333333</v>
      </c>
      <c r="G182" s="29" t="str">
        <f t="shared" si="74"/>
        <v/>
      </c>
      <c r="H182" s="38">
        <f>SUM(I167:I181)</f>
        <v>52010</v>
      </c>
      <c r="I182" s="39">
        <f>H182/15</f>
        <v>3467.33333333333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3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72"/>
        <v>0</v>
      </c>
      <c r="AD182" s="114">
        <f t="shared" si="70"/>
        <v>0</v>
      </c>
      <c r="AE182" s="11"/>
    </row>
    <row r="183" s="1" customFormat="1" ht="11" customHeight="1" spans="1:31">
      <c r="A183" s="138"/>
      <c r="B183" s="54" t="s">
        <v>454</v>
      </c>
      <c r="C183" s="25" t="s">
        <v>22</v>
      </c>
      <c r="D183" s="26"/>
      <c r="E183" s="27">
        <v>2480</v>
      </c>
      <c r="F183" s="28">
        <f t="shared" ref="F183:F185" si="76">E183+D183</f>
        <v>2480</v>
      </c>
      <c r="G183" s="29" t="str">
        <f t="shared" si="74"/>
        <v/>
      </c>
      <c r="H183" s="30">
        <v>2480</v>
      </c>
      <c r="I183" s="67">
        <f t="shared" ref="I183:I185" si="77">IF(G183="",0+H183,G183+H183)</f>
        <v>2480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3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72"/>
        <v>0</v>
      </c>
      <c r="AD183" s="114">
        <f t="shared" si="70"/>
        <v>0</v>
      </c>
      <c r="AE183" s="11"/>
    </row>
    <row r="184" s="1" customFormat="1" ht="11" customHeight="1" spans="1:31">
      <c r="A184" s="138"/>
      <c r="B184" s="33" t="s">
        <v>456</v>
      </c>
      <c r="C184" s="33" t="s">
        <v>231</v>
      </c>
      <c r="D184" s="26"/>
      <c r="E184" s="27">
        <v>2700</v>
      </c>
      <c r="F184" s="28">
        <f t="shared" si="76"/>
        <v>2700</v>
      </c>
      <c r="G184" s="29" t="str">
        <f t="shared" si="74"/>
        <v/>
      </c>
      <c r="H184" s="30">
        <v>2700</v>
      </c>
      <c r="I184" s="67">
        <f t="shared" si="77"/>
        <v>2700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3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72"/>
        <v>0</v>
      </c>
      <c r="AD184" s="114">
        <f t="shared" si="70"/>
        <v>0</v>
      </c>
      <c r="AE184" s="11"/>
    </row>
    <row r="185" s="1" customFormat="1" ht="11" customHeight="1" spans="1:31">
      <c r="A185" s="138"/>
      <c r="B185" s="33" t="s">
        <v>458</v>
      </c>
      <c r="C185" s="33" t="s">
        <v>22</v>
      </c>
      <c r="D185" s="26"/>
      <c r="E185" s="27">
        <v>3200</v>
      </c>
      <c r="F185" s="28">
        <f t="shared" si="76"/>
        <v>3200</v>
      </c>
      <c r="G185" s="29" t="str">
        <f t="shared" si="74"/>
        <v/>
      </c>
      <c r="H185" s="30">
        <v>3200</v>
      </c>
      <c r="I185" s="67">
        <f t="shared" si="77"/>
        <v>3200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3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72"/>
        <v>0</v>
      </c>
      <c r="AD185" s="114">
        <f t="shared" si="70"/>
        <v>0</v>
      </c>
      <c r="AE185" s="11"/>
    </row>
    <row r="186" s="1" customFormat="1" ht="11" customHeight="1" spans="1:31">
      <c r="A186" s="138"/>
      <c r="B186" s="36" t="s">
        <v>460</v>
      </c>
      <c r="C186" s="36"/>
      <c r="D186" s="37"/>
      <c r="E186" s="38">
        <f>E182+F183+F184+F185</f>
        <v>60390</v>
      </c>
      <c r="F186" s="39">
        <f>E186/18</f>
        <v>3355</v>
      </c>
      <c r="G186" s="73"/>
      <c r="H186" s="38">
        <f>H182+I183+I184+I185</f>
        <v>60390</v>
      </c>
      <c r="I186" s="39">
        <f>H186/18</f>
        <v>3355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3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72"/>
        <v>0</v>
      </c>
      <c r="AD186" s="114">
        <f t="shared" si="70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si="63"/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72"/>
        <v>0</v>
      </c>
      <c r="AD187" s="114">
        <f t="shared" si="70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ref="P188:P197" si="78">IF(LEFT(M188,1)="+",LEFT(M188,1)&amp;TEXT(M188,"#"),TEXT(M188,"#"))</f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72"/>
        <v>0</v>
      </c>
      <c r="AD188" s="114">
        <f t="shared" si="70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8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72"/>
        <v>0</v>
      </c>
      <c r="AD189" s="114">
        <f t="shared" si="70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8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72"/>
        <v>0</v>
      </c>
      <c r="AD190" s="114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8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72"/>
        <v>0</v>
      </c>
      <c r="AD191" s="114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8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72"/>
        <v>0</v>
      </c>
      <c r="AD192" s="114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8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72"/>
        <v>0</v>
      </c>
      <c r="AD193" s="114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8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72"/>
        <v>0</v>
      </c>
      <c r="AD194" s="114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8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72"/>
        <v>0</v>
      </c>
      <c r="AD195" s="114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8"/>
        <v/>
      </c>
      <c r="Q196" s="30">
        <v>20700</v>
      </c>
      <c r="R196" s="90">
        <f t="shared" si="66"/>
        <v>20700</v>
      </c>
      <c r="S196" s="3"/>
      <c r="V196" s="9"/>
      <c r="W196" s="6"/>
      <c r="X196" s="8"/>
      <c r="Y196" s="9"/>
      <c r="Z196" s="6"/>
      <c r="AA196" s="8"/>
      <c r="AC196" s="114">
        <f t="shared" si="72"/>
        <v>0</v>
      </c>
      <c r="AD196" s="114">
        <f t="shared" si="70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8"/>
        <v/>
      </c>
      <c r="Q197" s="161">
        <v>34200</v>
      </c>
      <c r="R197" s="116">
        <f t="shared" si="66"/>
        <v>34200</v>
      </c>
      <c r="S197" s="3"/>
      <c r="V197" s="9"/>
      <c r="W197" s="6"/>
      <c r="X197" s="8"/>
      <c r="Y197" s="9"/>
      <c r="Z197" s="6"/>
      <c r="AA197" s="8"/>
      <c r="AC197" s="114">
        <f t="shared" si="72"/>
        <v>0</v>
      </c>
      <c r="AD197" s="114">
        <f t="shared" si="7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R26" sqref="R26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549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549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 t="s">
        <v>469</v>
      </c>
      <c r="N34" s="27">
        <v>25600</v>
      </c>
      <c r="O34" s="28">
        <f t="shared" si="19"/>
        <v>25500</v>
      </c>
      <c r="P34" s="29" t="str">
        <f t="shared" si="20"/>
        <v>-100</v>
      </c>
      <c r="Q34" s="30">
        <v>25600</v>
      </c>
      <c r="R34" s="90">
        <f t="shared" si="21"/>
        <v>25500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21200</v>
      </c>
      <c r="O40" s="28">
        <f t="shared" si="19"/>
        <v>21200</v>
      </c>
      <c r="P40" s="77" t="str">
        <f t="shared" si="20"/>
        <v/>
      </c>
      <c r="Q40" s="30">
        <v>21200</v>
      </c>
      <c r="R40" s="90">
        <f t="shared" si="21"/>
        <v>21200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486840</v>
      </c>
      <c r="O46" s="39">
        <f>N46/18</f>
        <v>27046.6666666667</v>
      </c>
      <c r="P46" s="73"/>
      <c r="Q46" s="38">
        <f>SUM(R28:R45)</f>
        <v>486840</v>
      </c>
      <c r="R46" s="108">
        <f>Q46/18</f>
        <v>27046.6666666667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530040</v>
      </c>
      <c r="O50" s="39">
        <f>N50/21</f>
        <v>25240</v>
      </c>
      <c r="P50" s="73"/>
      <c r="Q50" s="38">
        <f>Q46+R47+R48</f>
        <v>530040</v>
      </c>
      <c r="R50" s="108">
        <f>Q50/21</f>
        <v>25240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2">E54+D54</f>
        <v>9800</v>
      </c>
      <c r="G54" s="29" t="str">
        <f t="shared" si="1"/>
        <v/>
      </c>
      <c r="H54" s="30">
        <v>9800</v>
      </c>
      <c r="I54" s="67">
        <f t="shared" ref="I54:I65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2"/>
        <v>11800</v>
      </c>
      <c r="G65" s="29" t="str">
        <f t="shared" si="1"/>
        <v/>
      </c>
      <c r="H65" s="30">
        <v>11800</v>
      </c>
      <c r="I65" s="67">
        <f t="shared" si="33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3">E67+D67</f>
        <v>6700</v>
      </c>
      <c r="G67" s="29" t="str">
        <f t="shared" si="1"/>
        <v/>
      </c>
      <c r="H67" s="30">
        <v>6700</v>
      </c>
      <c r="I67" s="67">
        <f t="shared" ref="I67:I69" si="44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3"/>
        <v>7000</v>
      </c>
      <c r="G68" s="29" t="str">
        <f t="shared" ref="G68:G73" si="45">IF(LEFT(D68,1)="+",LEFT(D68,1)&amp;TEXT(D68,"#"),TEXT(D68,"#"))</f>
        <v/>
      </c>
      <c r="H68" s="30">
        <v>7000</v>
      </c>
      <c r="I68" s="67">
        <f t="shared" si="44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3"/>
        <v>6800</v>
      </c>
      <c r="G69" s="29" t="str">
        <f t="shared" si="45"/>
        <v/>
      </c>
      <c r="H69" s="30">
        <v>6800</v>
      </c>
      <c r="I69" s="67">
        <f t="shared" si="44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81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1">E72+D72</f>
        <v>4700</v>
      </c>
      <c r="G72" s="29" t="str">
        <f t="shared" si="45"/>
        <v/>
      </c>
      <c r="H72" s="30">
        <v>4700</v>
      </c>
      <c r="I72" s="67">
        <f t="shared" ref="I72:I75" si="52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1"/>
        <v>4700</v>
      </c>
      <c r="G73" s="29" t="str">
        <f t="shared" si="45"/>
        <v/>
      </c>
      <c r="H73" s="30">
        <v>4700</v>
      </c>
      <c r="I73" s="67">
        <f t="shared" si="52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1"/>
        <v>3600</v>
      </c>
      <c r="G75" s="29" t="str">
        <f t="shared" ref="G75:G86" si="53">IF(LEFT(D75,1)="+",LEFT(D75,1)&amp;TEXT(D75,"#"),TEXT(D75,"#"))</f>
        <v/>
      </c>
      <c r="H75" s="30">
        <v>3600</v>
      </c>
      <c r="I75" s="67">
        <f t="shared" si="52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4">E77+D77</f>
        <v>9400</v>
      </c>
      <c r="G77" s="29" t="str">
        <f t="shared" si="53"/>
        <v/>
      </c>
      <c r="H77" s="30">
        <v>9400</v>
      </c>
      <c r="I77" s="67">
        <f t="shared" ref="I77:I94" si="55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4"/>
        <v>9800</v>
      </c>
      <c r="G78" s="29" t="str">
        <f t="shared" si="53"/>
        <v/>
      </c>
      <c r="H78" s="30">
        <v>9800</v>
      </c>
      <c r="I78" s="67">
        <f t="shared" si="55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4"/>
        <v>9200</v>
      </c>
      <c r="G79" s="29" t="str">
        <f t="shared" si="53"/>
        <v/>
      </c>
      <c r="H79" s="30">
        <v>9200</v>
      </c>
      <c r="I79" s="67">
        <f t="shared" si="55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4"/>
        <v>9400</v>
      </c>
      <c r="G80" s="29" t="str">
        <f t="shared" si="53"/>
        <v/>
      </c>
      <c r="H80" s="30">
        <v>9400</v>
      </c>
      <c r="I80" s="67">
        <f t="shared" si="55"/>
        <v>9400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 t="str">
        <f t="shared" si="49"/>
        <v/>
      </c>
      <c r="Q80" s="30">
        <v>21000</v>
      </c>
      <c r="R80" s="90">
        <f t="shared" si="50"/>
        <v>21000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4"/>
        <v>9700</v>
      </c>
      <c r="G81" s="29" t="str">
        <f t="shared" si="53"/>
        <v/>
      </c>
      <c r="H81" s="30">
        <v>9700</v>
      </c>
      <c r="I81" s="67">
        <f t="shared" si="55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si="49"/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4"/>
        <v>8100</v>
      </c>
      <c r="G82" s="29" t="str">
        <f t="shared" si="53"/>
        <v/>
      </c>
      <c r="H82" s="30">
        <v>8100</v>
      </c>
      <c r="I82" s="67">
        <f t="shared" si="55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4"/>
        <v>9900</v>
      </c>
      <c r="G83" s="29" t="str">
        <f t="shared" si="53"/>
        <v/>
      </c>
      <c r="H83" s="30">
        <v>9900</v>
      </c>
      <c r="I83" s="67">
        <f t="shared" si="55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ref="P83:P121" si="56">IF(LEFT(M83,1)="+",LEFT(M83,1)&amp;TEXT(M83,"#"),TEXT(M83,"#"))</f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4"/>
        <v>8300</v>
      </c>
      <c r="G84" s="29" t="str">
        <f t="shared" si="53"/>
        <v/>
      </c>
      <c r="H84" s="30">
        <v>8300</v>
      </c>
      <c r="I84" s="67">
        <f t="shared" si="55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4"/>
        <v>6800</v>
      </c>
      <c r="G85" s="29" t="str">
        <f t="shared" si="53"/>
        <v/>
      </c>
      <c r="H85" s="30">
        <v>6800</v>
      </c>
      <c r="I85" s="67">
        <f t="shared" si="55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6900</v>
      </c>
      <c r="F86" s="28">
        <f t="shared" si="54"/>
        <v>6900</v>
      </c>
      <c r="G86" s="29" t="str">
        <f t="shared" si="53"/>
        <v/>
      </c>
      <c r="H86" s="30">
        <v>6900</v>
      </c>
      <c r="I86" s="67">
        <f t="shared" si="55"/>
        <v>6900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4"/>
        <v>7300</v>
      </c>
      <c r="G87" s="29"/>
      <c r="H87" s="30">
        <v>7300</v>
      </c>
      <c r="I87" s="67">
        <f t="shared" si="55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4"/>
        <v>7500</v>
      </c>
      <c r="G88" s="29" t="str">
        <f t="shared" ref="G88:G114" si="57">IF(LEFT(D88,1)="+",LEFT(D88,1)&amp;TEXT(D88,"#"),TEXT(D88,"#"))</f>
        <v/>
      </c>
      <c r="H88" s="30">
        <v>7500</v>
      </c>
      <c r="I88" s="67">
        <f t="shared" si="55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4"/>
        <v>8700</v>
      </c>
      <c r="G89" s="29"/>
      <c r="H89" s="30">
        <v>8700</v>
      </c>
      <c r="I89" s="67">
        <f t="shared" si="55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4"/>
        <v>11200</v>
      </c>
      <c r="G90" s="29" t="str">
        <f t="shared" si="57"/>
        <v/>
      </c>
      <c r="H90" s="30">
        <v>11200</v>
      </c>
      <c r="I90" s="67">
        <f t="shared" si="55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4"/>
        <v>8200</v>
      </c>
      <c r="G91" s="29" t="str">
        <f t="shared" si="57"/>
        <v/>
      </c>
      <c r="H91" s="30">
        <v>8200</v>
      </c>
      <c r="I91" s="67">
        <f t="shared" si="55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4"/>
        <v>7600</v>
      </c>
      <c r="G92" s="29" t="str">
        <f t="shared" si="57"/>
        <v/>
      </c>
      <c r="H92" s="30">
        <v>7600</v>
      </c>
      <c r="I92" s="67">
        <f t="shared" si="55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4"/>
        <v>8500</v>
      </c>
      <c r="G93" s="29" t="str">
        <f t="shared" si="57"/>
        <v/>
      </c>
      <c r="H93" s="30">
        <v>8500</v>
      </c>
      <c r="I93" s="67">
        <f t="shared" si="55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4"/>
        <v>8900</v>
      </c>
      <c r="G94" s="29" t="str">
        <f t="shared" si="57"/>
        <v/>
      </c>
      <c r="H94" s="30">
        <v>8900</v>
      </c>
      <c r="I94" s="67">
        <f t="shared" si="55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155400</v>
      </c>
      <c r="F95" s="39">
        <f>E95/18</f>
        <v>8633.33333333333</v>
      </c>
      <c r="G95" s="29" t="str">
        <f t="shared" si="57"/>
        <v/>
      </c>
      <c r="H95" s="38">
        <f>SUM(I77:I94)</f>
        <v>155400</v>
      </c>
      <c r="I95" s="39">
        <f>AVERAGE(I77:I94)</f>
        <v>8633.33333333333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8">E96+D96</f>
        <v>10800</v>
      </c>
      <c r="G96" s="29" t="str">
        <f t="shared" si="57"/>
        <v/>
      </c>
      <c r="H96" s="30">
        <v>10800</v>
      </c>
      <c r="I96" s="67">
        <f t="shared" ref="I96:I114" si="59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8"/>
        <v>11900</v>
      </c>
      <c r="G97" s="29" t="str">
        <f t="shared" si="57"/>
        <v/>
      </c>
      <c r="H97" s="30">
        <v>11900</v>
      </c>
      <c r="I97" s="67">
        <f t="shared" si="59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8"/>
        <v>11800</v>
      </c>
      <c r="G98" s="29" t="str">
        <f t="shared" si="57"/>
        <v/>
      </c>
      <c r="H98" s="30">
        <v>11800</v>
      </c>
      <c r="I98" s="67">
        <f t="shared" si="59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8"/>
        <v>12100</v>
      </c>
      <c r="G99" s="29" t="str">
        <f t="shared" si="57"/>
        <v/>
      </c>
      <c r="H99" s="30">
        <v>12100</v>
      </c>
      <c r="I99" s="67">
        <f t="shared" si="59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8"/>
        <v>11200</v>
      </c>
      <c r="G100" s="29" t="str">
        <f t="shared" si="57"/>
        <v/>
      </c>
      <c r="H100" s="30">
        <v>11200</v>
      </c>
      <c r="I100" s="67">
        <f t="shared" si="59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8"/>
        <v>11000</v>
      </c>
      <c r="G101" s="29" t="str">
        <f t="shared" si="57"/>
        <v/>
      </c>
      <c r="H101" s="30">
        <v>11000</v>
      </c>
      <c r="I101" s="67">
        <f t="shared" si="59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8"/>
        <v>10300</v>
      </c>
      <c r="G102" s="29" t="str">
        <f t="shared" si="57"/>
        <v/>
      </c>
      <c r="H102" s="30">
        <v>10300</v>
      </c>
      <c r="I102" s="67">
        <f t="shared" si="59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8"/>
        <v>10800</v>
      </c>
      <c r="G104" s="29" t="str">
        <f t="shared" si="57"/>
        <v/>
      </c>
      <c r="H104" s="30">
        <v>10800</v>
      </c>
      <c r="I104" s="67">
        <f t="shared" si="59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8"/>
        <v>10300</v>
      </c>
      <c r="G105" s="29" t="str">
        <f t="shared" si="57"/>
        <v/>
      </c>
      <c r="H105" s="30">
        <v>10300</v>
      </c>
      <c r="I105" s="67">
        <f t="shared" si="59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10600</v>
      </c>
      <c r="F107" s="28">
        <f t="shared" si="58"/>
        <v>10600</v>
      </c>
      <c r="G107" s="29" t="str">
        <f t="shared" si="57"/>
        <v/>
      </c>
      <c r="H107" s="30">
        <v>10600</v>
      </c>
      <c r="I107" s="67">
        <f t="shared" si="59"/>
        <v>10600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8"/>
        <v>11900</v>
      </c>
      <c r="G108" s="29" t="str">
        <f t="shared" si="57"/>
        <v/>
      </c>
      <c r="H108" s="30">
        <v>11900</v>
      </c>
      <c r="I108" s="67">
        <f t="shared" si="59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8"/>
        <v>12100</v>
      </c>
      <c r="G109" s="29" t="str">
        <f t="shared" si="57"/>
        <v/>
      </c>
      <c r="H109" s="30">
        <v>12100</v>
      </c>
      <c r="I109" s="67">
        <f t="shared" si="59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6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8"/>
        <v>11300</v>
      </c>
      <c r="G111" s="29" t="str">
        <f t="shared" si="57"/>
        <v/>
      </c>
      <c r="H111" s="30">
        <v>11300</v>
      </c>
      <c r="I111" s="67">
        <f t="shared" si="59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7"/>
        <v/>
      </c>
      <c r="H112" s="30">
        <v>11000</v>
      </c>
      <c r="I112" s="67">
        <f t="shared" si="59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8"/>
        <v>10300</v>
      </c>
      <c r="G113" s="29" t="str">
        <f t="shared" si="57"/>
        <v/>
      </c>
      <c r="H113" s="30">
        <v>10300</v>
      </c>
      <c r="I113" s="67">
        <f t="shared" si="59"/>
        <v>10300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6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210400</v>
      </c>
      <c r="F115" s="39">
        <f>E115/19</f>
        <v>11073.6842105263</v>
      </c>
      <c r="G115" s="73"/>
      <c r="H115" s="38">
        <f>SUM(I96:I114)</f>
        <v>210400</v>
      </c>
      <c r="I115" s="39">
        <f>H115/19</f>
        <v>11073.6842105263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5" si="60">E116+D116</f>
        <v>8700</v>
      </c>
      <c r="G116" s="29" t="str">
        <f t="shared" ref="G116:G138" si="61">IF(LEFT(D116,1)="+",LEFT(D116,1)&amp;TEXT(D116,"#"),TEXT(D116,"#"))</f>
        <v/>
      </c>
      <c r="H116" s="30">
        <v>8700</v>
      </c>
      <c r="I116" s="67">
        <f t="shared" ref="I116:I165" si="62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0"/>
        <v>9000</v>
      </c>
      <c r="G117" s="29" t="str">
        <f t="shared" si="61"/>
        <v/>
      </c>
      <c r="H117" s="30">
        <v>9000</v>
      </c>
      <c r="I117" s="67">
        <f t="shared" si="62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1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228100</v>
      </c>
      <c r="F119" s="39">
        <f>E119/21</f>
        <v>10861.9047619048</v>
      </c>
      <c r="G119" s="29" t="str">
        <f t="shared" si="61"/>
        <v/>
      </c>
      <c r="H119" s="38">
        <f>H115+H118</f>
        <v>228100</v>
      </c>
      <c r="I119" s="39">
        <f>H119/21</f>
        <v>10861.9047619048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10800</v>
      </c>
      <c r="F120" s="28">
        <f t="shared" si="60"/>
        <v>10800</v>
      </c>
      <c r="G120" s="29" t="str">
        <f t="shared" si="61"/>
        <v/>
      </c>
      <c r="H120" s="30">
        <v>10800</v>
      </c>
      <c r="I120" s="67">
        <f t="shared" si="62"/>
        <v>10800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0"/>
        <v>12000</v>
      </c>
      <c r="G121" s="29" t="str">
        <f t="shared" si="61"/>
        <v/>
      </c>
      <c r="H121" s="30">
        <v>12000</v>
      </c>
      <c r="I121" s="67">
        <f t="shared" si="62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0"/>
        <v>14300</v>
      </c>
      <c r="G122" s="29" t="str">
        <f t="shared" si="61"/>
        <v/>
      </c>
      <c r="H122" s="30">
        <v>14300</v>
      </c>
      <c r="I122" s="99">
        <f t="shared" si="62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0"/>
        <v>17100</v>
      </c>
      <c r="G123" s="29" t="str">
        <f t="shared" si="61"/>
        <v/>
      </c>
      <c r="H123" s="30">
        <v>17100</v>
      </c>
      <c r="I123" s="99">
        <f t="shared" si="62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0"/>
        <v>10600</v>
      </c>
      <c r="G124" s="29" t="str">
        <f t="shared" si="61"/>
        <v/>
      </c>
      <c r="H124" s="30">
        <v>10600</v>
      </c>
      <c r="I124" s="99">
        <f t="shared" si="62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0"/>
        <v>9300</v>
      </c>
      <c r="G125" s="29" t="str">
        <f t="shared" si="61"/>
        <v/>
      </c>
      <c r="H125" s="30">
        <v>9300</v>
      </c>
      <c r="I125" s="99">
        <f t="shared" si="62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0"/>
        <v>12600</v>
      </c>
      <c r="G126" s="29" t="str">
        <f t="shared" si="61"/>
        <v/>
      </c>
      <c r="H126" s="34">
        <v>12600</v>
      </c>
      <c r="I126" s="99">
        <f t="shared" si="62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0"/>
        <v>10900</v>
      </c>
      <c r="G127" s="29" t="str">
        <f t="shared" si="61"/>
        <v/>
      </c>
      <c r="H127" s="34">
        <v>10900</v>
      </c>
      <c r="I127" s="99">
        <f t="shared" si="62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0"/>
        <v>12400</v>
      </c>
      <c r="G128" s="29" t="str">
        <f t="shared" si="61"/>
        <v/>
      </c>
      <c r="H128" s="34">
        <v>12400</v>
      </c>
      <c r="I128" s="99">
        <f t="shared" si="62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48"/>
        <v>12300</v>
      </c>
      <c r="P128" s="29" t="str">
        <f t="shared" si="63"/>
        <v/>
      </c>
      <c r="Q128" s="30">
        <v>12300</v>
      </c>
      <c r="R128" s="90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0"/>
        <v>12500</v>
      </c>
      <c r="G129" s="29" t="str">
        <f t="shared" si="61"/>
        <v/>
      </c>
      <c r="H129" s="34">
        <v>12500</v>
      </c>
      <c r="I129" s="99">
        <f t="shared" si="62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0"/>
        <v>12300</v>
      </c>
      <c r="G130" s="29" t="str">
        <f t="shared" si="61"/>
        <v/>
      </c>
      <c r="H130" s="34">
        <v>12300</v>
      </c>
      <c r="I130" s="99">
        <f t="shared" si="62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0"/>
        <v>13100</v>
      </c>
      <c r="G131" s="29" t="str">
        <f t="shared" si="61"/>
        <v/>
      </c>
      <c r="H131" s="34">
        <v>13100</v>
      </c>
      <c r="I131" s="99">
        <f t="shared" si="62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63" si="64">F132-I132</f>
        <v>0</v>
      </c>
      <c r="AD132" s="114">
        <f t="shared" ref="AD132:AD152" si="65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0"/>
        <v>12800</v>
      </c>
      <c r="G133" s="29" t="str">
        <f t="shared" si="61"/>
        <v/>
      </c>
      <c r="H133" s="34">
        <v>12800</v>
      </c>
      <c r="I133" s="99">
        <f t="shared" si="62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0"/>
        <v>13500</v>
      </c>
      <c r="G134" s="29" t="str">
        <f t="shared" si="61"/>
        <v/>
      </c>
      <c r="H134" s="34">
        <v>13500</v>
      </c>
      <c r="I134" s="99">
        <f t="shared" si="62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0"/>
        <v>10500</v>
      </c>
      <c r="G137" s="29" t="str">
        <f t="shared" si="61"/>
        <v/>
      </c>
      <c r="H137" s="30">
        <v>10500</v>
      </c>
      <c r="I137" s="99">
        <f t="shared" si="62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0"/>
        <v>10300</v>
      </c>
      <c r="G138" s="29" t="str">
        <f t="shared" si="61"/>
        <v/>
      </c>
      <c r="H138" s="30">
        <v>10300</v>
      </c>
      <c r="I138" s="99">
        <f t="shared" si="62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0"/>
        <v>10300</v>
      </c>
      <c r="G139" s="29"/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0"/>
        <v>20600</v>
      </c>
      <c r="G141" s="29" t="str">
        <f t="shared" ref="G141:G154" si="68">IF(LEFT(D141,1)="+",LEFT(D141,1)&amp;TEXT(D141,"#"),TEXT(D141,"#"))</f>
        <v/>
      </c>
      <c r="H141" s="34">
        <v>20600</v>
      </c>
      <c r="I141" s="99">
        <f t="shared" si="62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0"/>
        <v>19500</v>
      </c>
      <c r="G142" s="29" t="str">
        <f t="shared" si="68"/>
        <v/>
      </c>
      <c r="H142" s="34">
        <v>19500</v>
      </c>
      <c r="I142" s="99">
        <f t="shared" si="62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3"/>
        <v/>
      </c>
      <c r="Q142" s="34">
        <f t="shared" si="67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0"/>
        <v>11400</v>
      </c>
      <c r="G144" s="29" t="str">
        <f t="shared" si="68"/>
        <v/>
      </c>
      <c r="H144" s="30">
        <v>11400</v>
      </c>
      <c r="I144" s="99">
        <f t="shared" si="62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0"/>
        <v>11000</v>
      </c>
      <c r="G145" s="29" t="str">
        <f t="shared" si="68"/>
        <v/>
      </c>
      <c r="H145" s="30">
        <v>11000</v>
      </c>
      <c r="I145" s="99">
        <f t="shared" si="62"/>
        <v>11000</v>
      </c>
      <c r="J145" s="105"/>
      <c r="K145" s="24" t="s">
        <v>353</v>
      </c>
      <c r="L145" s="54" t="s">
        <v>354</v>
      </c>
      <c r="M145" s="52"/>
      <c r="N145" s="34">
        <f>F170+7790+300+400</f>
        <v>10890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10500</v>
      </c>
      <c r="F146" s="28">
        <f t="shared" si="60"/>
        <v>10500</v>
      </c>
      <c r="G146" s="29" t="str">
        <f t="shared" si="68"/>
        <v/>
      </c>
      <c r="H146" s="30">
        <v>10500</v>
      </c>
      <c r="I146" s="99">
        <f t="shared" si="62"/>
        <v>10500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0"/>
        <v>10600</v>
      </c>
      <c r="G147" s="29" t="str">
        <f t="shared" si="68"/>
        <v/>
      </c>
      <c r="H147" s="30">
        <v>10600</v>
      </c>
      <c r="I147" s="99">
        <f t="shared" si="62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0"/>
        <v>10400</v>
      </c>
      <c r="G148" s="29" t="str">
        <f t="shared" si="68"/>
        <v/>
      </c>
      <c r="H148" s="30">
        <v>10400</v>
      </c>
      <c r="I148" s="99">
        <f t="shared" si="62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0"/>
        <v>10600</v>
      </c>
      <c r="G150" s="29" t="str">
        <f t="shared" si="68"/>
        <v/>
      </c>
      <c r="H150" s="30">
        <v>10600</v>
      </c>
      <c r="I150" s="99">
        <f t="shared" si="62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0"/>
        <v>14000</v>
      </c>
      <c r="G152" s="29" t="str">
        <f t="shared" si="68"/>
        <v/>
      </c>
      <c r="H152" s="30">
        <v>14000</v>
      </c>
      <c r="I152" s="99">
        <f t="shared" si="62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0"/>
        <v>13600</v>
      </c>
      <c r="G153" s="29" t="str">
        <f t="shared" si="68"/>
        <v/>
      </c>
      <c r="H153" s="30">
        <v>13600</v>
      </c>
      <c r="I153" s="99">
        <f t="shared" si="62"/>
        <v>13600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3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ref="AD153:AD197" si="70">O154-R154</f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0"/>
        <v>12700</v>
      </c>
      <c r="G154" s="29" t="str">
        <f t="shared" si="68"/>
        <v/>
      </c>
      <c r="H154" s="30">
        <v>12700</v>
      </c>
      <c r="I154" s="99">
        <f t="shared" si="62"/>
        <v>12700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69"/>
        <v>6000</v>
      </c>
      <c r="P154" s="77" t="str">
        <f t="shared" si="63"/>
        <v/>
      </c>
      <c r="Q154" s="30">
        <v>6000</v>
      </c>
      <c r="R154" s="90">
        <f t="shared" si="66"/>
        <v>6000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70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0"/>
        <v>10300</v>
      </c>
      <c r="G155" s="29"/>
      <c r="H155" s="30">
        <v>10300</v>
      </c>
      <c r="I155" s="99">
        <f t="shared" si="62"/>
        <v>10300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69"/>
        <v>5200</v>
      </c>
      <c r="P155" s="77" t="str">
        <f t="shared" si="63"/>
        <v/>
      </c>
      <c r="Q155" s="30">
        <v>5200</v>
      </c>
      <c r="R155" s="90">
        <f t="shared" si="66"/>
        <v>5200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70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0"/>
        <v>13000</v>
      </c>
      <c r="G156" s="29" t="str">
        <f t="shared" ref="G156:G165" si="71">IF(LEFT(D156,1)="+",LEFT(D156,1)&amp;TEXT(D156,"#"),TEXT(D156,"#"))</f>
        <v/>
      </c>
      <c r="H156" s="30">
        <v>13000</v>
      </c>
      <c r="I156" s="99">
        <f t="shared" si="62"/>
        <v>13000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69"/>
        <v>6500</v>
      </c>
      <c r="P156" s="77" t="str">
        <f t="shared" si="63"/>
        <v/>
      </c>
      <c r="Q156" s="30">
        <v>6500</v>
      </c>
      <c r="R156" s="90">
        <f t="shared" si="66"/>
        <v>6500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70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0"/>
        <v>13500</v>
      </c>
      <c r="G157" s="29"/>
      <c r="H157" s="34">
        <v>13500</v>
      </c>
      <c r="I157" s="99">
        <f t="shared" si="62"/>
        <v>13500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69"/>
        <v>3800</v>
      </c>
      <c r="P157" s="77" t="str">
        <f t="shared" si="63"/>
        <v/>
      </c>
      <c r="Q157" s="30">
        <v>3800</v>
      </c>
      <c r="R157" s="90">
        <f t="shared" si="66"/>
        <v>3800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70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0"/>
        <v>13200</v>
      </c>
      <c r="G158" s="29" t="str">
        <f t="shared" si="71"/>
        <v/>
      </c>
      <c r="H158" s="34">
        <v>13200</v>
      </c>
      <c r="I158" s="99">
        <f t="shared" si="62"/>
        <v>13200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3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70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69"/>
        <v>6400</v>
      </c>
      <c r="P159" s="77" t="str">
        <f t="shared" si="63"/>
        <v/>
      </c>
      <c r="Q159" s="30">
        <v>6400</v>
      </c>
      <c r="R159" s="90">
        <f t="shared" si="66"/>
        <v>6400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70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0"/>
        <v>10600</v>
      </c>
      <c r="G160" s="29" t="str">
        <f t="shared" si="71"/>
        <v/>
      </c>
      <c r="H160" s="30">
        <v>10600</v>
      </c>
      <c r="I160" s="99">
        <f t="shared" si="62"/>
        <v>10600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69"/>
        <v>2700</v>
      </c>
      <c r="P160" s="77" t="str">
        <f t="shared" si="63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70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67">
        <f t="shared" si="62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69"/>
        <v>2300</v>
      </c>
      <c r="P161" s="77" t="str">
        <f t="shared" si="63"/>
        <v/>
      </c>
      <c r="Q161" s="30">
        <v>2300</v>
      </c>
      <c r="R161" s="90">
        <f t="shared" si="66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70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70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0"/>
        <v>10700</v>
      </c>
      <c r="G163" s="29" t="str">
        <f t="shared" si="71"/>
        <v/>
      </c>
      <c r="H163" s="30">
        <v>10700</v>
      </c>
      <c r="I163" s="99">
        <f t="shared" si="62"/>
        <v>10700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69"/>
        <v>10200</v>
      </c>
      <c r="P163" s="77" t="str">
        <f t="shared" si="63"/>
        <v/>
      </c>
      <c r="Q163" s="30">
        <v>10200</v>
      </c>
      <c r="R163" s="90">
        <f t="shared" si="66"/>
        <v>10200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70"/>
        <v>0</v>
      </c>
      <c r="AE163" s="157"/>
    </row>
    <row r="164" s="1" customFormat="1" ht="11" customHeight="1" spans="1:31">
      <c r="A164" s="42"/>
      <c r="B164" s="44" t="s">
        <v>409</v>
      </c>
      <c r="C164" s="33" t="s">
        <v>66</v>
      </c>
      <c r="D164" s="26"/>
      <c r="E164" s="27">
        <v>11200</v>
      </c>
      <c r="F164" s="28">
        <f t="shared" si="60"/>
        <v>11200</v>
      </c>
      <c r="G164" s="29" t="str">
        <f t="shared" si="71"/>
        <v/>
      </c>
      <c r="H164" s="30">
        <v>11200</v>
      </c>
      <c r="I164" s="99">
        <f t="shared" si="62"/>
        <v>11200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69"/>
        <v>10700</v>
      </c>
      <c r="P164" s="77" t="str">
        <f t="shared" si="63"/>
        <v/>
      </c>
      <c r="Q164" s="30">
        <v>10700</v>
      </c>
      <c r="R164" s="90">
        <f t="shared" si="66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2">F165-I165</f>
        <v>0</v>
      </c>
      <c r="AD164" s="114">
        <f t="shared" si="70"/>
        <v>0</v>
      </c>
      <c r="AE164" s="11"/>
    </row>
    <row r="165" s="1" customFormat="1" ht="11" customHeight="1" spans="1:31">
      <c r="A165" s="42"/>
      <c r="B165" s="44" t="s">
        <v>413</v>
      </c>
      <c r="C165" s="135" t="s">
        <v>414</v>
      </c>
      <c r="D165" s="26"/>
      <c r="E165" s="27">
        <v>10600</v>
      </c>
      <c r="F165" s="28">
        <f t="shared" si="60"/>
        <v>10600</v>
      </c>
      <c r="G165" s="29" t="str">
        <f t="shared" si="71"/>
        <v/>
      </c>
      <c r="H165" s="30">
        <v>10600</v>
      </c>
      <c r="I165" s="99">
        <f t="shared" si="62"/>
        <v>10600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69"/>
        <v>12000</v>
      </c>
      <c r="P165" s="77" t="str">
        <f t="shared" si="63"/>
        <v/>
      </c>
      <c r="Q165" s="30">
        <v>12000</v>
      </c>
      <c r="R165" s="90">
        <f t="shared" si="66"/>
        <v>12000</v>
      </c>
      <c r="S165" s="3"/>
      <c r="V165" s="9"/>
      <c r="W165" s="6"/>
      <c r="X165" s="8"/>
      <c r="Y165" s="9"/>
      <c r="Z165" s="6"/>
      <c r="AA165" s="8"/>
      <c r="AC165" s="114">
        <f t="shared" si="72"/>
        <v>0</v>
      </c>
      <c r="AD165" s="114">
        <f t="shared" si="70"/>
        <v>0</v>
      </c>
      <c r="AE165" s="11"/>
    </row>
    <row r="166" s="1" customFormat="1" ht="11" customHeight="1" spans="1:31">
      <c r="A166" s="121"/>
      <c r="B166" s="136" t="s">
        <v>416</v>
      </c>
      <c r="C166" s="36"/>
      <c r="D166" s="37"/>
      <c r="E166" s="38">
        <f>SUM(F120:F165)</f>
        <v>568600</v>
      </c>
      <c r="F166" s="39">
        <f>E166/46</f>
        <v>12360.8695652174</v>
      </c>
      <c r="G166" s="73"/>
      <c r="H166" s="38">
        <f>SUM(I120:I165)</f>
        <v>568600</v>
      </c>
      <c r="I166" s="149">
        <f>H166/46</f>
        <v>12360.8695652174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69"/>
        <v>11700</v>
      </c>
      <c r="P166" s="29" t="str">
        <f t="shared" si="63"/>
        <v/>
      </c>
      <c r="Q166" s="30">
        <v>11700</v>
      </c>
      <c r="R166" s="90">
        <f t="shared" si="66"/>
        <v>11700</v>
      </c>
      <c r="S166" s="3"/>
      <c r="V166" s="9"/>
      <c r="W166" s="6"/>
      <c r="X166" s="8"/>
      <c r="Y166" s="9"/>
      <c r="Z166" s="6"/>
      <c r="AA166" s="8"/>
      <c r="AC166" s="114">
        <f t="shared" si="72"/>
        <v>0</v>
      </c>
      <c r="AD166" s="114">
        <f t="shared" si="70"/>
        <v>0</v>
      </c>
      <c r="AE166" s="11"/>
    </row>
    <row r="167" s="1" customFormat="1" ht="11" customHeight="1" spans="1:31">
      <c r="A167" s="137" t="s">
        <v>419</v>
      </c>
      <c r="B167" s="24" t="s">
        <v>420</v>
      </c>
      <c r="C167" s="25" t="s">
        <v>15</v>
      </c>
      <c r="D167" s="26"/>
      <c r="E167" s="34">
        <v>4100</v>
      </c>
      <c r="F167" s="28">
        <f t="shared" ref="F167:F181" si="73">E167+D167</f>
        <v>4100</v>
      </c>
      <c r="G167" s="29" t="str">
        <f t="shared" ref="G167:G185" si="74">IF(LEFT(D167,1)="+",LEFT(D167,1)&amp;TEXT(D167,"#"),TEXT(D167,"#"))</f>
        <v/>
      </c>
      <c r="H167" s="34">
        <v>4100</v>
      </c>
      <c r="I167" s="99">
        <f t="shared" ref="I167:I181" si="75">IF(G167="",0+H167,G167+H167)</f>
        <v>4100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69"/>
        <v>4050</v>
      </c>
      <c r="P167" s="77" t="str">
        <f t="shared" si="63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72"/>
        <v>0</v>
      </c>
      <c r="AD167" s="114">
        <f t="shared" si="70"/>
        <v>0</v>
      </c>
      <c r="AE167" s="11"/>
    </row>
    <row r="168" s="1" customFormat="1" ht="11" customHeight="1" spans="1:31">
      <c r="A168" s="138"/>
      <c r="B168" s="24" t="s">
        <v>422</v>
      </c>
      <c r="C168" s="25" t="s">
        <v>22</v>
      </c>
      <c r="D168" s="26"/>
      <c r="E168" s="27">
        <v>2500</v>
      </c>
      <c r="F168" s="28">
        <f t="shared" si="73"/>
        <v>2500</v>
      </c>
      <c r="G168" s="29" t="str">
        <f t="shared" si="74"/>
        <v/>
      </c>
      <c r="H168" s="30">
        <v>2500</v>
      </c>
      <c r="I168" s="99">
        <f t="shared" si="75"/>
        <v>2500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69"/>
        <v>10360</v>
      </c>
      <c r="P168" s="77" t="str">
        <f t="shared" si="63"/>
        <v/>
      </c>
      <c r="Q168" s="30">
        <v>10360</v>
      </c>
      <c r="R168" s="90">
        <f t="shared" si="66"/>
        <v>10360</v>
      </c>
      <c r="S168" s="3"/>
      <c r="V168" s="9"/>
      <c r="W168" s="6"/>
      <c r="X168" s="8"/>
      <c r="Y168" s="9"/>
      <c r="Z168" s="6"/>
      <c r="AA168" s="8"/>
      <c r="AC168" s="114">
        <f t="shared" si="72"/>
        <v>0</v>
      </c>
      <c r="AD168" s="114">
        <f t="shared" si="70"/>
        <v>0</v>
      </c>
      <c r="AE168" s="11"/>
    </row>
    <row r="169" s="1" customFormat="1" ht="11" customHeight="1" spans="1:31">
      <c r="A169" s="138"/>
      <c r="B169" s="118" t="s">
        <v>425</v>
      </c>
      <c r="C169" s="25" t="s">
        <v>22</v>
      </c>
      <c r="D169" s="26"/>
      <c r="E169" s="34">
        <v>3400</v>
      </c>
      <c r="F169" s="28">
        <f t="shared" si="73"/>
        <v>3400</v>
      </c>
      <c r="G169" s="29" t="str">
        <f t="shared" si="74"/>
        <v/>
      </c>
      <c r="H169" s="34">
        <v>3400</v>
      </c>
      <c r="I169" s="99">
        <f t="shared" si="75"/>
        <v>3400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69"/>
        <v>3600</v>
      </c>
      <c r="P169" s="153" t="str">
        <f t="shared" si="63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72"/>
        <v>0</v>
      </c>
      <c r="AD169" s="114">
        <f t="shared" si="70"/>
        <v>0</v>
      </c>
      <c r="AE169" s="11"/>
    </row>
    <row r="170" s="1" customFormat="1" ht="11" customHeight="1" spans="1:31">
      <c r="A170" s="138"/>
      <c r="B170" s="32" t="s">
        <v>428</v>
      </c>
      <c r="C170" s="33" t="s">
        <v>231</v>
      </c>
      <c r="D170" s="26"/>
      <c r="E170" s="27">
        <v>2400</v>
      </c>
      <c r="F170" s="28">
        <f t="shared" si="73"/>
        <v>2400</v>
      </c>
      <c r="G170" s="29" t="str">
        <f t="shared" si="74"/>
        <v/>
      </c>
      <c r="H170" s="30">
        <v>2400</v>
      </c>
      <c r="I170" s="99">
        <f t="shared" si="75"/>
        <v>2400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69"/>
        <v>3000</v>
      </c>
      <c r="P170" s="153" t="str">
        <f t="shared" si="63"/>
        <v/>
      </c>
      <c r="Q170" s="156">
        <v>3000</v>
      </c>
      <c r="R170" s="90">
        <f t="shared" si="66"/>
        <v>3000</v>
      </c>
      <c r="S170" s="3"/>
      <c r="V170" s="9"/>
      <c r="W170" s="6"/>
      <c r="X170" s="8"/>
      <c r="Y170" s="9"/>
      <c r="Z170" s="6"/>
      <c r="AA170" s="8"/>
      <c r="AC170" s="114">
        <f t="shared" si="72"/>
        <v>0</v>
      </c>
      <c r="AD170" s="114">
        <f t="shared" si="70"/>
        <v>0</v>
      </c>
      <c r="AE170" s="11"/>
    </row>
    <row r="171" s="1" customFormat="1" ht="11" customHeight="1" spans="1:31">
      <c r="A171" s="138"/>
      <c r="B171" s="24" t="s">
        <v>430</v>
      </c>
      <c r="C171" s="25" t="s">
        <v>22</v>
      </c>
      <c r="D171" s="26"/>
      <c r="E171" s="27">
        <v>3100</v>
      </c>
      <c r="F171" s="28">
        <f t="shared" si="73"/>
        <v>3100</v>
      </c>
      <c r="G171" s="29" t="str">
        <f t="shared" si="74"/>
        <v/>
      </c>
      <c r="H171" s="30">
        <v>3100</v>
      </c>
      <c r="I171" s="99">
        <f t="shared" si="75"/>
        <v>3100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69"/>
        <v>3000</v>
      </c>
      <c r="P171" s="153" t="str">
        <f t="shared" si="63"/>
        <v/>
      </c>
      <c r="Q171" s="156">
        <v>3000</v>
      </c>
      <c r="R171" s="90">
        <f t="shared" si="66"/>
        <v>3000</v>
      </c>
      <c r="S171" s="3"/>
      <c r="V171" s="9"/>
      <c r="W171" s="6"/>
      <c r="X171" s="8"/>
      <c r="Y171" s="9"/>
      <c r="Z171" s="6"/>
      <c r="AA171" s="8"/>
      <c r="AC171" s="114">
        <f t="shared" si="72"/>
        <v>0</v>
      </c>
      <c r="AD171" s="114">
        <f t="shared" si="70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22</v>
      </c>
      <c r="D172" s="26"/>
      <c r="E172" s="27">
        <v>3100</v>
      </c>
      <c r="F172" s="28">
        <f t="shared" si="73"/>
        <v>3100</v>
      </c>
      <c r="G172" s="29" t="str">
        <f t="shared" si="74"/>
        <v/>
      </c>
      <c r="H172" s="30">
        <v>3100</v>
      </c>
      <c r="I172" s="99">
        <f t="shared" si="75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3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72"/>
        <v>0</v>
      </c>
      <c r="AD172" s="114">
        <f t="shared" si="70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105</v>
      </c>
      <c r="D173" s="26"/>
      <c r="E173" s="27">
        <v>5800</v>
      </c>
      <c r="F173" s="28">
        <f t="shared" si="73"/>
        <v>5800</v>
      </c>
      <c r="G173" s="29" t="str">
        <f t="shared" si="74"/>
        <v/>
      </c>
      <c r="H173" s="30">
        <v>5800</v>
      </c>
      <c r="I173" s="99">
        <f t="shared" si="75"/>
        <v>5800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3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72"/>
        <v>0</v>
      </c>
      <c r="AD173" s="114">
        <f t="shared" si="70"/>
        <v>0</v>
      </c>
      <c r="AE173" s="11"/>
    </row>
    <row r="174" s="1" customFormat="1" ht="11" customHeight="1" spans="1:31">
      <c r="A174" s="138"/>
      <c r="B174" s="24" t="s">
        <v>435</v>
      </c>
      <c r="C174" s="25" t="s">
        <v>22</v>
      </c>
      <c r="D174" s="26"/>
      <c r="E174" s="27">
        <v>3000</v>
      </c>
      <c r="F174" s="28">
        <f t="shared" si="73"/>
        <v>3000</v>
      </c>
      <c r="G174" s="29" t="str">
        <f t="shared" si="74"/>
        <v/>
      </c>
      <c r="H174" s="30">
        <v>3000</v>
      </c>
      <c r="I174" s="99">
        <f t="shared" si="75"/>
        <v>3000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3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72"/>
        <v>0</v>
      </c>
      <c r="AD174" s="114">
        <f t="shared" si="70"/>
        <v>0</v>
      </c>
      <c r="AE174" s="11"/>
    </row>
    <row r="175" s="1" customFormat="1" ht="11" customHeight="1" spans="1:31">
      <c r="A175" s="138"/>
      <c r="B175" s="24" t="s">
        <v>437</v>
      </c>
      <c r="C175" s="25" t="s">
        <v>22</v>
      </c>
      <c r="D175" s="26"/>
      <c r="E175" s="27">
        <v>4430</v>
      </c>
      <c r="F175" s="28">
        <f t="shared" si="73"/>
        <v>4430</v>
      </c>
      <c r="G175" s="29" t="str">
        <f t="shared" si="74"/>
        <v/>
      </c>
      <c r="H175" s="30">
        <v>4430</v>
      </c>
      <c r="I175" s="99">
        <f t="shared" si="75"/>
        <v>4430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3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72"/>
        <v>0</v>
      </c>
      <c r="AD175" s="114">
        <f t="shared" si="70"/>
        <v>0</v>
      </c>
      <c r="AE175" s="11"/>
    </row>
    <row r="176" s="1" customFormat="1" ht="11" customHeight="1" spans="1:31">
      <c r="A176" s="138"/>
      <c r="B176" s="32" t="s">
        <v>439</v>
      </c>
      <c r="C176" s="33" t="s">
        <v>22</v>
      </c>
      <c r="D176" s="26"/>
      <c r="E176" s="27">
        <v>3100</v>
      </c>
      <c r="F176" s="28">
        <f t="shared" si="73"/>
        <v>3100</v>
      </c>
      <c r="G176" s="29" t="str">
        <f t="shared" si="74"/>
        <v/>
      </c>
      <c r="H176" s="30">
        <v>3100</v>
      </c>
      <c r="I176" s="99">
        <f t="shared" si="75"/>
        <v>3100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3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72"/>
        <v>0</v>
      </c>
      <c r="AD176" s="114">
        <f t="shared" si="70"/>
        <v>0</v>
      </c>
      <c r="AE176" s="11"/>
    </row>
    <row r="177" s="1" customFormat="1" ht="11" customHeight="1" spans="1:31">
      <c r="A177" s="138"/>
      <c r="B177" s="32" t="s">
        <v>441</v>
      </c>
      <c r="C177" s="139" t="s">
        <v>29</v>
      </c>
      <c r="D177" s="26"/>
      <c r="E177" s="27">
        <v>3500</v>
      </c>
      <c r="F177" s="28">
        <f t="shared" si="73"/>
        <v>3500</v>
      </c>
      <c r="G177" s="29" t="str">
        <f t="shared" si="74"/>
        <v/>
      </c>
      <c r="H177" s="30">
        <v>3500</v>
      </c>
      <c r="I177" s="99">
        <f t="shared" si="75"/>
        <v>3500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3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72"/>
        <v>0</v>
      </c>
      <c r="AD177" s="114">
        <f t="shared" si="70"/>
        <v>0</v>
      </c>
      <c r="AE177" s="11"/>
    </row>
    <row r="178" s="1" customFormat="1" ht="11" customHeight="1" spans="1:31">
      <c r="A178" s="138"/>
      <c r="B178" s="24" t="s">
        <v>443</v>
      </c>
      <c r="C178" s="25" t="s">
        <v>22</v>
      </c>
      <c r="D178" s="26"/>
      <c r="E178" s="27">
        <v>2900</v>
      </c>
      <c r="F178" s="28">
        <f t="shared" si="73"/>
        <v>2900</v>
      </c>
      <c r="G178" s="29" t="str">
        <f t="shared" si="74"/>
        <v/>
      </c>
      <c r="H178" s="30">
        <v>2900</v>
      </c>
      <c r="I178" s="99">
        <f t="shared" si="75"/>
        <v>2900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3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72"/>
        <v>0</v>
      </c>
      <c r="AD178" s="114">
        <f t="shared" si="70"/>
        <v>0</v>
      </c>
      <c r="AE178" s="11"/>
    </row>
    <row r="179" s="1" customFormat="1" ht="11" customHeight="1" spans="1:31">
      <c r="A179" s="138"/>
      <c r="B179" s="24" t="s">
        <v>445</v>
      </c>
      <c r="C179" s="25" t="s">
        <v>22</v>
      </c>
      <c r="D179" s="26"/>
      <c r="E179" s="27">
        <v>4280</v>
      </c>
      <c r="F179" s="28">
        <f t="shared" si="73"/>
        <v>4280</v>
      </c>
      <c r="G179" s="29" t="str">
        <f t="shared" si="74"/>
        <v/>
      </c>
      <c r="H179" s="30">
        <v>4280</v>
      </c>
      <c r="I179" s="99">
        <f t="shared" si="75"/>
        <v>4280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3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72"/>
        <v>0</v>
      </c>
      <c r="AD179" s="114">
        <f t="shared" si="70"/>
        <v>0</v>
      </c>
      <c r="AE179" s="11"/>
    </row>
    <row r="180" s="1" customFormat="1" ht="11" customHeight="1" spans="1:31">
      <c r="A180" s="138"/>
      <c r="B180" s="24" t="s">
        <v>447</v>
      </c>
      <c r="C180" s="25" t="s">
        <v>448</v>
      </c>
      <c r="D180" s="26"/>
      <c r="E180" s="27">
        <v>3200</v>
      </c>
      <c r="F180" s="28">
        <f t="shared" si="73"/>
        <v>3200</v>
      </c>
      <c r="G180" s="29" t="str">
        <f t="shared" si="74"/>
        <v/>
      </c>
      <c r="H180" s="30">
        <v>3200</v>
      </c>
      <c r="I180" s="99">
        <f t="shared" si="75"/>
        <v>3200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3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72"/>
        <v>0</v>
      </c>
      <c r="AD180" s="114">
        <f t="shared" si="70"/>
        <v>0</v>
      </c>
      <c r="AE180" s="11"/>
    </row>
    <row r="181" s="1" customFormat="1" ht="11" customHeight="1" spans="1:31">
      <c r="A181" s="138"/>
      <c r="B181" s="24" t="s">
        <v>450</v>
      </c>
      <c r="C181" s="25" t="s">
        <v>22</v>
      </c>
      <c r="D181" s="26"/>
      <c r="E181" s="27">
        <v>3200</v>
      </c>
      <c r="F181" s="28">
        <f t="shared" si="73"/>
        <v>3200</v>
      </c>
      <c r="G181" s="29" t="str">
        <f t="shared" si="74"/>
        <v/>
      </c>
      <c r="H181" s="30">
        <v>3200</v>
      </c>
      <c r="I181" s="99">
        <f t="shared" si="75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3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72"/>
        <v>0</v>
      </c>
      <c r="AD181" s="114">
        <f t="shared" si="70"/>
        <v>0</v>
      </c>
      <c r="AE181" s="11"/>
    </row>
    <row r="182" s="1" customFormat="1" ht="11" customHeight="1" spans="1:31">
      <c r="A182" s="138"/>
      <c r="B182" s="36" t="s">
        <v>452</v>
      </c>
      <c r="C182" s="36"/>
      <c r="D182" s="37"/>
      <c r="E182" s="38">
        <f>SUM(F167:F181)</f>
        <v>52010</v>
      </c>
      <c r="F182" s="39">
        <f>E182/15</f>
        <v>3467.33333333333</v>
      </c>
      <c r="G182" s="29" t="str">
        <f t="shared" si="74"/>
        <v/>
      </c>
      <c r="H182" s="38">
        <f>SUM(I167:I181)</f>
        <v>52010</v>
      </c>
      <c r="I182" s="39">
        <f>H182/15</f>
        <v>3467.33333333333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3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72"/>
        <v>0</v>
      </c>
      <c r="AD182" s="114">
        <f t="shared" si="70"/>
        <v>0</v>
      </c>
      <c r="AE182" s="11"/>
    </row>
    <row r="183" s="1" customFormat="1" ht="11" customHeight="1" spans="1:31">
      <c r="A183" s="138"/>
      <c r="B183" s="54" t="s">
        <v>454</v>
      </c>
      <c r="C183" s="25" t="s">
        <v>22</v>
      </c>
      <c r="D183" s="26"/>
      <c r="E183" s="27">
        <v>2480</v>
      </c>
      <c r="F183" s="28">
        <f t="shared" ref="F183:F185" si="76">E183+D183</f>
        <v>2480</v>
      </c>
      <c r="G183" s="29" t="str">
        <f t="shared" si="74"/>
        <v/>
      </c>
      <c r="H183" s="30">
        <v>2480</v>
      </c>
      <c r="I183" s="67">
        <f t="shared" ref="I183:I185" si="77">IF(G183="",0+H183,G183+H183)</f>
        <v>2480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3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72"/>
        <v>0</v>
      </c>
      <c r="AD183" s="114">
        <f t="shared" si="70"/>
        <v>0</v>
      </c>
      <c r="AE183" s="11"/>
    </row>
    <row r="184" s="1" customFormat="1" ht="11" customHeight="1" spans="1:31">
      <c r="A184" s="138"/>
      <c r="B184" s="33" t="s">
        <v>456</v>
      </c>
      <c r="C184" s="33" t="s">
        <v>231</v>
      </c>
      <c r="D184" s="26"/>
      <c r="E184" s="27">
        <v>2700</v>
      </c>
      <c r="F184" s="28">
        <f t="shared" si="76"/>
        <v>2700</v>
      </c>
      <c r="G184" s="29" t="str">
        <f t="shared" si="74"/>
        <v/>
      </c>
      <c r="H184" s="30">
        <v>2700</v>
      </c>
      <c r="I184" s="67">
        <f t="shared" si="77"/>
        <v>2700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3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72"/>
        <v>0</v>
      </c>
      <c r="AD184" s="114">
        <f t="shared" si="70"/>
        <v>0</v>
      </c>
      <c r="AE184" s="11"/>
    </row>
    <row r="185" s="1" customFormat="1" ht="11" customHeight="1" spans="1:31">
      <c r="A185" s="138"/>
      <c r="B185" s="33" t="s">
        <v>458</v>
      </c>
      <c r="C185" s="33" t="s">
        <v>22</v>
      </c>
      <c r="D185" s="26"/>
      <c r="E185" s="27">
        <v>3200</v>
      </c>
      <c r="F185" s="28">
        <f t="shared" si="76"/>
        <v>3200</v>
      </c>
      <c r="G185" s="29" t="str">
        <f t="shared" si="74"/>
        <v/>
      </c>
      <c r="H185" s="30">
        <v>3200</v>
      </c>
      <c r="I185" s="67">
        <f t="shared" si="77"/>
        <v>3200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3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72"/>
        <v>0</v>
      </c>
      <c r="AD185" s="114">
        <f t="shared" si="70"/>
        <v>0</v>
      </c>
      <c r="AE185" s="11"/>
    </row>
    <row r="186" s="1" customFormat="1" ht="11" customHeight="1" spans="1:31">
      <c r="A186" s="138"/>
      <c r="B186" s="36" t="s">
        <v>460</v>
      </c>
      <c r="C186" s="36"/>
      <c r="D186" s="37"/>
      <c r="E186" s="38">
        <f>E182+F183+F184+F185</f>
        <v>60390</v>
      </c>
      <c r="F186" s="39">
        <f>E186/18</f>
        <v>3355</v>
      </c>
      <c r="G186" s="73"/>
      <c r="H186" s="38">
        <f>H182+I183+I184+I185</f>
        <v>60390</v>
      </c>
      <c r="I186" s="39">
        <f>H186/18</f>
        <v>3355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3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72"/>
        <v>0</v>
      </c>
      <c r="AD186" s="114">
        <f t="shared" si="70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si="63"/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72"/>
        <v>0</v>
      </c>
      <c r="AD187" s="114">
        <f t="shared" si="70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ref="P188:P197" si="78">IF(LEFT(M188,1)="+",LEFT(M188,1)&amp;TEXT(M188,"#"),TEXT(M188,"#"))</f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72"/>
        <v>0</v>
      </c>
      <c r="AD188" s="114">
        <f t="shared" si="70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8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72"/>
        <v>0</v>
      </c>
      <c r="AD189" s="114">
        <f t="shared" si="70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8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72"/>
        <v>0</v>
      </c>
      <c r="AD190" s="114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8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72"/>
        <v>0</v>
      </c>
      <c r="AD191" s="114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8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72"/>
        <v>0</v>
      </c>
      <c r="AD192" s="114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8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72"/>
        <v>0</v>
      </c>
      <c r="AD193" s="114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8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72"/>
        <v>0</v>
      </c>
      <c r="AD194" s="114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8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72"/>
        <v>0</v>
      </c>
      <c r="AD195" s="114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8"/>
        <v/>
      </c>
      <c r="Q196" s="30">
        <v>20700</v>
      </c>
      <c r="R196" s="90">
        <f t="shared" si="66"/>
        <v>20700</v>
      </c>
      <c r="S196" s="3"/>
      <c r="V196" s="9"/>
      <c r="W196" s="6"/>
      <c r="X196" s="8"/>
      <c r="Y196" s="9"/>
      <c r="Z196" s="6"/>
      <c r="AA196" s="8"/>
      <c r="AC196" s="114">
        <f t="shared" si="72"/>
        <v>0</v>
      </c>
      <c r="AD196" s="114">
        <f t="shared" si="70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8"/>
        <v/>
      </c>
      <c r="Q197" s="161">
        <v>34200</v>
      </c>
      <c r="R197" s="116">
        <f t="shared" si="66"/>
        <v>34200</v>
      </c>
      <c r="S197" s="3"/>
      <c r="V197" s="9"/>
      <c r="W197" s="6"/>
      <c r="X197" s="8"/>
      <c r="Y197" s="9"/>
      <c r="Z197" s="6"/>
      <c r="AA197" s="8"/>
      <c r="AC197" s="114">
        <f t="shared" si="72"/>
        <v>0</v>
      </c>
      <c r="AD197" s="114">
        <f t="shared" si="7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D22" sqref="D22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550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550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25600</v>
      </c>
      <c r="O34" s="28">
        <f t="shared" si="19"/>
        <v>25600</v>
      </c>
      <c r="P34" s="29" t="str">
        <f t="shared" si="20"/>
        <v/>
      </c>
      <c r="Q34" s="30">
        <v>25600</v>
      </c>
      <c r="R34" s="90">
        <f t="shared" si="21"/>
        <v>25600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 t="s">
        <v>467</v>
      </c>
      <c r="N40" s="27">
        <v>21400</v>
      </c>
      <c r="O40" s="28">
        <f t="shared" si="19"/>
        <v>21200</v>
      </c>
      <c r="P40" s="77" t="str">
        <f t="shared" si="20"/>
        <v>-200</v>
      </c>
      <c r="Q40" s="30">
        <v>21400</v>
      </c>
      <c r="R40" s="90">
        <f t="shared" si="21"/>
        <v>21200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486940</v>
      </c>
      <c r="O46" s="39">
        <f>N46/18</f>
        <v>27052.2222222222</v>
      </c>
      <c r="P46" s="73"/>
      <c r="Q46" s="38">
        <f>SUM(R28:R45)</f>
        <v>486940</v>
      </c>
      <c r="R46" s="108">
        <f>Q46/18</f>
        <v>27052.2222222222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530140</v>
      </c>
      <c r="O50" s="39">
        <f>N50/21</f>
        <v>25244.7619047619</v>
      </c>
      <c r="P50" s="73"/>
      <c r="Q50" s="38">
        <f>Q46+R47+R48</f>
        <v>530140</v>
      </c>
      <c r="R50" s="108">
        <f>Q50/21</f>
        <v>25244.7619047619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2">E54+D54</f>
        <v>9800</v>
      </c>
      <c r="G54" s="29" t="str">
        <f t="shared" si="1"/>
        <v/>
      </c>
      <c r="H54" s="30">
        <v>9800</v>
      </c>
      <c r="I54" s="67">
        <f t="shared" ref="I54:I65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2"/>
        <v>11800</v>
      </c>
      <c r="G65" s="29" t="str">
        <f t="shared" si="1"/>
        <v/>
      </c>
      <c r="H65" s="30">
        <v>11800</v>
      </c>
      <c r="I65" s="67">
        <f t="shared" si="33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3">E67+D67</f>
        <v>6700</v>
      </c>
      <c r="G67" s="29" t="str">
        <f t="shared" si="1"/>
        <v/>
      </c>
      <c r="H67" s="30">
        <v>6700</v>
      </c>
      <c r="I67" s="67">
        <f t="shared" ref="I67:I69" si="44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3"/>
        <v>7000</v>
      </c>
      <c r="G68" s="29" t="str">
        <f t="shared" ref="G68:G73" si="45">IF(LEFT(D68,1)="+",LEFT(D68,1)&amp;TEXT(D68,"#"),TEXT(D68,"#"))</f>
        <v/>
      </c>
      <c r="H68" s="30">
        <v>7000</v>
      </c>
      <c r="I68" s="67">
        <f t="shared" si="44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3"/>
        <v>6800</v>
      </c>
      <c r="G69" s="29" t="str">
        <f t="shared" si="45"/>
        <v/>
      </c>
      <c r="H69" s="30">
        <v>6800</v>
      </c>
      <c r="I69" s="67">
        <f t="shared" si="44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81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1">E72+D72</f>
        <v>4700</v>
      </c>
      <c r="G72" s="29" t="str">
        <f t="shared" si="45"/>
        <v/>
      </c>
      <c r="H72" s="30">
        <v>4700</v>
      </c>
      <c r="I72" s="67">
        <f t="shared" ref="I72:I75" si="52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1"/>
        <v>4700</v>
      </c>
      <c r="G73" s="29" t="str">
        <f t="shared" si="45"/>
        <v/>
      </c>
      <c r="H73" s="30">
        <v>4700</v>
      </c>
      <c r="I73" s="67">
        <f t="shared" si="52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1"/>
        <v>3600</v>
      </c>
      <c r="G75" s="29" t="str">
        <f t="shared" ref="G75:G86" si="53">IF(LEFT(D75,1)="+",LEFT(D75,1)&amp;TEXT(D75,"#"),TEXT(D75,"#"))</f>
        <v/>
      </c>
      <c r="H75" s="30">
        <v>3600</v>
      </c>
      <c r="I75" s="67">
        <f t="shared" si="52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4">E77+D77</f>
        <v>9400</v>
      </c>
      <c r="G77" s="29" t="str">
        <f t="shared" si="53"/>
        <v/>
      </c>
      <c r="H77" s="30">
        <v>9400</v>
      </c>
      <c r="I77" s="67">
        <f t="shared" ref="I77:I94" si="55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4"/>
        <v>9800</v>
      </c>
      <c r="G78" s="29" t="str">
        <f t="shared" si="53"/>
        <v/>
      </c>
      <c r="H78" s="30">
        <v>9800</v>
      </c>
      <c r="I78" s="67">
        <f t="shared" si="55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4"/>
        <v>9200</v>
      </c>
      <c r="G79" s="29" t="str">
        <f t="shared" si="53"/>
        <v/>
      </c>
      <c r="H79" s="30">
        <v>9200</v>
      </c>
      <c r="I79" s="67">
        <f t="shared" si="55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4"/>
        <v>9400</v>
      </c>
      <c r="G80" s="29" t="str">
        <f t="shared" si="53"/>
        <v/>
      </c>
      <c r="H80" s="30">
        <v>9400</v>
      </c>
      <c r="I80" s="67">
        <f t="shared" si="55"/>
        <v>9400</v>
      </c>
      <c r="J80" s="69"/>
      <c r="K80" s="25" t="s">
        <v>348</v>
      </c>
      <c r="L80" s="25" t="s">
        <v>205</v>
      </c>
      <c r="M80" s="52"/>
      <c r="N80" s="27">
        <v>25000</v>
      </c>
      <c r="O80" s="28">
        <f t="shared" si="48"/>
        <v>25000</v>
      </c>
      <c r="P80" s="29" t="str">
        <f t="shared" si="49"/>
        <v/>
      </c>
      <c r="Q80" s="30">
        <v>21000</v>
      </c>
      <c r="R80" s="90">
        <f t="shared" si="50"/>
        <v>21000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4"/>
        <v>9700</v>
      </c>
      <c r="G81" s="29" t="str">
        <f t="shared" si="53"/>
        <v/>
      </c>
      <c r="H81" s="30">
        <v>9700</v>
      </c>
      <c r="I81" s="67">
        <f t="shared" si="55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si="49"/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4"/>
        <v>8100</v>
      </c>
      <c r="G82" s="29" t="str">
        <f t="shared" si="53"/>
        <v/>
      </c>
      <c r="H82" s="30">
        <v>8100</v>
      </c>
      <c r="I82" s="67">
        <f t="shared" si="55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4"/>
        <v>9900</v>
      </c>
      <c r="G83" s="29" t="str">
        <f t="shared" si="53"/>
        <v/>
      </c>
      <c r="H83" s="30">
        <v>9900</v>
      </c>
      <c r="I83" s="67">
        <f t="shared" si="55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ref="P83:P121" si="56">IF(LEFT(M83,1)="+",LEFT(M83,1)&amp;TEXT(M83,"#"),TEXT(M83,"#"))</f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4"/>
        <v>8300</v>
      </c>
      <c r="G84" s="29" t="str">
        <f t="shared" si="53"/>
        <v/>
      </c>
      <c r="H84" s="30">
        <v>8300</v>
      </c>
      <c r="I84" s="67">
        <f t="shared" si="55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4"/>
        <v>6800</v>
      </c>
      <c r="G85" s="29" t="str">
        <f t="shared" si="53"/>
        <v/>
      </c>
      <c r="H85" s="30">
        <v>6800</v>
      </c>
      <c r="I85" s="67">
        <f t="shared" si="55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6900</v>
      </c>
      <c r="F86" s="28">
        <f t="shared" si="54"/>
        <v>6900</v>
      </c>
      <c r="G86" s="29" t="str">
        <f t="shared" si="53"/>
        <v/>
      </c>
      <c r="H86" s="30">
        <v>6900</v>
      </c>
      <c r="I86" s="67">
        <f t="shared" si="55"/>
        <v>6900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4"/>
        <v>7300</v>
      </c>
      <c r="G87" s="29"/>
      <c r="H87" s="30">
        <v>7300</v>
      </c>
      <c r="I87" s="67">
        <f t="shared" si="55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4"/>
        <v>7500</v>
      </c>
      <c r="G88" s="29" t="str">
        <f t="shared" ref="G88:G114" si="57">IF(LEFT(D88,1)="+",LEFT(D88,1)&amp;TEXT(D88,"#"),TEXT(D88,"#"))</f>
        <v/>
      </c>
      <c r="H88" s="30">
        <v>7500</v>
      </c>
      <c r="I88" s="67">
        <f t="shared" si="55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4"/>
        <v>8700</v>
      </c>
      <c r="G89" s="29"/>
      <c r="H89" s="30">
        <v>8700</v>
      </c>
      <c r="I89" s="67">
        <f t="shared" si="55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4"/>
        <v>11200</v>
      </c>
      <c r="G90" s="29" t="str">
        <f t="shared" si="57"/>
        <v/>
      </c>
      <c r="H90" s="30">
        <v>11200</v>
      </c>
      <c r="I90" s="67">
        <f t="shared" si="55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4"/>
        <v>8200</v>
      </c>
      <c r="G91" s="29" t="str">
        <f t="shared" si="57"/>
        <v/>
      </c>
      <c r="H91" s="30">
        <v>8200</v>
      </c>
      <c r="I91" s="67">
        <f t="shared" si="55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4"/>
        <v>7600</v>
      </c>
      <c r="G92" s="29" t="str">
        <f t="shared" si="57"/>
        <v/>
      </c>
      <c r="H92" s="30">
        <v>7600</v>
      </c>
      <c r="I92" s="67">
        <f t="shared" si="55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4"/>
        <v>8500</v>
      </c>
      <c r="G93" s="29" t="str">
        <f t="shared" si="57"/>
        <v/>
      </c>
      <c r="H93" s="30">
        <v>8500</v>
      </c>
      <c r="I93" s="67">
        <f t="shared" si="55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4"/>
        <v>8900</v>
      </c>
      <c r="G94" s="29" t="str">
        <f t="shared" si="57"/>
        <v/>
      </c>
      <c r="H94" s="30">
        <v>8900</v>
      </c>
      <c r="I94" s="67">
        <f t="shared" si="55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155400</v>
      </c>
      <c r="F95" s="39">
        <f>E95/18</f>
        <v>8633.33333333333</v>
      </c>
      <c r="G95" s="29" t="str">
        <f t="shared" si="57"/>
        <v/>
      </c>
      <c r="H95" s="38">
        <f>SUM(I77:I94)</f>
        <v>155400</v>
      </c>
      <c r="I95" s="39">
        <f>AVERAGE(I77:I94)</f>
        <v>8633.33333333333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8">E96+D96</f>
        <v>10800</v>
      </c>
      <c r="G96" s="29" t="str">
        <f t="shared" si="57"/>
        <v/>
      </c>
      <c r="H96" s="30">
        <v>10800</v>
      </c>
      <c r="I96" s="67">
        <f t="shared" ref="I96:I114" si="59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8"/>
        <v>11900</v>
      </c>
      <c r="G97" s="29" t="str">
        <f t="shared" si="57"/>
        <v/>
      </c>
      <c r="H97" s="30">
        <v>11900</v>
      </c>
      <c r="I97" s="67">
        <f t="shared" si="59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8"/>
        <v>11800</v>
      </c>
      <c r="G98" s="29" t="str">
        <f t="shared" si="57"/>
        <v/>
      </c>
      <c r="H98" s="30">
        <v>11800</v>
      </c>
      <c r="I98" s="67">
        <f t="shared" si="59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8"/>
        <v>12100</v>
      </c>
      <c r="G99" s="29" t="str">
        <f t="shared" si="57"/>
        <v/>
      </c>
      <c r="H99" s="30">
        <v>12100</v>
      </c>
      <c r="I99" s="67">
        <f t="shared" si="59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8"/>
        <v>11200</v>
      </c>
      <c r="G100" s="29" t="str">
        <f t="shared" si="57"/>
        <v/>
      </c>
      <c r="H100" s="30">
        <v>11200</v>
      </c>
      <c r="I100" s="67">
        <f t="shared" si="59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8"/>
        <v>11000</v>
      </c>
      <c r="G101" s="29" t="str">
        <f t="shared" si="57"/>
        <v/>
      </c>
      <c r="H101" s="30">
        <v>11000</v>
      </c>
      <c r="I101" s="67">
        <f t="shared" si="59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8"/>
        <v>10300</v>
      </c>
      <c r="G102" s="29" t="str">
        <f t="shared" si="57"/>
        <v/>
      </c>
      <c r="H102" s="30">
        <v>10300</v>
      </c>
      <c r="I102" s="67">
        <f t="shared" si="59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8"/>
        <v>10800</v>
      </c>
      <c r="G104" s="29" t="str">
        <f t="shared" si="57"/>
        <v/>
      </c>
      <c r="H104" s="30">
        <v>10800</v>
      </c>
      <c r="I104" s="67">
        <f t="shared" si="59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8"/>
        <v>10300</v>
      </c>
      <c r="G105" s="29" t="str">
        <f t="shared" si="57"/>
        <v/>
      </c>
      <c r="H105" s="30">
        <v>10300</v>
      </c>
      <c r="I105" s="67">
        <f t="shared" si="59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10600</v>
      </c>
      <c r="F107" s="28">
        <f t="shared" si="58"/>
        <v>10600</v>
      </c>
      <c r="G107" s="29" t="str">
        <f t="shared" si="57"/>
        <v/>
      </c>
      <c r="H107" s="30">
        <v>10600</v>
      </c>
      <c r="I107" s="67">
        <f t="shared" si="59"/>
        <v>10600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8"/>
        <v>11900</v>
      </c>
      <c r="G108" s="29" t="str">
        <f t="shared" si="57"/>
        <v/>
      </c>
      <c r="H108" s="30">
        <v>11900</v>
      </c>
      <c r="I108" s="67">
        <f t="shared" si="59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8"/>
        <v>12100</v>
      </c>
      <c r="G109" s="29" t="str">
        <f t="shared" si="57"/>
        <v/>
      </c>
      <c r="H109" s="30">
        <v>12100</v>
      </c>
      <c r="I109" s="67">
        <f t="shared" si="59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/>
      <c r="N110" s="27">
        <v>1100</v>
      </c>
      <c r="O110" s="28">
        <f t="shared" si="48"/>
        <v>1100</v>
      </c>
      <c r="P110" s="29" t="str">
        <f t="shared" si="56"/>
        <v/>
      </c>
      <c r="Q110" s="30">
        <v>1100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8"/>
        <v>11300</v>
      </c>
      <c r="G111" s="29" t="str">
        <f t="shared" si="57"/>
        <v/>
      </c>
      <c r="H111" s="30">
        <v>11300</v>
      </c>
      <c r="I111" s="67">
        <f t="shared" si="59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7"/>
        <v/>
      </c>
      <c r="H112" s="30">
        <v>11000</v>
      </c>
      <c r="I112" s="67">
        <f t="shared" si="59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8"/>
        <v>10300</v>
      </c>
      <c r="G113" s="29" t="str">
        <f t="shared" si="57"/>
        <v/>
      </c>
      <c r="H113" s="30">
        <v>10300</v>
      </c>
      <c r="I113" s="67">
        <f t="shared" si="59"/>
        <v>10300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6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210400</v>
      </c>
      <c r="F115" s="39">
        <f>E115/19</f>
        <v>11073.6842105263</v>
      </c>
      <c r="G115" s="73"/>
      <c r="H115" s="38">
        <f>SUM(I96:I114)</f>
        <v>210400</v>
      </c>
      <c r="I115" s="39">
        <f>H115/19</f>
        <v>11073.6842105263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5" si="60">E116+D116</f>
        <v>8700</v>
      </c>
      <c r="G116" s="29" t="str">
        <f t="shared" ref="G116:G138" si="61">IF(LEFT(D116,1)="+",LEFT(D116,1)&amp;TEXT(D116,"#"),TEXT(D116,"#"))</f>
        <v/>
      </c>
      <c r="H116" s="30">
        <v>8700</v>
      </c>
      <c r="I116" s="67">
        <f t="shared" ref="I116:I165" si="62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0"/>
        <v>9000</v>
      </c>
      <c r="G117" s="29" t="str">
        <f t="shared" si="61"/>
        <v/>
      </c>
      <c r="H117" s="30">
        <v>9000</v>
      </c>
      <c r="I117" s="67">
        <f t="shared" si="62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1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228100</v>
      </c>
      <c r="F119" s="39">
        <f>E119/21</f>
        <v>10861.9047619048</v>
      </c>
      <c r="G119" s="29" t="str">
        <f t="shared" si="61"/>
        <v/>
      </c>
      <c r="H119" s="38">
        <f>H115+H118</f>
        <v>228100</v>
      </c>
      <c r="I119" s="39">
        <f>H119/21</f>
        <v>10861.9047619048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10800</v>
      </c>
      <c r="F120" s="28">
        <f t="shared" si="60"/>
        <v>10800</v>
      </c>
      <c r="G120" s="29" t="str">
        <f t="shared" si="61"/>
        <v/>
      </c>
      <c r="H120" s="30">
        <v>10800</v>
      </c>
      <c r="I120" s="67">
        <f t="shared" si="62"/>
        <v>10800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0"/>
        <v>12000</v>
      </c>
      <c r="G121" s="29" t="str">
        <f t="shared" si="61"/>
        <v/>
      </c>
      <c r="H121" s="30">
        <v>12000</v>
      </c>
      <c r="I121" s="67">
        <f t="shared" si="62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0"/>
        <v>14300</v>
      </c>
      <c r="G122" s="29" t="str">
        <f t="shared" si="61"/>
        <v/>
      </c>
      <c r="H122" s="30">
        <v>14300</v>
      </c>
      <c r="I122" s="99">
        <f t="shared" si="62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0"/>
        <v>17100</v>
      </c>
      <c r="G123" s="29" t="str">
        <f t="shared" si="61"/>
        <v/>
      </c>
      <c r="H123" s="30">
        <v>17100</v>
      </c>
      <c r="I123" s="99">
        <f t="shared" si="62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0"/>
        <v>10600</v>
      </c>
      <c r="G124" s="29" t="str">
        <f t="shared" si="61"/>
        <v/>
      </c>
      <c r="H124" s="30">
        <v>10600</v>
      </c>
      <c r="I124" s="99">
        <f t="shared" si="62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0"/>
        <v>9300</v>
      </c>
      <c r="G125" s="29" t="str">
        <f t="shared" si="61"/>
        <v/>
      </c>
      <c r="H125" s="30">
        <v>9300</v>
      </c>
      <c r="I125" s="99">
        <f t="shared" si="62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0"/>
        <v>12600</v>
      </c>
      <c r="G126" s="29" t="str">
        <f t="shared" si="61"/>
        <v/>
      </c>
      <c r="H126" s="34">
        <v>12600</v>
      </c>
      <c r="I126" s="99">
        <f t="shared" si="62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0"/>
        <v>10900</v>
      </c>
      <c r="G127" s="29" t="str">
        <f t="shared" si="61"/>
        <v/>
      </c>
      <c r="H127" s="34">
        <v>10900</v>
      </c>
      <c r="I127" s="99">
        <f t="shared" si="62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0"/>
        <v>12400</v>
      </c>
      <c r="G128" s="29" t="str">
        <f t="shared" si="61"/>
        <v/>
      </c>
      <c r="H128" s="34">
        <v>12400</v>
      </c>
      <c r="I128" s="99">
        <f t="shared" si="62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48"/>
        <v>12300</v>
      </c>
      <c r="P128" s="29" t="str">
        <f t="shared" si="63"/>
        <v/>
      </c>
      <c r="Q128" s="30">
        <v>12300</v>
      </c>
      <c r="R128" s="90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0"/>
        <v>12500</v>
      </c>
      <c r="G129" s="29" t="str">
        <f t="shared" si="61"/>
        <v/>
      </c>
      <c r="H129" s="34">
        <v>12500</v>
      </c>
      <c r="I129" s="99">
        <f t="shared" si="62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0"/>
        <v>12300</v>
      </c>
      <c r="G130" s="29" t="str">
        <f t="shared" si="61"/>
        <v/>
      </c>
      <c r="H130" s="34">
        <v>12300</v>
      </c>
      <c r="I130" s="99">
        <f t="shared" si="62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0"/>
        <v>13100</v>
      </c>
      <c r="G131" s="29" t="str">
        <f t="shared" si="61"/>
        <v/>
      </c>
      <c r="H131" s="34">
        <v>13100</v>
      </c>
      <c r="I131" s="99">
        <f t="shared" si="62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63" si="64">F132-I132</f>
        <v>0</v>
      </c>
      <c r="AD132" s="114">
        <f t="shared" ref="AD132:AD152" si="65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0"/>
        <v>12800</v>
      </c>
      <c r="G133" s="29" t="str">
        <f t="shared" si="61"/>
        <v/>
      </c>
      <c r="H133" s="34">
        <v>12800</v>
      </c>
      <c r="I133" s="99">
        <f t="shared" si="62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0"/>
        <v>13500</v>
      </c>
      <c r="G134" s="29" t="str">
        <f t="shared" si="61"/>
        <v/>
      </c>
      <c r="H134" s="34">
        <v>13500</v>
      </c>
      <c r="I134" s="99">
        <f t="shared" si="62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0"/>
        <v>10500</v>
      </c>
      <c r="G137" s="29" t="str">
        <f t="shared" si="61"/>
        <v/>
      </c>
      <c r="H137" s="30">
        <v>10500</v>
      </c>
      <c r="I137" s="99">
        <f t="shared" si="62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0"/>
        <v>10300</v>
      </c>
      <c r="G138" s="29" t="str">
        <f t="shared" si="61"/>
        <v/>
      </c>
      <c r="H138" s="30">
        <v>10300</v>
      </c>
      <c r="I138" s="99">
        <f t="shared" si="62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0"/>
        <v>10300</v>
      </c>
      <c r="G139" s="29"/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0"/>
        <v>20600</v>
      </c>
      <c r="G141" s="29" t="str">
        <f t="shared" ref="G141:G154" si="68">IF(LEFT(D141,1)="+",LEFT(D141,1)&amp;TEXT(D141,"#"),TEXT(D141,"#"))</f>
        <v/>
      </c>
      <c r="H141" s="34">
        <v>20600</v>
      </c>
      <c r="I141" s="99">
        <f t="shared" si="62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0"/>
        <v>19500</v>
      </c>
      <c r="G142" s="29" t="str">
        <f t="shared" si="68"/>
        <v/>
      </c>
      <c r="H142" s="34">
        <v>19500</v>
      </c>
      <c r="I142" s="99">
        <f t="shared" si="62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3"/>
        <v/>
      </c>
      <c r="Q142" s="34">
        <f t="shared" si="67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0"/>
        <v>11400</v>
      </c>
      <c r="G144" s="29" t="str">
        <f t="shared" si="68"/>
        <v/>
      </c>
      <c r="H144" s="30">
        <v>11400</v>
      </c>
      <c r="I144" s="99">
        <f t="shared" si="62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0"/>
        <v>11000</v>
      </c>
      <c r="G145" s="29" t="str">
        <f t="shared" si="68"/>
        <v/>
      </c>
      <c r="H145" s="30">
        <v>11000</v>
      </c>
      <c r="I145" s="99">
        <f t="shared" si="62"/>
        <v>11000</v>
      </c>
      <c r="J145" s="105"/>
      <c r="K145" s="24" t="s">
        <v>353</v>
      </c>
      <c r="L145" s="54" t="s">
        <v>354</v>
      </c>
      <c r="M145" s="52"/>
      <c r="N145" s="34">
        <f>F170+7790+300+400</f>
        <v>10890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 t="s">
        <v>467</v>
      </c>
      <c r="E146" s="27">
        <v>10700</v>
      </c>
      <c r="F146" s="28">
        <f t="shared" si="60"/>
        <v>10500</v>
      </c>
      <c r="G146" s="29" t="str">
        <f t="shared" si="68"/>
        <v>-200</v>
      </c>
      <c r="H146" s="30">
        <v>10700</v>
      </c>
      <c r="I146" s="99">
        <f t="shared" si="62"/>
        <v>10500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0"/>
        <v>10600</v>
      </c>
      <c r="G147" s="29" t="str">
        <f t="shared" si="68"/>
        <v/>
      </c>
      <c r="H147" s="30">
        <v>10600</v>
      </c>
      <c r="I147" s="99">
        <f t="shared" si="62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0"/>
        <v>10400</v>
      </c>
      <c r="G148" s="29" t="str">
        <f t="shared" si="68"/>
        <v/>
      </c>
      <c r="H148" s="30">
        <v>10400</v>
      </c>
      <c r="I148" s="99">
        <f t="shared" si="62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0"/>
        <v>10600</v>
      </c>
      <c r="G150" s="29" t="str">
        <f t="shared" si="68"/>
        <v/>
      </c>
      <c r="H150" s="30">
        <v>10600</v>
      </c>
      <c r="I150" s="99">
        <f t="shared" si="62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0"/>
        <v>14000</v>
      </c>
      <c r="G152" s="29" t="str">
        <f t="shared" si="68"/>
        <v/>
      </c>
      <c r="H152" s="30">
        <v>14000</v>
      </c>
      <c r="I152" s="99">
        <f t="shared" si="62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0"/>
        <v>13600</v>
      </c>
      <c r="G153" s="29" t="str">
        <f t="shared" si="68"/>
        <v/>
      </c>
      <c r="H153" s="30">
        <v>13600</v>
      </c>
      <c r="I153" s="99">
        <f t="shared" si="62"/>
        <v>13600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3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ref="AD153:AD197" si="70">O154-R154</f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0"/>
        <v>12700</v>
      </c>
      <c r="G154" s="29" t="str">
        <f t="shared" si="68"/>
        <v/>
      </c>
      <c r="H154" s="30">
        <v>12700</v>
      </c>
      <c r="I154" s="99">
        <f t="shared" si="62"/>
        <v>12700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69"/>
        <v>6000</v>
      </c>
      <c r="P154" s="77" t="str">
        <f t="shared" si="63"/>
        <v/>
      </c>
      <c r="Q154" s="30">
        <v>6000</v>
      </c>
      <c r="R154" s="90">
        <f t="shared" si="66"/>
        <v>6000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70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0"/>
        <v>10300</v>
      </c>
      <c r="G155" s="29"/>
      <c r="H155" s="30">
        <v>10300</v>
      </c>
      <c r="I155" s="99">
        <f t="shared" si="62"/>
        <v>10300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69"/>
        <v>5200</v>
      </c>
      <c r="P155" s="77" t="str">
        <f t="shared" si="63"/>
        <v/>
      </c>
      <c r="Q155" s="30">
        <v>5200</v>
      </c>
      <c r="R155" s="90">
        <f t="shared" si="66"/>
        <v>5200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70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0"/>
        <v>13000</v>
      </c>
      <c r="G156" s="29" t="str">
        <f t="shared" ref="G156:G165" si="71">IF(LEFT(D156,1)="+",LEFT(D156,1)&amp;TEXT(D156,"#"),TEXT(D156,"#"))</f>
        <v/>
      </c>
      <c r="H156" s="30">
        <v>13000</v>
      </c>
      <c r="I156" s="99">
        <f t="shared" si="62"/>
        <v>13000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69"/>
        <v>6500</v>
      </c>
      <c r="P156" s="77" t="str">
        <f t="shared" si="63"/>
        <v/>
      </c>
      <c r="Q156" s="30">
        <v>6500</v>
      </c>
      <c r="R156" s="90">
        <f t="shared" si="66"/>
        <v>6500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70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0"/>
        <v>13500</v>
      </c>
      <c r="G157" s="29"/>
      <c r="H157" s="34">
        <v>13500</v>
      </c>
      <c r="I157" s="99">
        <f t="shared" si="62"/>
        <v>13500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69"/>
        <v>3800</v>
      </c>
      <c r="P157" s="77" t="str">
        <f t="shared" si="63"/>
        <v/>
      </c>
      <c r="Q157" s="30">
        <v>3800</v>
      </c>
      <c r="R157" s="90">
        <f t="shared" si="66"/>
        <v>3800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70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0"/>
        <v>13200</v>
      </c>
      <c r="G158" s="29" t="str">
        <f t="shared" si="71"/>
        <v/>
      </c>
      <c r="H158" s="34">
        <v>13200</v>
      </c>
      <c r="I158" s="99">
        <f t="shared" si="62"/>
        <v>13200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3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70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69"/>
        <v>6400</v>
      </c>
      <c r="P159" s="77" t="str">
        <f t="shared" si="63"/>
        <v/>
      </c>
      <c r="Q159" s="30">
        <v>6400</v>
      </c>
      <c r="R159" s="90">
        <f t="shared" si="66"/>
        <v>6400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70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0"/>
        <v>10600</v>
      </c>
      <c r="G160" s="29" t="str">
        <f t="shared" si="71"/>
        <v/>
      </c>
      <c r="H160" s="30">
        <v>10600</v>
      </c>
      <c r="I160" s="99">
        <f t="shared" si="62"/>
        <v>10600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69"/>
        <v>2700</v>
      </c>
      <c r="P160" s="77" t="str">
        <f t="shared" si="63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70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67">
        <f t="shared" si="62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69"/>
        <v>2300</v>
      </c>
      <c r="P161" s="77" t="str">
        <f t="shared" si="63"/>
        <v/>
      </c>
      <c r="Q161" s="30">
        <v>2300</v>
      </c>
      <c r="R161" s="90">
        <f t="shared" si="66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70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70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0"/>
        <v>10700</v>
      </c>
      <c r="G163" s="29" t="str">
        <f t="shared" si="71"/>
        <v/>
      </c>
      <c r="H163" s="30">
        <v>10700</v>
      </c>
      <c r="I163" s="99">
        <f t="shared" si="62"/>
        <v>10700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69"/>
        <v>10200</v>
      </c>
      <c r="P163" s="77" t="str">
        <f t="shared" si="63"/>
        <v/>
      </c>
      <c r="Q163" s="30">
        <v>10200</v>
      </c>
      <c r="R163" s="90">
        <f t="shared" si="66"/>
        <v>10200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70"/>
        <v>0</v>
      </c>
      <c r="AE163" s="157"/>
    </row>
    <row r="164" s="1" customFormat="1" ht="11" customHeight="1" spans="1:31">
      <c r="A164" s="42"/>
      <c r="B164" s="44" t="s">
        <v>409</v>
      </c>
      <c r="C164" s="33" t="s">
        <v>66</v>
      </c>
      <c r="D164" s="26"/>
      <c r="E164" s="27">
        <v>11200</v>
      </c>
      <c r="F164" s="28">
        <f t="shared" si="60"/>
        <v>11200</v>
      </c>
      <c r="G164" s="29" t="str">
        <f t="shared" si="71"/>
        <v/>
      </c>
      <c r="H164" s="30">
        <v>11200</v>
      </c>
      <c r="I164" s="99">
        <f t="shared" si="62"/>
        <v>11200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69"/>
        <v>10700</v>
      </c>
      <c r="P164" s="77" t="str">
        <f t="shared" si="63"/>
        <v/>
      </c>
      <c r="Q164" s="30">
        <v>10700</v>
      </c>
      <c r="R164" s="90">
        <f t="shared" si="66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2">F165-I165</f>
        <v>0</v>
      </c>
      <c r="AD164" s="114">
        <f t="shared" si="70"/>
        <v>0</v>
      </c>
      <c r="AE164" s="11"/>
    </row>
    <row r="165" s="1" customFormat="1" ht="11" customHeight="1" spans="1:31">
      <c r="A165" s="42"/>
      <c r="B165" s="44" t="s">
        <v>413</v>
      </c>
      <c r="C165" s="135" t="s">
        <v>414</v>
      </c>
      <c r="D165" s="26"/>
      <c r="E165" s="27">
        <v>10600</v>
      </c>
      <c r="F165" s="28">
        <f t="shared" si="60"/>
        <v>10600</v>
      </c>
      <c r="G165" s="29" t="str">
        <f t="shared" si="71"/>
        <v/>
      </c>
      <c r="H165" s="30">
        <v>10600</v>
      </c>
      <c r="I165" s="99">
        <f t="shared" si="62"/>
        <v>10600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69"/>
        <v>12000</v>
      </c>
      <c r="P165" s="77" t="str">
        <f t="shared" si="63"/>
        <v/>
      </c>
      <c r="Q165" s="30">
        <v>12000</v>
      </c>
      <c r="R165" s="90">
        <f t="shared" si="66"/>
        <v>12000</v>
      </c>
      <c r="S165" s="3"/>
      <c r="V165" s="9"/>
      <c r="W165" s="6"/>
      <c r="X165" s="8"/>
      <c r="Y165" s="9"/>
      <c r="Z165" s="6"/>
      <c r="AA165" s="8"/>
      <c r="AC165" s="114">
        <f t="shared" si="72"/>
        <v>0</v>
      </c>
      <c r="AD165" s="114">
        <f t="shared" si="70"/>
        <v>0</v>
      </c>
      <c r="AE165" s="11"/>
    </row>
    <row r="166" s="1" customFormat="1" ht="11" customHeight="1" spans="1:31">
      <c r="A166" s="121"/>
      <c r="B166" s="136" t="s">
        <v>416</v>
      </c>
      <c r="C166" s="36"/>
      <c r="D166" s="37"/>
      <c r="E166" s="38">
        <f>SUM(F120:F165)</f>
        <v>568600</v>
      </c>
      <c r="F166" s="39">
        <f>E166/46</f>
        <v>12360.8695652174</v>
      </c>
      <c r="G166" s="73"/>
      <c r="H166" s="38">
        <f>SUM(I120:I165)</f>
        <v>568600</v>
      </c>
      <c r="I166" s="149">
        <f>H166/46</f>
        <v>12360.8695652174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69"/>
        <v>11700</v>
      </c>
      <c r="P166" s="29" t="str">
        <f t="shared" si="63"/>
        <v/>
      </c>
      <c r="Q166" s="30">
        <v>11700</v>
      </c>
      <c r="R166" s="90">
        <f t="shared" si="66"/>
        <v>11700</v>
      </c>
      <c r="S166" s="3"/>
      <c r="V166" s="9"/>
      <c r="W166" s="6"/>
      <c r="X166" s="8"/>
      <c r="Y166" s="9"/>
      <c r="Z166" s="6"/>
      <c r="AA166" s="8"/>
      <c r="AC166" s="114">
        <f t="shared" si="72"/>
        <v>0</v>
      </c>
      <c r="AD166" s="114">
        <f t="shared" si="70"/>
        <v>0</v>
      </c>
      <c r="AE166" s="11"/>
    </row>
    <row r="167" s="1" customFormat="1" ht="11" customHeight="1" spans="1:31">
      <c r="A167" s="137" t="s">
        <v>419</v>
      </c>
      <c r="B167" s="24" t="s">
        <v>420</v>
      </c>
      <c r="C167" s="25" t="s">
        <v>15</v>
      </c>
      <c r="D167" s="26"/>
      <c r="E167" s="34">
        <v>4100</v>
      </c>
      <c r="F167" s="28">
        <f t="shared" ref="F167:F181" si="73">E167+D167</f>
        <v>4100</v>
      </c>
      <c r="G167" s="29" t="str">
        <f t="shared" ref="G167:G185" si="74">IF(LEFT(D167,1)="+",LEFT(D167,1)&amp;TEXT(D167,"#"),TEXT(D167,"#"))</f>
        <v/>
      </c>
      <c r="H167" s="34">
        <v>4100</v>
      </c>
      <c r="I167" s="99">
        <f t="shared" ref="I167:I181" si="75">IF(G167="",0+H167,G167+H167)</f>
        <v>4100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69"/>
        <v>4050</v>
      </c>
      <c r="P167" s="77" t="str">
        <f t="shared" si="63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72"/>
        <v>0</v>
      </c>
      <c r="AD167" s="114">
        <f t="shared" si="70"/>
        <v>0</v>
      </c>
      <c r="AE167" s="11"/>
    </row>
    <row r="168" s="1" customFormat="1" ht="11" customHeight="1" spans="1:31">
      <c r="A168" s="138"/>
      <c r="B168" s="24" t="s">
        <v>422</v>
      </c>
      <c r="C168" s="25" t="s">
        <v>22</v>
      </c>
      <c r="D168" s="26"/>
      <c r="E168" s="27">
        <v>2500</v>
      </c>
      <c r="F168" s="28">
        <f t="shared" si="73"/>
        <v>2500</v>
      </c>
      <c r="G168" s="29" t="str">
        <f t="shared" si="74"/>
        <v/>
      </c>
      <c r="H168" s="30">
        <v>2500</v>
      </c>
      <c r="I168" s="99">
        <f t="shared" si="75"/>
        <v>2500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69"/>
        <v>10360</v>
      </c>
      <c r="P168" s="77" t="str">
        <f t="shared" si="63"/>
        <v/>
      </c>
      <c r="Q168" s="30">
        <v>10360</v>
      </c>
      <c r="R168" s="90">
        <f t="shared" si="66"/>
        <v>10360</v>
      </c>
      <c r="S168" s="3"/>
      <c r="V168" s="9"/>
      <c r="W168" s="6"/>
      <c r="X168" s="8"/>
      <c r="Y168" s="9"/>
      <c r="Z168" s="6"/>
      <c r="AA168" s="8"/>
      <c r="AC168" s="114">
        <f t="shared" si="72"/>
        <v>0</v>
      </c>
      <c r="AD168" s="114">
        <f t="shared" si="70"/>
        <v>0</v>
      </c>
      <c r="AE168" s="11"/>
    </row>
    <row r="169" s="1" customFormat="1" ht="11" customHeight="1" spans="1:31">
      <c r="A169" s="138"/>
      <c r="B169" s="118" t="s">
        <v>425</v>
      </c>
      <c r="C169" s="25" t="s">
        <v>22</v>
      </c>
      <c r="D169" s="26"/>
      <c r="E169" s="34">
        <v>3400</v>
      </c>
      <c r="F169" s="28">
        <f t="shared" si="73"/>
        <v>3400</v>
      </c>
      <c r="G169" s="29" t="str">
        <f t="shared" si="74"/>
        <v/>
      </c>
      <c r="H169" s="34">
        <v>3400</v>
      </c>
      <c r="I169" s="99">
        <f t="shared" si="75"/>
        <v>3400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69"/>
        <v>3600</v>
      </c>
      <c r="P169" s="153" t="str">
        <f t="shared" si="63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72"/>
        <v>0</v>
      </c>
      <c r="AD169" s="114">
        <f t="shared" si="70"/>
        <v>0</v>
      </c>
      <c r="AE169" s="11"/>
    </row>
    <row r="170" s="1" customFormat="1" ht="11" customHeight="1" spans="1:31">
      <c r="A170" s="138"/>
      <c r="B170" s="32" t="s">
        <v>428</v>
      </c>
      <c r="C170" s="33" t="s">
        <v>231</v>
      </c>
      <c r="D170" s="26"/>
      <c r="E170" s="27">
        <v>2400</v>
      </c>
      <c r="F170" s="28">
        <f t="shared" si="73"/>
        <v>2400</v>
      </c>
      <c r="G170" s="29" t="str">
        <f t="shared" si="74"/>
        <v/>
      </c>
      <c r="H170" s="30">
        <v>2400</v>
      </c>
      <c r="I170" s="99">
        <f t="shared" si="75"/>
        <v>2400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69"/>
        <v>3000</v>
      </c>
      <c r="P170" s="153" t="str">
        <f t="shared" si="63"/>
        <v/>
      </c>
      <c r="Q170" s="156">
        <v>3000</v>
      </c>
      <c r="R170" s="90">
        <f t="shared" si="66"/>
        <v>3000</v>
      </c>
      <c r="S170" s="3"/>
      <c r="V170" s="9"/>
      <c r="W170" s="6"/>
      <c r="X170" s="8"/>
      <c r="Y170" s="9"/>
      <c r="Z170" s="6"/>
      <c r="AA170" s="8"/>
      <c r="AC170" s="114">
        <f t="shared" si="72"/>
        <v>0</v>
      </c>
      <c r="AD170" s="114">
        <f t="shared" si="70"/>
        <v>0</v>
      </c>
      <c r="AE170" s="11"/>
    </row>
    <row r="171" s="1" customFormat="1" ht="11" customHeight="1" spans="1:31">
      <c r="A171" s="138"/>
      <c r="B171" s="24" t="s">
        <v>430</v>
      </c>
      <c r="C171" s="25" t="s">
        <v>22</v>
      </c>
      <c r="D171" s="26"/>
      <c r="E171" s="27">
        <v>3100</v>
      </c>
      <c r="F171" s="28">
        <f t="shared" si="73"/>
        <v>3100</v>
      </c>
      <c r="G171" s="29" t="str">
        <f t="shared" si="74"/>
        <v/>
      </c>
      <c r="H171" s="30">
        <v>3100</v>
      </c>
      <c r="I171" s="99">
        <f t="shared" si="75"/>
        <v>3100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69"/>
        <v>3000</v>
      </c>
      <c r="P171" s="153" t="str">
        <f t="shared" si="63"/>
        <v/>
      </c>
      <c r="Q171" s="156">
        <v>3000</v>
      </c>
      <c r="R171" s="90">
        <f t="shared" si="66"/>
        <v>3000</v>
      </c>
      <c r="S171" s="3"/>
      <c r="V171" s="9"/>
      <c r="W171" s="6"/>
      <c r="X171" s="8"/>
      <c r="Y171" s="9"/>
      <c r="Z171" s="6"/>
      <c r="AA171" s="8"/>
      <c r="AC171" s="114">
        <f t="shared" si="72"/>
        <v>0</v>
      </c>
      <c r="AD171" s="114">
        <f t="shared" si="70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22</v>
      </c>
      <c r="D172" s="26"/>
      <c r="E172" s="27">
        <v>3100</v>
      </c>
      <c r="F172" s="28">
        <f t="shared" si="73"/>
        <v>3100</v>
      </c>
      <c r="G172" s="29" t="str">
        <f t="shared" si="74"/>
        <v/>
      </c>
      <c r="H172" s="30">
        <v>3100</v>
      </c>
      <c r="I172" s="99">
        <f t="shared" si="75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3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72"/>
        <v>0</v>
      </c>
      <c r="AD172" s="114">
        <f t="shared" si="70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105</v>
      </c>
      <c r="D173" s="26"/>
      <c r="E173" s="27">
        <v>5800</v>
      </c>
      <c r="F173" s="28">
        <f t="shared" si="73"/>
        <v>5800</v>
      </c>
      <c r="G173" s="29" t="str">
        <f t="shared" si="74"/>
        <v/>
      </c>
      <c r="H173" s="30">
        <v>5800</v>
      </c>
      <c r="I173" s="99">
        <f t="shared" si="75"/>
        <v>5800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3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72"/>
        <v>0</v>
      </c>
      <c r="AD173" s="114">
        <f t="shared" si="70"/>
        <v>0</v>
      </c>
      <c r="AE173" s="11"/>
    </row>
    <row r="174" s="1" customFormat="1" ht="11" customHeight="1" spans="1:31">
      <c r="A174" s="138"/>
      <c r="B174" s="24" t="s">
        <v>435</v>
      </c>
      <c r="C174" s="25" t="s">
        <v>22</v>
      </c>
      <c r="D174" s="26"/>
      <c r="E174" s="27">
        <v>3000</v>
      </c>
      <c r="F174" s="28">
        <f t="shared" si="73"/>
        <v>3000</v>
      </c>
      <c r="G174" s="29" t="str">
        <f t="shared" si="74"/>
        <v/>
      </c>
      <c r="H174" s="30">
        <v>3000</v>
      </c>
      <c r="I174" s="99">
        <f t="shared" si="75"/>
        <v>3000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3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72"/>
        <v>0</v>
      </c>
      <c r="AD174" s="114">
        <f t="shared" si="70"/>
        <v>0</v>
      </c>
      <c r="AE174" s="11"/>
    </row>
    <row r="175" s="1" customFormat="1" ht="11" customHeight="1" spans="1:31">
      <c r="A175" s="138"/>
      <c r="B175" s="24" t="s">
        <v>437</v>
      </c>
      <c r="C175" s="25" t="s">
        <v>22</v>
      </c>
      <c r="D175" s="26"/>
      <c r="E175" s="27">
        <v>4430</v>
      </c>
      <c r="F175" s="28">
        <f t="shared" si="73"/>
        <v>4430</v>
      </c>
      <c r="G175" s="29" t="str">
        <f t="shared" si="74"/>
        <v/>
      </c>
      <c r="H175" s="30">
        <v>4430</v>
      </c>
      <c r="I175" s="99">
        <f t="shared" si="75"/>
        <v>4430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3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72"/>
        <v>0</v>
      </c>
      <c r="AD175" s="114">
        <f t="shared" si="70"/>
        <v>0</v>
      </c>
      <c r="AE175" s="11"/>
    </row>
    <row r="176" s="1" customFormat="1" ht="11" customHeight="1" spans="1:31">
      <c r="A176" s="138"/>
      <c r="B176" s="32" t="s">
        <v>439</v>
      </c>
      <c r="C176" s="33" t="s">
        <v>22</v>
      </c>
      <c r="D176" s="26"/>
      <c r="E176" s="27">
        <v>3100</v>
      </c>
      <c r="F176" s="28">
        <f t="shared" si="73"/>
        <v>3100</v>
      </c>
      <c r="G176" s="29" t="str">
        <f t="shared" si="74"/>
        <v/>
      </c>
      <c r="H176" s="30">
        <v>3100</v>
      </c>
      <c r="I176" s="99">
        <f t="shared" si="75"/>
        <v>3100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3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72"/>
        <v>0</v>
      </c>
      <c r="AD176" s="114">
        <f t="shared" si="70"/>
        <v>0</v>
      </c>
      <c r="AE176" s="11"/>
    </row>
    <row r="177" s="1" customFormat="1" ht="11" customHeight="1" spans="1:31">
      <c r="A177" s="138"/>
      <c r="B177" s="32" t="s">
        <v>441</v>
      </c>
      <c r="C177" s="139" t="s">
        <v>29</v>
      </c>
      <c r="D177" s="26"/>
      <c r="E177" s="27">
        <v>3500</v>
      </c>
      <c r="F177" s="28">
        <f t="shared" si="73"/>
        <v>3500</v>
      </c>
      <c r="G177" s="29" t="str">
        <f t="shared" si="74"/>
        <v/>
      </c>
      <c r="H177" s="30">
        <v>3500</v>
      </c>
      <c r="I177" s="99">
        <f t="shared" si="75"/>
        <v>3500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3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72"/>
        <v>0</v>
      </c>
      <c r="AD177" s="114">
        <f t="shared" si="70"/>
        <v>0</v>
      </c>
      <c r="AE177" s="11"/>
    </row>
    <row r="178" s="1" customFormat="1" ht="11" customHeight="1" spans="1:31">
      <c r="A178" s="138"/>
      <c r="B178" s="24" t="s">
        <v>443</v>
      </c>
      <c r="C178" s="25" t="s">
        <v>22</v>
      </c>
      <c r="D178" s="26"/>
      <c r="E178" s="27">
        <v>2900</v>
      </c>
      <c r="F178" s="28">
        <f t="shared" si="73"/>
        <v>2900</v>
      </c>
      <c r="G178" s="29" t="str">
        <f t="shared" si="74"/>
        <v/>
      </c>
      <c r="H178" s="30">
        <v>2900</v>
      </c>
      <c r="I178" s="99">
        <f t="shared" si="75"/>
        <v>2900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3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72"/>
        <v>0</v>
      </c>
      <c r="AD178" s="114">
        <f t="shared" si="70"/>
        <v>0</v>
      </c>
      <c r="AE178" s="11"/>
    </row>
    <row r="179" s="1" customFormat="1" ht="11" customHeight="1" spans="1:31">
      <c r="A179" s="138"/>
      <c r="B179" s="24" t="s">
        <v>445</v>
      </c>
      <c r="C179" s="25" t="s">
        <v>22</v>
      </c>
      <c r="D179" s="26"/>
      <c r="E179" s="27">
        <v>4280</v>
      </c>
      <c r="F179" s="28">
        <f t="shared" si="73"/>
        <v>4280</v>
      </c>
      <c r="G179" s="29" t="str">
        <f t="shared" si="74"/>
        <v/>
      </c>
      <c r="H179" s="30">
        <v>4280</v>
      </c>
      <c r="I179" s="99">
        <f t="shared" si="75"/>
        <v>4280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3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72"/>
        <v>0</v>
      </c>
      <c r="AD179" s="114">
        <f t="shared" si="70"/>
        <v>0</v>
      </c>
      <c r="AE179" s="11"/>
    </row>
    <row r="180" s="1" customFormat="1" ht="11" customHeight="1" spans="1:31">
      <c r="A180" s="138"/>
      <c r="B180" s="24" t="s">
        <v>447</v>
      </c>
      <c r="C180" s="25" t="s">
        <v>448</v>
      </c>
      <c r="D180" s="26"/>
      <c r="E180" s="27">
        <v>3200</v>
      </c>
      <c r="F180" s="28">
        <f t="shared" si="73"/>
        <v>3200</v>
      </c>
      <c r="G180" s="29" t="str">
        <f t="shared" si="74"/>
        <v/>
      </c>
      <c r="H180" s="30">
        <v>3200</v>
      </c>
      <c r="I180" s="99">
        <f t="shared" si="75"/>
        <v>3200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3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72"/>
        <v>0</v>
      </c>
      <c r="AD180" s="114">
        <f t="shared" si="70"/>
        <v>0</v>
      </c>
      <c r="AE180" s="11"/>
    </row>
    <row r="181" s="1" customFormat="1" ht="11" customHeight="1" spans="1:31">
      <c r="A181" s="138"/>
      <c r="B181" s="24" t="s">
        <v>450</v>
      </c>
      <c r="C181" s="25" t="s">
        <v>22</v>
      </c>
      <c r="D181" s="26"/>
      <c r="E181" s="27">
        <v>3200</v>
      </c>
      <c r="F181" s="28">
        <f t="shared" si="73"/>
        <v>3200</v>
      </c>
      <c r="G181" s="29" t="str">
        <f t="shared" si="74"/>
        <v/>
      </c>
      <c r="H181" s="30">
        <v>3200</v>
      </c>
      <c r="I181" s="99">
        <f t="shared" si="75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3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72"/>
        <v>0</v>
      </c>
      <c r="AD181" s="114">
        <f t="shared" si="70"/>
        <v>0</v>
      </c>
      <c r="AE181" s="11"/>
    </row>
    <row r="182" s="1" customFormat="1" ht="11" customHeight="1" spans="1:31">
      <c r="A182" s="138"/>
      <c r="B182" s="36" t="s">
        <v>452</v>
      </c>
      <c r="C182" s="36"/>
      <c r="D182" s="37"/>
      <c r="E182" s="38">
        <f>SUM(F167:F181)</f>
        <v>52010</v>
      </c>
      <c r="F182" s="39">
        <f>E182/15</f>
        <v>3467.33333333333</v>
      </c>
      <c r="G182" s="29" t="str">
        <f t="shared" si="74"/>
        <v/>
      </c>
      <c r="H182" s="38">
        <f>SUM(I167:I181)</f>
        <v>52010</v>
      </c>
      <c r="I182" s="39">
        <f>H182/15</f>
        <v>3467.33333333333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3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72"/>
        <v>0</v>
      </c>
      <c r="AD182" s="114">
        <f t="shared" si="70"/>
        <v>0</v>
      </c>
      <c r="AE182" s="11"/>
    </row>
    <row r="183" s="1" customFormat="1" ht="11" customHeight="1" spans="1:31">
      <c r="A183" s="138"/>
      <c r="B183" s="54" t="s">
        <v>454</v>
      </c>
      <c r="C183" s="25" t="s">
        <v>22</v>
      </c>
      <c r="D183" s="26"/>
      <c r="E183" s="27">
        <v>2480</v>
      </c>
      <c r="F183" s="28">
        <f t="shared" ref="F183:F185" si="76">E183+D183</f>
        <v>2480</v>
      </c>
      <c r="G183" s="29" t="str">
        <f t="shared" si="74"/>
        <v/>
      </c>
      <c r="H183" s="30">
        <v>2480</v>
      </c>
      <c r="I183" s="67">
        <f t="shared" ref="I183:I185" si="77">IF(G183="",0+H183,G183+H183)</f>
        <v>2480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3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72"/>
        <v>0</v>
      </c>
      <c r="AD183" s="114">
        <f t="shared" si="70"/>
        <v>0</v>
      </c>
      <c r="AE183" s="11"/>
    </row>
    <row r="184" s="1" customFormat="1" ht="11" customHeight="1" spans="1:31">
      <c r="A184" s="138"/>
      <c r="B184" s="33" t="s">
        <v>456</v>
      </c>
      <c r="C184" s="33" t="s">
        <v>231</v>
      </c>
      <c r="D184" s="26"/>
      <c r="E184" s="27">
        <v>2700</v>
      </c>
      <c r="F184" s="28">
        <f t="shared" si="76"/>
        <v>2700</v>
      </c>
      <c r="G184" s="29" t="str">
        <f t="shared" si="74"/>
        <v/>
      </c>
      <c r="H184" s="30">
        <v>2700</v>
      </c>
      <c r="I184" s="67">
        <f t="shared" si="77"/>
        <v>2700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3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72"/>
        <v>0</v>
      </c>
      <c r="AD184" s="114">
        <f t="shared" si="70"/>
        <v>0</v>
      </c>
      <c r="AE184" s="11"/>
    </row>
    <row r="185" s="1" customFormat="1" ht="11" customHeight="1" spans="1:31">
      <c r="A185" s="138"/>
      <c r="B185" s="33" t="s">
        <v>458</v>
      </c>
      <c r="C185" s="33" t="s">
        <v>22</v>
      </c>
      <c r="D185" s="26"/>
      <c r="E185" s="27">
        <v>3200</v>
      </c>
      <c r="F185" s="28">
        <f t="shared" si="76"/>
        <v>3200</v>
      </c>
      <c r="G185" s="29" t="str">
        <f t="shared" si="74"/>
        <v/>
      </c>
      <c r="H185" s="30">
        <v>3200</v>
      </c>
      <c r="I185" s="67">
        <f t="shared" si="77"/>
        <v>3200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3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72"/>
        <v>0</v>
      </c>
      <c r="AD185" s="114">
        <f t="shared" si="70"/>
        <v>0</v>
      </c>
      <c r="AE185" s="11"/>
    </row>
    <row r="186" s="1" customFormat="1" ht="11" customHeight="1" spans="1:31">
      <c r="A186" s="138"/>
      <c r="B186" s="36" t="s">
        <v>460</v>
      </c>
      <c r="C186" s="36"/>
      <c r="D186" s="37"/>
      <c r="E186" s="38">
        <f>E182+F183+F184+F185</f>
        <v>60390</v>
      </c>
      <c r="F186" s="39">
        <f>E186/18</f>
        <v>3355</v>
      </c>
      <c r="G186" s="73"/>
      <c r="H186" s="38">
        <f>H182+I183+I184+I185</f>
        <v>60390</v>
      </c>
      <c r="I186" s="39">
        <f>H186/18</f>
        <v>3355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3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72"/>
        <v>0</v>
      </c>
      <c r="AD186" s="114">
        <f t="shared" si="70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si="63"/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72"/>
        <v>0</v>
      </c>
      <c r="AD187" s="114">
        <f t="shared" si="70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ref="P188:P197" si="78">IF(LEFT(M188,1)="+",LEFT(M188,1)&amp;TEXT(M188,"#"),TEXT(M188,"#"))</f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72"/>
        <v>0</v>
      </c>
      <c r="AD188" s="114">
        <f t="shared" si="70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8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72"/>
        <v>0</v>
      </c>
      <c r="AD189" s="114">
        <f t="shared" si="70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8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72"/>
        <v>0</v>
      </c>
      <c r="AD190" s="114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8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72"/>
        <v>0</v>
      </c>
      <c r="AD191" s="114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8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72"/>
        <v>0</v>
      </c>
      <c r="AD192" s="114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8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72"/>
        <v>0</v>
      </c>
      <c r="AD193" s="114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8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72"/>
        <v>0</v>
      </c>
      <c r="AD194" s="114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8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72"/>
        <v>0</v>
      </c>
      <c r="AD195" s="114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8"/>
        <v/>
      </c>
      <c r="Q196" s="30">
        <v>20700</v>
      </c>
      <c r="R196" s="90">
        <f t="shared" si="66"/>
        <v>20700</v>
      </c>
      <c r="S196" s="3"/>
      <c r="V196" s="9"/>
      <c r="W196" s="6"/>
      <c r="X196" s="8"/>
      <c r="Y196" s="9"/>
      <c r="Z196" s="6"/>
      <c r="AA196" s="8"/>
      <c r="AC196" s="114">
        <f t="shared" si="72"/>
        <v>0</v>
      </c>
      <c r="AD196" s="114">
        <f t="shared" si="70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8"/>
        <v/>
      </c>
      <c r="Q197" s="161">
        <v>34200</v>
      </c>
      <c r="R197" s="116">
        <f t="shared" si="66"/>
        <v>34200</v>
      </c>
      <c r="S197" s="3"/>
      <c r="V197" s="9"/>
      <c r="W197" s="6"/>
      <c r="X197" s="8"/>
      <c r="Y197" s="9"/>
      <c r="Z197" s="6"/>
      <c r="AA197" s="8"/>
      <c r="AC197" s="114">
        <f t="shared" si="72"/>
        <v>0</v>
      </c>
      <c r="AD197" s="114">
        <f t="shared" si="7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551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551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25600</v>
      </c>
      <c r="O34" s="28">
        <f t="shared" si="19"/>
        <v>25600</v>
      </c>
      <c r="P34" s="29" t="str">
        <f t="shared" si="20"/>
        <v/>
      </c>
      <c r="Q34" s="30">
        <v>25600</v>
      </c>
      <c r="R34" s="90">
        <f t="shared" si="21"/>
        <v>25600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21400</v>
      </c>
      <c r="O40" s="28">
        <f t="shared" si="19"/>
        <v>21400</v>
      </c>
      <c r="P40" s="77" t="str">
        <f t="shared" si="20"/>
        <v/>
      </c>
      <c r="Q40" s="30">
        <v>21400</v>
      </c>
      <c r="R40" s="90">
        <f t="shared" si="21"/>
        <v>21400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32800</v>
      </c>
      <c r="F41" s="28">
        <f t="shared" si="22"/>
        <v>32800</v>
      </c>
      <c r="G41" s="29" t="str">
        <f t="shared" si="1"/>
        <v/>
      </c>
      <c r="H41" s="30">
        <v>32800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487140</v>
      </c>
      <c r="O46" s="39">
        <f>N46/18</f>
        <v>27063.3333333333</v>
      </c>
      <c r="P46" s="73"/>
      <c r="Q46" s="38">
        <f>SUM(R28:R45)</f>
        <v>487140</v>
      </c>
      <c r="R46" s="108">
        <f>Q46/18</f>
        <v>27063.3333333333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530340</v>
      </c>
      <c r="O50" s="39">
        <f>N50/21</f>
        <v>25254.2857142857</v>
      </c>
      <c r="P50" s="73"/>
      <c r="Q50" s="38">
        <f>Q46+R47+R48</f>
        <v>530340</v>
      </c>
      <c r="R50" s="108">
        <f>Q50/21</f>
        <v>25254.2857142857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2">E54+D54</f>
        <v>9800</v>
      </c>
      <c r="G54" s="29" t="str">
        <f t="shared" si="1"/>
        <v/>
      </c>
      <c r="H54" s="30">
        <v>9800</v>
      </c>
      <c r="I54" s="67">
        <f t="shared" ref="I54:I65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2"/>
        <v>11800</v>
      </c>
      <c r="G65" s="29" t="str">
        <f t="shared" si="1"/>
        <v/>
      </c>
      <c r="H65" s="30">
        <v>11800</v>
      </c>
      <c r="I65" s="67">
        <f t="shared" si="33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3">E67+D67</f>
        <v>6700</v>
      </c>
      <c r="G67" s="29" t="str">
        <f t="shared" si="1"/>
        <v/>
      </c>
      <c r="H67" s="30">
        <v>6700</v>
      </c>
      <c r="I67" s="67">
        <f t="shared" ref="I67:I69" si="44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3"/>
        <v>7000</v>
      </c>
      <c r="G68" s="29" t="str">
        <f t="shared" ref="G68:G73" si="45">IF(LEFT(D68,1)="+",LEFT(D68,1)&amp;TEXT(D68,"#"),TEXT(D68,"#"))</f>
        <v/>
      </c>
      <c r="H68" s="30">
        <v>7000</v>
      </c>
      <c r="I68" s="67">
        <f t="shared" si="44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3"/>
        <v>6800</v>
      </c>
      <c r="G69" s="29" t="str">
        <f t="shared" si="45"/>
        <v/>
      </c>
      <c r="H69" s="30">
        <v>6800</v>
      </c>
      <c r="I69" s="67">
        <f t="shared" si="44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81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1">E72+D72</f>
        <v>4700</v>
      </c>
      <c r="G72" s="29" t="str">
        <f t="shared" si="45"/>
        <v/>
      </c>
      <c r="H72" s="30">
        <v>4700</v>
      </c>
      <c r="I72" s="67">
        <f t="shared" ref="I72:I75" si="52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1"/>
        <v>4700</v>
      </c>
      <c r="G73" s="29" t="str">
        <f t="shared" si="45"/>
        <v/>
      </c>
      <c r="H73" s="30">
        <v>4700</v>
      </c>
      <c r="I73" s="67">
        <f t="shared" si="52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1"/>
        <v>3600</v>
      </c>
      <c r="G75" s="29" t="str">
        <f t="shared" ref="G75:G86" si="53">IF(LEFT(D75,1)="+",LEFT(D75,1)&amp;TEXT(D75,"#"),TEXT(D75,"#"))</f>
        <v/>
      </c>
      <c r="H75" s="30">
        <v>3600</v>
      </c>
      <c r="I75" s="67">
        <f t="shared" si="52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4">E77+D77</f>
        <v>9400</v>
      </c>
      <c r="G77" s="29" t="str">
        <f t="shared" si="53"/>
        <v/>
      </c>
      <c r="H77" s="30">
        <v>9400</v>
      </c>
      <c r="I77" s="67">
        <f t="shared" ref="I77:I94" si="55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4"/>
        <v>9800</v>
      </c>
      <c r="G78" s="29" t="str">
        <f t="shared" si="53"/>
        <v/>
      </c>
      <c r="H78" s="30">
        <v>9800</v>
      </c>
      <c r="I78" s="67">
        <f t="shared" si="55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4"/>
        <v>9200</v>
      </c>
      <c r="G79" s="29" t="str">
        <f t="shared" si="53"/>
        <v/>
      </c>
      <c r="H79" s="30">
        <v>9200</v>
      </c>
      <c r="I79" s="67">
        <f t="shared" si="55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4"/>
        <v>9400</v>
      </c>
      <c r="G80" s="29" t="str">
        <f t="shared" si="53"/>
        <v/>
      </c>
      <c r="H80" s="30">
        <v>9400</v>
      </c>
      <c r="I80" s="67">
        <f t="shared" si="55"/>
        <v>9400</v>
      </c>
      <c r="J80" s="69"/>
      <c r="K80" s="25" t="s">
        <v>348</v>
      </c>
      <c r="L80" s="25" t="s">
        <v>205</v>
      </c>
      <c r="M80" s="52" t="s">
        <v>485</v>
      </c>
      <c r="N80" s="27">
        <v>25500</v>
      </c>
      <c r="O80" s="28">
        <f t="shared" si="48"/>
        <v>25000</v>
      </c>
      <c r="P80" s="29" t="str">
        <f t="shared" si="49"/>
        <v>-500</v>
      </c>
      <c r="Q80" s="30">
        <v>21500</v>
      </c>
      <c r="R80" s="90">
        <f t="shared" si="50"/>
        <v>21000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4"/>
        <v>9700</v>
      </c>
      <c r="G81" s="29" t="str">
        <f t="shared" si="53"/>
        <v/>
      </c>
      <c r="H81" s="30">
        <v>9700</v>
      </c>
      <c r="I81" s="67">
        <f t="shared" si="55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si="49"/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4"/>
        <v>8100</v>
      </c>
      <c r="G82" s="29" t="str">
        <f t="shared" si="53"/>
        <v/>
      </c>
      <c r="H82" s="30">
        <v>8100</v>
      </c>
      <c r="I82" s="67">
        <f t="shared" si="55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4"/>
        <v>9900</v>
      </c>
      <c r="G83" s="29" t="str">
        <f t="shared" si="53"/>
        <v/>
      </c>
      <c r="H83" s="30">
        <v>9900</v>
      </c>
      <c r="I83" s="67">
        <f t="shared" si="55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ref="P83:P121" si="56">IF(LEFT(M83,1)="+",LEFT(M83,1)&amp;TEXT(M83,"#"),TEXT(M83,"#"))</f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4"/>
        <v>8300</v>
      </c>
      <c r="G84" s="29" t="str">
        <f t="shared" si="53"/>
        <v/>
      </c>
      <c r="H84" s="30">
        <v>8300</v>
      </c>
      <c r="I84" s="67">
        <f t="shared" si="55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4"/>
        <v>6800</v>
      </c>
      <c r="G85" s="29" t="str">
        <f t="shared" si="53"/>
        <v/>
      </c>
      <c r="H85" s="30">
        <v>6800</v>
      </c>
      <c r="I85" s="67">
        <f t="shared" si="55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6900</v>
      </c>
      <c r="F86" s="28">
        <f t="shared" si="54"/>
        <v>6900</v>
      </c>
      <c r="G86" s="29" t="str">
        <f t="shared" si="53"/>
        <v/>
      </c>
      <c r="H86" s="30">
        <v>6900</v>
      </c>
      <c r="I86" s="67">
        <f t="shared" si="55"/>
        <v>6900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4"/>
        <v>7300</v>
      </c>
      <c r="G87" s="29"/>
      <c r="H87" s="30">
        <v>7300</v>
      </c>
      <c r="I87" s="67">
        <f t="shared" si="55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4"/>
        <v>7500</v>
      </c>
      <c r="G88" s="29" t="str">
        <f t="shared" ref="G88:G114" si="57">IF(LEFT(D88,1)="+",LEFT(D88,1)&amp;TEXT(D88,"#"),TEXT(D88,"#"))</f>
        <v/>
      </c>
      <c r="H88" s="30">
        <v>7500</v>
      </c>
      <c r="I88" s="67">
        <f t="shared" si="55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4"/>
        <v>8700</v>
      </c>
      <c r="G89" s="29"/>
      <c r="H89" s="30">
        <v>8700</v>
      </c>
      <c r="I89" s="67">
        <f t="shared" si="55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4"/>
        <v>11200</v>
      </c>
      <c r="G90" s="29" t="str">
        <f t="shared" si="57"/>
        <v/>
      </c>
      <c r="H90" s="30">
        <v>11200</v>
      </c>
      <c r="I90" s="67">
        <f t="shared" si="55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4"/>
        <v>8200</v>
      </c>
      <c r="G91" s="29" t="str">
        <f t="shared" si="57"/>
        <v/>
      </c>
      <c r="H91" s="30">
        <v>8200</v>
      </c>
      <c r="I91" s="67">
        <f t="shared" si="55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4"/>
        <v>7600</v>
      </c>
      <c r="G92" s="29" t="str">
        <f t="shared" si="57"/>
        <v/>
      </c>
      <c r="H92" s="30">
        <v>7600</v>
      </c>
      <c r="I92" s="67">
        <f t="shared" si="55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4"/>
        <v>8500</v>
      </c>
      <c r="G93" s="29" t="str">
        <f t="shared" si="57"/>
        <v/>
      </c>
      <c r="H93" s="30">
        <v>8500</v>
      </c>
      <c r="I93" s="67">
        <f t="shared" si="55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4"/>
        <v>8900</v>
      </c>
      <c r="G94" s="29" t="str">
        <f t="shared" si="57"/>
        <v/>
      </c>
      <c r="H94" s="30">
        <v>8900</v>
      </c>
      <c r="I94" s="67">
        <f t="shared" si="55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155400</v>
      </c>
      <c r="F95" s="39">
        <f>E95/18</f>
        <v>8633.33333333333</v>
      </c>
      <c r="G95" s="29" t="str">
        <f t="shared" si="57"/>
        <v/>
      </c>
      <c r="H95" s="38">
        <f>SUM(I77:I94)</f>
        <v>155400</v>
      </c>
      <c r="I95" s="39">
        <f>AVERAGE(I77:I94)</f>
        <v>8633.33333333333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8">E96+D96</f>
        <v>10800</v>
      </c>
      <c r="G96" s="29" t="str">
        <f t="shared" si="57"/>
        <v/>
      </c>
      <c r="H96" s="30">
        <v>10800</v>
      </c>
      <c r="I96" s="67">
        <f t="shared" ref="I96:I114" si="59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8"/>
        <v>11900</v>
      </c>
      <c r="G97" s="29" t="str">
        <f t="shared" si="57"/>
        <v/>
      </c>
      <c r="H97" s="30">
        <v>11900</v>
      </c>
      <c r="I97" s="67">
        <f t="shared" si="59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8"/>
        <v>11800</v>
      </c>
      <c r="G98" s="29" t="str">
        <f t="shared" si="57"/>
        <v/>
      </c>
      <c r="H98" s="30">
        <v>11800</v>
      </c>
      <c r="I98" s="67">
        <f t="shared" si="59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8"/>
        <v>12100</v>
      </c>
      <c r="G99" s="29" t="str">
        <f t="shared" si="57"/>
        <v/>
      </c>
      <c r="H99" s="30">
        <v>12100</v>
      </c>
      <c r="I99" s="67">
        <f t="shared" si="59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8"/>
        <v>11200</v>
      </c>
      <c r="G100" s="29" t="str">
        <f t="shared" si="57"/>
        <v/>
      </c>
      <c r="H100" s="30">
        <v>11200</v>
      </c>
      <c r="I100" s="67">
        <f t="shared" si="59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8"/>
        <v>11000</v>
      </c>
      <c r="G101" s="29" t="str">
        <f t="shared" si="57"/>
        <v/>
      </c>
      <c r="H101" s="30">
        <v>11000</v>
      </c>
      <c r="I101" s="67">
        <f t="shared" si="59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8"/>
        <v>10300</v>
      </c>
      <c r="G102" s="29" t="str">
        <f t="shared" si="57"/>
        <v/>
      </c>
      <c r="H102" s="30">
        <v>10300</v>
      </c>
      <c r="I102" s="67">
        <f t="shared" si="59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8"/>
        <v>10800</v>
      </c>
      <c r="G104" s="29" t="str">
        <f t="shared" si="57"/>
        <v/>
      </c>
      <c r="H104" s="30">
        <v>10800</v>
      </c>
      <c r="I104" s="67">
        <f t="shared" si="59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8"/>
        <v>10300</v>
      </c>
      <c r="G105" s="29" t="str">
        <f t="shared" si="57"/>
        <v/>
      </c>
      <c r="H105" s="30">
        <v>10300</v>
      </c>
      <c r="I105" s="67">
        <f t="shared" si="59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10600</v>
      </c>
      <c r="F107" s="28">
        <f t="shared" si="58"/>
        <v>10600</v>
      </c>
      <c r="G107" s="29" t="str">
        <f t="shared" si="57"/>
        <v/>
      </c>
      <c r="H107" s="30">
        <v>10600</v>
      </c>
      <c r="I107" s="67">
        <f t="shared" si="59"/>
        <v>10600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8"/>
        <v>11900</v>
      </c>
      <c r="G108" s="29" t="str">
        <f t="shared" si="57"/>
        <v/>
      </c>
      <c r="H108" s="30">
        <v>11900</v>
      </c>
      <c r="I108" s="67">
        <f t="shared" si="59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8"/>
        <v>12100</v>
      </c>
      <c r="G109" s="29" t="str">
        <f t="shared" si="57"/>
        <v/>
      </c>
      <c r="H109" s="30">
        <v>12100</v>
      </c>
      <c r="I109" s="67">
        <f t="shared" si="59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 t="s">
        <v>552</v>
      </c>
      <c r="N110" s="27">
        <v>1180</v>
      </c>
      <c r="O110" s="28">
        <f t="shared" si="48"/>
        <v>1100</v>
      </c>
      <c r="P110" s="29" t="str">
        <f t="shared" si="56"/>
        <v>-80</v>
      </c>
      <c r="Q110" s="30">
        <v>1180</v>
      </c>
      <c r="R110" s="90">
        <f t="shared" si="50"/>
        <v>1100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8"/>
        <v>11300</v>
      </c>
      <c r="G111" s="29" t="str">
        <f t="shared" si="57"/>
        <v/>
      </c>
      <c r="H111" s="30">
        <v>11300</v>
      </c>
      <c r="I111" s="67">
        <f t="shared" si="59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7"/>
        <v/>
      </c>
      <c r="H112" s="30">
        <v>11000</v>
      </c>
      <c r="I112" s="67">
        <f t="shared" si="59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8"/>
        <v>10300</v>
      </c>
      <c r="G113" s="29" t="str">
        <f t="shared" si="57"/>
        <v/>
      </c>
      <c r="H113" s="30">
        <v>10300</v>
      </c>
      <c r="I113" s="67">
        <f t="shared" si="59"/>
        <v>10300</v>
      </c>
      <c r="J113" s="69"/>
      <c r="K113" s="25" t="s">
        <v>280</v>
      </c>
      <c r="L113" s="25" t="s">
        <v>22</v>
      </c>
      <c r="M113" s="52"/>
      <c r="N113" s="27">
        <v>1500</v>
      </c>
      <c r="O113" s="28">
        <f t="shared" si="48"/>
        <v>1500</v>
      </c>
      <c r="P113" s="29" t="str">
        <f t="shared" si="56"/>
        <v/>
      </c>
      <c r="Q113" s="30">
        <v>1500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210400</v>
      </c>
      <c r="F115" s="39">
        <f>E115/19</f>
        <v>11073.6842105263</v>
      </c>
      <c r="G115" s="73"/>
      <c r="H115" s="38">
        <f>SUM(I96:I114)</f>
        <v>210400</v>
      </c>
      <c r="I115" s="39">
        <f>H115/19</f>
        <v>11073.6842105263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5" si="60">E116+D116</f>
        <v>8700</v>
      </c>
      <c r="G116" s="29" t="str">
        <f t="shared" ref="G116:G138" si="61">IF(LEFT(D116,1)="+",LEFT(D116,1)&amp;TEXT(D116,"#"),TEXT(D116,"#"))</f>
        <v/>
      </c>
      <c r="H116" s="30">
        <v>8700</v>
      </c>
      <c r="I116" s="67">
        <f t="shared" ref="I116:I165" si="62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0"/>
        <v>9000</v>
      </c>
      <c r="G117" s="29" t="str">
        <f t="shared" si="61"/>
        <v/>
      </c>
      <c r="H117" s="30">
        <v>9000</v>
      </c>
      <c r="I117" s="67">
        <f t="shared" si="62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1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228100</v>
      </c>
      <c r="F119" s="39">
        <f>E119/21</f>
        <v>10861.9047619048</v>
      </c>
      <c r="G119" s="29" t="str">
        <f t="shared" si="61"/>
        <v/>
      </c>
      <c r="H119" s="38">
        <f>H115+H118</f>
        <v>228100</v>
      </c>
      <c r="I119" s="39">
        <f>H119/21</f>
        <v>10861.9047619048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10800</v>
      </c>
      <c r="F120" s="28">
        <f t="shared" si="60"/>
        <v>10800</v>
      </c>
      <c r="G120" s="29" t="str">
        <f t="shared" si="61"/>
        <v/>
      </c>
      <c r="H120" s="30">
        <v>10800</v>
      </c>
      <c r="I120" s="67">
        <f t="shared" si="62"/>
        <v>10800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0"/>
        <v>12000</v>
      </c>
      <c r="G121" s="29" t="str">
        <f t="shared" si="61"/>
        <v/>
      </c>
      <c r="H121" s="30">
        <v>12000</v>
      </c>
      <c r="I121" s="67">
        <f t="shared" si="62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0"/>
        <v>14300</v>
      </c>
      <c r="G122" s="29" t="str">
        <f t="shared" si="61"/>
        <v/>
      </c>
      <c r="H122" s="30">
        <v>14300</v>
      </c>
      <c r="I122" s="99">
        <f t="shared" si="62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0"/>
        <v>17100</v>
      </c>
      <c r="G123" s="29" t="str">
        <f t="shared" si="61"/>
        <v/>
      </c>
      <c r="H123" s="30">
        <v>17100</v>
      </c>
      <c r="I123" s="99">
        <f t="shared" si="62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0"/>
        <v>10600</v>
      </c>
      <c r="G124" s="29" t="str">
        <f t="shared" si="61"/>
        <v/>
      </c>
      <c r="H124" s="30">
        <v>10600</v>
      </c>
      <c r="I124" s="99">
        <f t="shared" si="62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0"/>
        <v>9300</v>
      </c>
      <c r="G125" s="29" t="str">
        <f t="shared" si="61"/>
        <v/>
      </c>
      <c r="H125" s="30">
        <v>9300</v>
      </c>
      <c r="I125" s="99">
        <f t="shared" si="62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0"/>
        <v>12600</v>
      </c>
      <c r="G126" s="29" t="str">
        <f t="shared" si="61"/>
        <v/>
      </c>
      <c r="H126" s="34">
        <v>12600</v>
      </c>
      <c r="I126" s="99">
        <f t="shared" si="62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0"/>
        <v>10900</v>
      </c>
      <c r="G127" s="29" t="str">
        <f t="shared" si="61"/>
        <v/>
      </c>
      <c r="H127" s="34">
        <v>10900</v>
      </c>
      <c r="I127" s="99">
        <f t="shared" si="62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0"/>
        <v>12400</v>
      </c>
      <c r="G128" s="29" t="str">
        <f t="shared" si="61"/>
        <v/>
      </c>
      <c r="H128" s="34">
        <v>12400</v>
      </c>
      <c r="I128" s="99">
        <f t="shared" si="62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48"/>
        <v>12300</v>
      </c>
      <c r="P128" s="29" t="str">
        <f t="shared" si="63"/>
        <v/>
      </c>
      <c r="Q128" s="30">
        <v>12300</v>
      </c>
      <c r="R128" s="90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0"/>
        <v>12500</v>
      </c>
      <c r="G129" s="29" t="str">
        <f t="shared" si="61"/>
        <v/>
      </c>
      <c r="H129" s="34">
        <v>12500</v>
      </c>
      <c r="I129" s="99">
        <f t="shared" si="62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0"/>
        <v>12300</v>
      </c>
      <c r="G130" s="29" t="str">
        <f t="shared" si="61"/>
        <v/>
      </c>
      <c r="H130" s="34">
        <v>12300</v>
      </c>
      <c r="I130" s="99">
        <f t="shared" si="62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0"/>
        <v>13100</v>
      </c>
      <c r="G131" s="29" t="str">
        <f t="shared" si="61"/>
        <v/>
      </c>
      <c r="H131" s="34">
        <v>13100</v>
      </c>
      <c r="I131" s="99">
        <f t="shared" si="62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63" si="64">F132-I132</f>
        <v>0</v>
      </c>
      <c r="AD132" s="114">
        <f t="shared" ref="AD132:AD152" si="65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0"/>
        <v>12800</v>
      </c>
      <c r="G133" s="29" t="str">
        <f t="shared" si="61"/>
        <v/>
      </c>
      <c r="H133" s="34">
        <v>12800</v>
      </c>
      <c r="I133" s="99">
        <f t="shared" si="62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0"/>
        <v>13500</v>
      </c>
      <c r="G134" s="29" t="str">
        <f t="shared" si="61"/>
        <v/>
      </c>
      <c r="H134" s="34">
        <v>13500</v>
      </c>
      <c r="I134" s="99">
        <f t="shared" si="62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97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0"/>
        <v>10500</v>
      </c>
      <c r="G137" s="29" t="str">
        <f t="shared" si="61"/>
        <v/>
      </c>
      <c r="H137" s="30">
        <v>10500</v>
      </c>
      <c r="I137" s="99">
        <f t="shared" si="62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0"/>
        <v>10300</v>
      </c>
      <c r="G138" s="29" t="str">
        <f t="shared" si="61"/>
        <v/>
      </c>
      <c r="H138" s="30">
        <v>10300</v>
      </c>
      <c r="I138" s="99">
        <f t="shared" si="62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0"/>
        <v>10300</v>
      </c>
      <c r="G139" s="29"/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0"/>
        <v>20600</v>
      </c>
      <c r="G141" s="29" t="str">
        <f t="shared" ref="G141:G154" si="68">IF(LEFT(D141,1)="+",LEFT(D141,1)&amp;TEXT(D141,"#"),TEXT(D141,"#"))</f>
        <v/>
      </c>
      <c r="H141" s="34">
        <v>20600</v>
      </c>
      <c r="I141" s="99">
        <f t="shared" si="62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0"/>
        <v>19500</v>
      </c>
      <c r="G142" s="29" t="str">
        <f t="shared" si="68"/>
        <v/>
      </c>
      <c r="H142" s="34">
        <v>19500</v>
      </c>
      <c r="I142" s="99">
        <f t="shared" si="62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26860</v>
      </c>
      <c r="O142" s="28">
        <f>O80+960+500+400</f>
        <v>26860</v>
      </c>
      <c r="P142" s="29" t="str">
        <f t="shared" si="63"/>
        <v/>
      </c>
      <c r="Q142" s="34">
        <f t="shared" si="67"/>
        <v>26860</v>
      </c>
      <c r="R142" s="90">
        <f t="shared" si="66"/>
        <v>26860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0"/>
        <v>11400</v>
      </c>
      <c r="G144" s="29" t="str">
        <f t="shared" si="68"/>
        <v/>
      </c>
      <c r="H144" s="30">
        <v>11400</v>
      </c>
      <c r="I144" s="99">
        <f t="shared" si="62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0"/>
        <v>11000</v>
      </c>
      <c r="G145" s="29" t="str">
        <f t="shared" si="68"/>
        <v/>
      </c>
      <c r="H145" s="30">
        <v>11000</v>
      </c>
      <c r="I145" s="99">
        <f t="shared" si="62"/>
        <v>11000</v>
      </c>
      <c r="J145" s="105"/>
      <c r="K145" s="24" t="s">
        <v>353</v>
      </c>
      <c r="L145" s="54" t="s">
        <v>354</v>
      </c>
      <c r="M145" s="52"/>
      <c r="N145" s="34">
        <f>F170+7790+300+400</f>
        <v>10890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0"/>
        <v>10700</v>
      </c>
      <c r="G146" s="29" t="str">
        <f t="shared" si="68"/>
        <v/>
      </c>
      <c r="H146" s="30">
        <v>10700</v>
      </c>
      <c r="I146" s="99">
        <f t="shared" si="62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0"/>
        <v>10600</v>
      </c>
      <c r="G147" s="29" t="str">
        <f t="shared" si="68"/>
        <v/>
      </c>
      <c r="H147" s="30">
        <v>10600</v>
      </c>
      <c r="I147" s="99">
        <f t="shared" si="62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7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0"/>
        <v>10400</v>
      </c>
      <c r="G148" s="29" t="str">
        <f t="shared" si="68"/>
        <v/>
      </c>
      <c r="H148" s="30">
        <v>10400</v>
      </c>
      <c r="I148" s="99">
        <f t="shared" si="62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0"/>
        <v>10600</v>
      </c>
      <c r="G150" s="29" t="str">
        <f t="shared" si="68"/>
        <v/>
      </c>
      <c r="H150" s="30">
        <v>10600</v>
      </c>
      <c r="I150" s="99">
        <f t="shared" si="62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0"/>
        <v>14000</v>
      </c>
      <c r="G152" s="29" t="str">
        <f t="shared" si="68"/>
        <v/>
      </c>
      <c r="H152" s="30">
        <v>14000</v>
      </c>
      <c r="I152" s="99">
        <f t="shared" si="62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0"/>
        <v>13600</v>
      </c>
      <c r="G153" s="29" t="str">
        <f t="shared" si="68"/>
        <v/>
      </c>
      <c r="H153" s="30">
        <v>13600</v>
      </c>
      <c r="I153" s="99">
        <f t="shared" si="62"/>
        <v>13600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3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ref="AD153:AD197" si="70">O154-R154</f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0"/>
        <v>12700</v>
      </c>
      <c r="G154" s="29" t="str">
        <f t="shared" si="68"/>
        <v/>
      </c>
      <c r="H154" s="30">
        <v>12700</v>
      </c>
      <c r="I154" s="99">
        <f t="shared" si="62"/>
        <v>12700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si="69"/>
        <v>6000</v>
      </c>
      <c r="P154" s="77" t="str">
        <f t="shared" si="63"/>
        <v/>
      </c>
      <c r="Q154" s="30">
        <v>6000</v>
      </c>
      <c r="R154" s="90">
        <f t="shared" si="66"/>
        <v>6000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70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0"/>
        <v>10300</v>
      </c>
      <c r="G155" s="29"/>
      <c r="H155" s="30">
        <v>10300</v>
      </c>
      <c r="I155" s="99">
        <f t="shared" si="62"/>
        <v>10300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69"/>
        <v>5200</v>
      </c>
      <c r="P155" s="77" t="str">
        <f t="shared" si="63"/>
        <v/>
      </c>
      <c r="Q155" s="30">
        <v>5200</v>
      </c>
      <c r="R155" s="90">
        <f t="shared" si="66"/>
        <v>5200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70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0"/>
        <v>13000</v>
      </c>
      <c r="G156" s="29" t="str">
        <f t="shared" ref="G156:G165" si="71">IF(LEFT(D156,1)="+",LEFT(D156,1)&amp;TEXT(D156,"#"),TEXT(D156,"#"))</f>
        <v/>
      </c>
      <c r="H156" s="30">
        <v>13000</v>
      </c>
      <c r="I156" s="99">
        <f t="shared" si="62"/>
        <v>13000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69"/>
        <v>6500</v>
      </c>
      <c r="P156" s="77" t="str">
        <f t="shared" si="63"/>
        <v/>
      </c>
      <c r="Q156" s="30">
        <v>6500</v>
      </c>
      <c r="R156" s="90">
        <f t="shared" si="66"/>
        <v>6500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70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0"/>
        <v>13500</v>
      </c>
      <c r="G157" s="29"/>
      <c r="H157" s="34">
        <v>13500</v>
      </c>
      <c r="I157" s="99">
        <f t="shared" si="62"/>
        <v>13500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69"/>
        <v>3800</v>
      </c>
      <c r="P157" s="77" t="str">
        <f t="shared" si="63"/>
        <v/>
      </c>
      <c r="Q157" s="30">
        <v>3800</v>
      </c>
      <c r="R157" s="90">
        <f t="shared" si="66"/>
        <v>3800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70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0"/>
        <v>13200</v>
      </c>
      <c r="G158" s="29" t="str">
        <f t="shared" si="71"/>
        <v/>
      </c>
      <c r="H158" s="34">
        <v>13200</v>
      </c>
      <c r="I158" s="99">
        <f t="shared" si="62"/>
        <v>13200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69"/>
        <v>4700</v>
      </c>
      <c r="P158" s="77" t="str">
        <f t="shared" si="63"/>
        <v/>
      </c>
      <c r="Q158" s="30">
        <v>4700</v>
      </c>
      <c r="R158" s="90">
        <f t="shared" si="66"/>
        <v>4700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70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0"/>
        <v>13200</v>
      </c>
      <c r="G159" s="29" t="str">
        <f t="shared" si="71"/>
        <v/>
      </c>
      <c r="H159" s="34">
        <v>13200</v>
      </c>
      <c r="I159" s="99">
        <f t="shared" si="62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69"/>
        <v>6400</v>
      </c>
      <c r="P159" s="77" t="str">
        <f t="shared" si="63"/>
        <v/>
      </c>
      <c r="Q159" s="30">
        <v>6400</v>
      </c>
      <c r="R159" s="90">
        <f t="shared" si="66"/>
        <v>6400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70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0"/>
        <v>10600</v>
      </c>
      <c r="G160" s="29" t="str">
        <f t="shared" si="71"/>
        <v/>
      </c>
      <c r="H160" s="30">
        <v>10600</v>
      </c>
      <c r="I160" s="99">
        <f t="shared" si="62"/>
        <v>10600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69"/>
        <v>2700</v>
      </c>
      <c r="P160" s="77" t="str">
        <f t="shared" si="63"/>
        <v/>
      </c>
      <c r="Q160" s="30">
        <v>2700</v>
      </c>
      <c r="R160" s="90">
        <f t="shared" si="66"/>
        <v>2700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70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1"/>
        <v/>
      </c>
      <c r="H161" s="30">
        <v>10600</v>
      </c>
      <c r="I161" s="67">
        <f t="shared" si="62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69"/>
        <v>2300</v>
      </c>
      <c r="P161" s="77" t="str">
        <f t="shared" si="63"/>
        <v/>
      </c>
      <c r="Q161" s="30">
        <v>2300</v>
      </c>
      <c r="R161" s="90">
        <f t="shared" si="66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70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1"/>
        <v/>
      </c>
      <c r="H162" s="30">
        <v>10600</v>
      </c>
      <c r="I162" s="67">
        <f t="shared" si="62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69"/>
        <v>2300</v>
      </c>
      <c r="P162" s="77" t="str">
        <f t="shared" si="63"/>
        <v/>
      </c>
      <c r="Q162" s="30">
        <v>2300</v>
      </c>
      <c r="R162" s="90">
        <f t="shared" si="66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70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0"/>
        <v>10700</v>
      </c>
      <c r="G163" s="29" t="str">
        <f t="shared" si="71"/>
        <v/>
      </c>
      <c r="H163" s="30">
        <v>10700</v>
      </c>
      <c r="I163" s="99">
        <f t="shared" si="62"/>
        <v>10700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69"/>
        <v>10200</v>
      </c>
      <c r="P163" s="77" t="str">
        <f t="shared" si="63"/>
        <v/>
      </c>
      <c r="Q163" s="30">
        <v>10200</v>
      </c>
      <c r="R163" s="90">
        <f t="shared" si="66"/>
        <v>10200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70"/>
        <v>0</v>
      </c>
      <c r="AE163" s="157"/>
    </row>
    <row r="164" s="1" customFormat="1" ht="11" customHeight="1" spans="1:31">
      <c r="A164" s="42"/>
      <c r="B164" s="44" t="s">
        <v>409</v>
      </c>
      <c r="C164" s="33" t="s">
        <v>66</v>
      </c>
      <c r="D164" s="26"/>
      <c r="E164" s="27">
        <v>11200</v>
      </c>
      <c r="F164" s="28">
        <f t="shared" si="60"/>
        <v>11200</v>
      </c>
      <c r="G164" s="29" t="str">
        <f t="shared" si="71"/>
        <v/>
      </c>
      <c r="H164" s="30">
        <v>11200</v>
      </c>
      <c r="I164" s="99">
        <f t="shared" si="62"/>
        <v>11200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69"/>
        <v>10700</v>
      </c>
      <c r="P164" s="77" t="str">
        <f t="shared" si="63"/>
        <v/>
      </c>
      <c r="Q164" s="30">
        <v>10700</v>
      </c>
      <c r="R164" s="90">
        <f t="shared" si="66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2">F165-I165</f>
        <v>0</v>
      </c>
      <c r="AD164" s="114">
        <f t="shared" si="70"/>
        <v>0</v>
      </c>
      <c r="AE164" s="11"/>
    </row>
    <row r="165" s="1" customFormat="1" ht="11" customHeight="1" spans="1:31">
      <c r="A165" s="42"/>
      <c r="B165" s="44" t="s">
        <v>413</v>
      </c>
      <c r="C165" s="135" t="s">
        <v>414</v>
      </c>
      <c r="D165" s="26"/>
      <c r="E165" s="27">
        <v>10600</v>
      </c>
      <c r="F165" s="28">
        <f t="shared" si="60"/>
        <v>10600</v>
      </c>
      <c r="G165" s="29" t="str">
        <f t="shared" si="71"/>
        <v/>
      </c>
      <c r="H165" s="30">
        <v>10600</v>
      </c>
      <c r="I165" s="99">
        <f t="shared" si="62"/>
        <v>10600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69"/>
        <v>12000</v>
      </c>
      <c r="P165" s="77" t="str">
        <f t="shared" si="63"/>
        <v/>
      </c>
      <c r="Q165" s="30">
        <v>12000</v>
      </c>
      <c r="R165" s="90">
        <f t="shared" si="66"/>
        <v>12000</v>
      </c>
      <c r="S165" s="3"/>
      <c r="V165" s="9"/>
      <c r="W165" s="6"/>
      <c r="X165" s="8"/>
      <c r="Y165" s="9"/>
      <c r="Z165" s="6"/>
      <c r="AA165" s="8"/>
      <c r="AC165" s="114">
        <f t="shared" si="72"/>
        <v>0</v>
      </c>
      <c r="AD165" s="114">
        <f t="shared" si="70"/>
        <v>0</v>
      </c>
      <c r="AE165" s="11"/>
    </row>
    <row r="166" s="1" customFormat="1" ht="11" customHeight="1" spans="1:31">
      <c r="A166" s="121"/>
      <c r="B166" s="136" t="s">
        <v>416</v>
      </c>
      <c r="C166" s="36"/>
      <c r="D166" s="37"/>
      <c r="E166" s="38">
        <f>SUM(F120:F165)</f>
        <v>568800</v>
      </c>
      <c r="F166" s="39">
        <f>E166/46</f>
        <v>12365.2173913043</v>
      </c>
      <c r="G166" s="73"/>
      <c r="H166" s="38">
        <f>SUM(I120:I165)</f>
        <v>568800</v>
      </c>
      <c r="I166" s="149">
        <f>H166/46</f>
        <v>12365.2173913043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69"/>
        <v>11700</v>
      </c>
      <c r="P166" s="29" t="str">
        <f t="shared" si="63"/>
        <v/>
      </c>
      <c r="Q166" s="30">
        <v>11700</v>
      </c>
      <c r="R166" s="90">
        <f t="shared" si="66"/>
        <v>11700</v>
      </c>
      <c r="S166" s="3"/>
      <c r="V166" s="9"/>
      <c r="W166" s="6"/>
      <c r="X166" s="8"/>
      <c r="Y166" s="9"/>
      <c r="Z166" s="6"/>
      <c r="AA166" s="8"/>
      <c r="AC166" s="114">
        <f t="shared" si="72"/>
        <v>0</v>
      </c>
      <c r="AD166" s="114">
        <f t="shared" si="70"/>
        <v>0</v>
      </c>
      <c r="AE166" s="11"/>
    </row>
    <row r="167" s="1" customFormat="1" ht="11" customHeight="1" spans="1:31">
      <c r="A167" s="137" t="s">
        <v>419</v>
      </c>
      <c r="B167" s="24" t="s">
        <v>420</v>
      </c>
      <c r="C167" s="25" t="s">
        <v>15</v>
      </c>
      <c r="D167" s="26"/>
      <c r="E167" s="34">
        <v>4100</v>
      </c>
      <c r="F167" s="28">
        <f t="shared" ref="F167:F181" si="73">E167+D167</f>
        <v>4100</v>
      </c>
      <c r="G167" s="29" t="str">
        <f t="shared" ref="G167:G185" si="74">IF(LEFT(D167,1)="+",LEFT(D167,1)&amp;TEXT(D167,"#"),TEXT(D167,"#"))</f>
        <v/>
      </c>
      <c r="H167" s="34">
        <v>4100</v>
      </c>
      <c r="I167" s="99">
        <f t="shared" ref="I167:I181" si="75">IF(G167="",0+H167,G167+H167)</f>
        <v>4100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69"/>
        <v>4050</v>
      </c>
      <c r="P167" s="77" t="str">
        <f t="shared" si="63"/>
        <v/>
      </c>
      <c r="Q167" s="30">
        <v>4050</v>
      </c>
      <c r="R167" s="90">
        <f t="shared" si="66"/>
        <v>4050</v>
      </c>
      <c r="S167" s="3"/>
      <c r="V167" s="9"/>
      <c r="W167" s="6"/>
      <c r="X167" s="8"/>
      <c r="Y167" s="9"/>
      <c r="Z167" s="6"/>
      <c r="AA167" s="8"/>
      <c r="AC167" s="114">
        <f t="shared" si="72"/>
        <v>0</v>
      </c>
      <c r="AD167" s="114">
        <f t="shared" si="70"/>
        <v>0</v>
      </c>
      <c r="AE167" s="11"/>
    </row>
    <row r="168" s="1" customFormat="1" ht="11" customHeight="1" spans="1:31">
      <c r="A168" s="138"/>
      <c r="B168" s="24" t="s">
        <v>422</v>
      </c>
      <c r="C168" s="25" t="s">
        <v>22</v>
      </c>
      <c r="D168" s="26"/>
      <c r="E168" s="27">
        <v>2500</v>
      </c>
      <c r="F168" s="28">
        <f t="shared" si="73"/>
        <v>2500</v>
      </c>
      <c r="G168" s="29" t="str">
        <f t="shared" si="74"/>
        <v/>
      </c>
      <c r="H168" s="30">
        <v>2500</v>
      </c>
      <c r="I168" s="99">
        <f t="shared" si="75"/>
        <v>2500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69"/>
        <v>10360</v>
      </c>
      <c r="P168" s="77" t="str">
        <f t="shared" si="63"/>
        <v/>
      </c>
      <c r="Q168" s="30">
        <v>10360</v>
      </c>
      <c r="R168" s="90">
        <f t="shared" si="66"/>
        <v>10360</v>
      </c>
      <c r="S168" s="3"/>
      <c r="V168" s="9"/>
      <c r="W168" s="6"/>
      <c r="X168" s="8"/>
      <c r="Y168" s="9"/>
      <c r="Z168" s="6"/>
      <c r="AA168" s="8"/>
      <c r="AC168" s="114">
        <f t="shared" si="72"/>
        <v>0</v>
      </c>
      <c r="AD168" s="114">
        <f t="shared" si="70"/>
        <v>0</v>
      </c>
      <c r="AE168" s="11"/>
    </row>
    <row r="169" s="1" customFormat="1" ht="11" customHeight="1" spans="1:31">
      <c r="A169" s="138"/>
      <c r="B169" s="118" t="s">
        <v>425</v>
      </c>
      <c r="C169" s="25" t="s">
        <v>22</v>
      </c>
      <c r="D169" s="26"/>
      <c r="E169" s="34">
        <v>3400</v>
      </c>
      <c r="F169" s="28">
        <f t="shared" si="73"/>
        <v>3400</v>
      </c>
      <c r="G169" s="29" t="str">
        <f t="shared" si="74"/>
        <v/>
      </c>
      <c r="H169" s="34">
        <v>3400</v>
      </c>
      <c r="I169" s="99">
        <f t="shared" si="75"/>
        <v>3400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69"/>
        <v>3600</v>
      </c>
      <c r="P169" s="153" t="str">
        <f t="shared" si="63"/>
        <v/>
      </c>
      <c r="Q169" s="156">
        <v>3600</v>
      </c>
      <c r="R169" s="90">
        <f t="shared" si="66"/>
        <v>3600</v>
      </c>
      <c r="S169" s="3"/>
      <c r="V169" s="9"/>
      <c r="W169" s="6"/>
      <c r="X169" s="8"/>
      <c r="Y169" s="9"/>
      <c r="Z169" s="6"/>
      <c r="AA169" s="8"/>
      <c r="AC169" s="114">
        <f t="shared" si="72"/>
        <v>0</v>
      </c>
      <c r="AD169" s="114">
        <f t="shared" si="70"/>
        <v>0</v>
      </c>
      <c r="AE169" s="11"/>
    </row>
    <row r="170" s="1" customFormat="1" ht="11" customHeight="1" spans="1:31">
      <c r="A170" s="138"/>
      <c r="B170" s="32" t="s">
        <v>428</v>
      </c>
      <c r="C170" s="33" t="s">
        <v>231</v>
      </c>
      <c r="D170" s="26"/>
      <c r="E170" s="27">
        <v>2400</v>
      </c>
      <c r="F170" s="28">
        <f t="shared" si="73"/>
        <v>2400</v>
      </c>
      <c r="G170" s="29" t="str">
        <f t="shared" si="74"/>
        <v/>
      </c>
      <c r="H170" s="30">
        <v>2400</v>
      </c>
      <c r="I170" s="99">
        <f t="shared" si="75"/>
        <v>2400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69"/>
        <v>3000</v>
      </c>
      <c r="P170" s="153" t="str">
        <f t="shared" si="63"/>
        <v/>
      </c>
      <c r="Q170" s="156">
        <v>3000</v>
      </c>
      <c r="R170" s="90">
        <f t="shared" si="66"/>
        <v>3000</v>
      </c>
      <c r="S170" s="3"/>
      <c r="V170" s="9"/>
      <c r="W170" s="6"/>
      <c r="X170" s="8"/>
      <c r="Y170" s="9"/>
      <c r="Z170" s="6"/>
      <c r="AA170" s="8"/>
      <c r="AC170" s="114">
        <f t="shared" si="72"/>
        <v>0</v>
      </c>
      <c r="AD170" s="114">
        <f t="shared" si="70"/>
        <v>0</v>
      </c>
      <c r="AE170" s="11"/>
    </row>
    <row r="171" s="1" customFormat="1" ht="11" customHeight="1" spans="1:31">
      <c r="A171" s="138"/>
      <c r="B171" s="24" t="s">
        <v>430</v>
      </c>
      <c r="C171" s="25" t="s">
        <v>22</v>
      </c>
      <c r="D171" s="26"/>
      <c r="E171" s="27">
        <v>3100</v>
      </c>
      <c r="F171" s="28">
        <f t="shared" si="73"/>
        <v>3100</v>
      </c>
      <c r="G171" s="29" t="str">
        <f t="shared" si="74"/>
        <v/>
      </c>
      <c r="H171" s="30">
        <v>3100</v>
      </c>
      <c r="I171" s="99">
        <f t="shared" si="75"/>
        <v>3100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69"/>
        <v>3000</v>
      </c>
      <c r="P171" s="153" t="str">
        <f t="shared" si="63"/>
        <v/>
      </c>
      <c r="Q171" s="156">
        <v>3000</v>
      </c>
      <c r="R171" s="90">
        <f t="shared" si="66"/>
        <v>3000</v>
      </c>
      <c r="S171" s="3"/>
      <c r="V171" s="9"/>
      <c r="W171" s="6"/>
      <c r="X171" s="8"/>
      <c r="Y171" s="9"/>
      <c r="Z171" s="6"/>
      <c r="AA171" s="8"/>
      <c r="AC171" s="114">
        <f t="shared" si="72"/>
        <v>0</v>
      </c>
      <c r="AD171" s="114">
        <f t="shared" si="70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22</v>
      </c>
      <c r="D172" s="26"/>
      <c r="E172" s="27">
        <v>3100</v>
      </c>
      <c r="F172" s="28">
        <f t="shared" si="73"/>
        <v>3100</v>
      </c>
      <c r="G172" s="29" t="str">
        <f t="shared" si="74"/>
        <v/>
      </c>
      <c r="H172" s="30">
        <v>3100</v>
      </c>
      <c r="I172" s="99">
        <f t="shared" si="75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69"/>
        <v>47200</v>
      </c>
      <c r="P172" s="153" t="str">
        <f t="shared" si="63"/>
        <v/>
      </c>
      <c r="Q172" s="27">
        <v>47200</v>
      </c>
      <c r="R172" s="90">
        <f t="shared" si="66"/>
        <v>47200</v>
      </c>
      <c r="S172" s="3"/>
      <c r="V172" s="9"/>
      <c r="W172" s="6"/>
      <c r="X172" s="8"/>
      <c r="Y172" s="9"/>
      <c r="Z172" s="6"/>
      <c r="AA172" s="8"/>
      <c r="AC172" s="114">
        <f t="shared" si="72"/>
        <v>0</v>
      </c>
      <c r="AD172" s="114">
        <f t="shared" si="70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105</v>
      </c>
      <c r="D173" s="26"/>
      <c r="E173" s="27">
        <v>5800</v>
      </c>
      <c r="F173" s="28">
        <f t="shared" si="73"/>
        <v>5800</v>
      </c>
      <c r="G173" s="29" t="str">
        <f t="shared" si="74"/>
        <v/>
      </c>
      <c r="H173" s="30">
        <v>5800</v>
      </c>
      <c r="I173" s="99">
        <f t="shared" si="75"/>
        <v>5800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69"/>
        <v>16200</v>
      </c>
      <c r="P173" s="77" t="str">
        <f t="shared" si="63"/>
        <v/>
      </c>
      <c r="Q173" s="27">
        <v>16200</v>
      </c>
      <c r="R173" s="90">
        <f t="shared" si="66"/>
        <v>16200</v>
      </c>
      <c r="S173" s="3"/>
      <c r="V173" s="9"/>
      <c r="W173" s="6"/>
      <c r="X173" s="8"/>
      <c r="Y173" s="9"/>
      <c r="Z173" s="6"/>
      <c r="AA173" s="8"/>
      <c r="AC173" s="114">
        <f t="shared" si="72"/>
        <v>0</v>
      </c>
      <c r="AD173" s="114">
        <f t="shared" si="70"/>
        <v>0</v>
      </c>
      <c r="AE173" s="11"/>
    </row>
    <row r="174" s="1" customFormat="1" ht="11" customHeight="1" spans="1:31">
      <c r="A174" s="138"/>
      <c r="B174" s="24" t="s">
        <v>435</v>
      </c>
      <c r="C174" s="25" t="s">
        <v>22</v>
      </c>
      <c r="D174" s="26"/>
      <c r="E174" s="27">
        <v>3000</v>
      </c>
      <c r="F174" s="28">
        <f t="shared" si="73"/>
        <v>3000</v>
      </c>
      <c r="G174" s="29" t="str">
        <f t="shared" si="74"/>
        <v/>
      </c>
      <c r="H174" s="30">
        <v>3000</v>
      </c>
      <c r="I174" s="99">
        <f t="shared" si="75"/>
        <v>3000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69"/>
        <v>14400</v>
      </c>
      <c r="P174" s="77" t="str">
        <f t="shared" si="63"/>
        <v/>
      </c>
      <c r="Q174" s="27">
        <v>14400</v>
      </c>
      <c r="R174" s="90">
        <f t="shared" si="66"/>
        <v>14400</v>
      </c>
      <c r="S174" s="3"/>
      <c r="V174" s="9"/>
      <c r="W174" s="6"/>
      <c r="X174" s="8"/>
      <c r="Y174" s="9"/>
      <c r="Z174" s="6"/>
      <c r="AA174" s="8"/>
      <c r="AC174" s="114">
        <f t="shared" si="72"/>
        <v>0</v>
      </c>
      <c r="AD174" s="114">
        <f t="shared" si="70"/>
        <v>0</v>
      </c>
      <c r="AE174" s="11"/>
    </row>
    <row r="175" s="1" customFormat="1" ht="11" customHeight="1" spans="1:31">
      <c r="A175" s="138"/>
      <c r="B175" s="24" t="s">
        <v>437</v>
      </c>
      <c r="C175" s="25" t="s">
        <v>22</v>
      </c>
      <c r="D175" s="26"/>
      <c r="E175" s="27">
        <v>4430</v>
      </c>
      <c r="F175" s="28">
        <f t="shared" si="73"/>
        <v>4430</v>
      </c>
      <c r="G175" s="29" t="str">
        <f t="shared" si="74"/>
        <v/>
      </c>
      <c r="H175" s="30">
        <v>4430</v>
      </c>
      <c r="I175" s="99">
        <f t="shared" si="75"/>
        <v>4430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69"/>
        <v>15300</v>
      </c>
      <c r="P175" s="77" t="str">
        <f t="shared" si="63"/>
        <v/>
      </c>
      <c r="Q175" s="27">
        <v>15300</v>
      </c>
      <c r="R175" s="90">
        <f t="shared" si="66"/>
        <v>15300</v>
      </c>
      <c r="S175" s="3"/>
      <c r="V175" s="9"/>
      <c r="W175" s="6"/>
      <c r="X175" s="8"/>
      <c r="Y175" s="9"/>
      <c r="Z175" s="6"/>
      <c r="AA175" s="8"/>
      <c r="AC175" s="114">
        <f t="shared" si="72"/>
        <v>0</v>
      </c>
      <c r="AD175" s="114">
        <f t="shared" si="70"/>
        <v>0</v>
      </c>
      <c r="AE175" s="11"/>
    </row>
    <row r="176" s="1" customFormat="1" ht="11" customHeight="1" spans="1:31">
      <c r="A176" s="138"/>
      <c r="B176" s="32" t="s">
        <v>439</v>
      </c>
      <c r="C176" s="33" t="s">
        <v>22</v>
      </c>
      <c r="D176" s="26"/>
      <c r="E176" s="27">
        <v>3100</v>
      </c>
      <c r="F176" s="28">
        <f t="shared" si="73"/>
        <v>3100</v>
      </c>
      <c r="G176" s="29" t="str">
        <f t="shared" si="74"/>
        <v/>
      </c>
      <c r="H176" s="30">
        <v>3100</v>
      </c>
      <c r="I176" s="99">
        <f t="shared" si="75"/>
        <v>3100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69"/>
        <v>17200</v>
      </c>
      <c r="P176" s="77" t="str">
        <f t="shared" si="63"/>
        <v/>
      </c>
      <c r="Q176" s="27">
        <v>17200</v>
      </c>
      <c r="R176" s="90">
        <f t="shared" si="66"/>
        <v>17200</v>
      </c>
      <c r="S176" s="3"/>
      <c r="V176" s="9"/>
      <c r="W176" s="6"/>
      <c r="X176" s="8"/>
      <c r="Y176" s="9"/>
      <c r="Z176" s="6"/>
      <c r="AA176" s="8"/>
      <c r="AC176" s="114">
        <f t="shared" si="72"/>
        <v>0</v>
      </c>
      <c r="AD176" s="114">
        <f t="shared" si="70"/>
        <v>0</v>
      </c>
      <c r="AE176" s="11"/>
    </row>
    <row r="177" s="1" customFormat="1" ht="11" customHeight="1" spans="1:31">
      <c r="A177" s="138"/>
      <c r="B177" s="32" t="s">
        <v>441</v>
      </c>
      <c r="C177" s="139" t="s">
        <v>29</v>
      </c>
      <c r="D177" s="26"/>
      <c r="E177" s="27">
        <v>3500</v>
      </c>
      <c r="F177" s="28">
        <f t="shared" si="73"/>
        <v>3500</v>
      </c>
      <c r="G177" s="29" t="str">
        <f t="shared" si="74"/>
        <v/>
      </c>
      <c r="H177" s="30">
        <v>3500</v>
      </c>
      <c r="I177" s="99">
        <f t="shared" si="75"/>
        <v>3500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69"/>
        <v>43800</v>
      </c>
      <c r="P177" s="77" t="str">
        <f t="shared" si="63"/>
        <v/>
      </c>
      <c r="Q177" s="27">
        <v>43800</v>
      </c>
      <c r="R177" s="90">
        <f t="shared" si="66"/>
        <v>43800</v>
      </c>
      <c r="S177" s="3"/>
      <c r="V177" s="9"/>
      <c r="W177" s="6"/>
      <c r="X177" s="8"/>
      <c r="Y177" s="9"/>
      <c r="Z177" s="6"/>
      <c r="AA177" s="8"/>
      <c r="AC177" s="114">
        <f t="shared" si="72"/>
        <v>0</v>
      </c>
      <c r="AD177" s="114">
        <f t="shared" si="70"/>
        <v>0</v>
      </c>
      <c r="AE177" s="11"/>
    </row>
    <row r="178" s="1" customFormat="1" ht="11" customHeight="1" spans="1:31">
      <c r="A178" s="138"/>
      <c r="B178" s="24" t="s">
        <v>443</v>
      </c>
      <c r="C178" s="25" t="s">
        <v>22</v>
      </c>
      <c r="D178" s="26"/>
      <c r="E178" s="27">
        <v>2900</v>
      </c>
      <c r="F178" s="28">
        <f t="shared" si="73"/>
        <v>2900</v>
      </c>
      <c r="G178" s="29" t="str">
        <f t="shared" si="74"/>
        <v/>
      </c>
      <c r="H178" s="30">
        <v>2900</v>
      </c>
      <c r="I178" s="99">
        <f t="shared" si="75"/>
        <v>2900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69"/>
        <v>13100</v>
      </c>
      <c r="P178" s="77" t="str">
        <f t="shared" si="63"/>
        <v/>
      </c>
      <c r="Q178" s="27">
        <v>13100</v>
      </c>
      <c r="R178" s="90">
        <f t="shared" si="66"/>
        <v>13100</v>
      </c>
      <c r="S178" s="3"/>
      <c r="V178" s="9"/>
      <c r="W178" s="6"/>
      <c r="X178" s="8"/>
      <c r="Y178" s="9"/>
      <c r="Z178" s="6"/>
      <c r="AA178" s="8"/>
      <c r="AC178" s="114">
        <f t="shared" si="72"/>
        <v>0</v>
      </c>
      <c r="AD178" s="114">
        <f t="shared" si="70"/>
        <v>0</v>
      </c>
      <c r="AE178" s="11"/>
    </row>
    <row r="179" s="1" customFormat="1" ht="11" customHeight="1" spans="1:31">
      <c r="A179" s="138"/>
      <c r="B179" s="24" t="s">
        <v>445</v>
      </c>
      <c r="C179" s="25" t="s">
        <v>22</v>
      </c>
      <c r="D179" s="26"/>
      <c r="E179" s="27">
        <v>4280</v>
      </c>
      <c r="F179" s="28">
        <f t="shared" si="73"/>
        <v>4280</v>
      </c>
      <c r="G179" s="29" t="str">
        <f t="shared" si="74"/>
        <v/>
      </c>
      <c r="H179" s="30">
        <v>4280</v>
      </c>
      <c r="I179" s="99">
        <f t="shared" si="75"/>
        <v>4280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69"/>
        <v>35500</v>
      </c>
      <c r="P179" s="77" t="str">
        <f t="shared" si="63"/>
        <v/>
      </c>
      <c r="Q179" s="27">
        <v>35500</v>
      </c>
      <c r="R179" s="90">
        <f t="shared" si="66"/>
        <v>35500</v>
      </c>
      <c r="S179" s="3"/>
      <c r="V179" s="9"/>
      <c r="W179" s="6"/>
      <c r="X179" s="8"/>
      <c r="Y179" s="9"/>
      <c r="Z179" s="6"/>
      <c r="AA179" s="8"/>
      <c r="AC179" s="114">
        <f t="shared" si="72"/>
        <v>0</v>
      </c>
      <c r="AD179" s="114">
        <f t="shared" si="70"/>
        <v>0</v>
      </c>
      <c r="AE179" s="11"/>
    </row>
    <row r="180" s="1" customFormat="1" ht="11" customHeight="1" spans="1:31">
      <c r="A180" s="138"/>
      <c r="B180" s="24" t="s">
        <v>447</v>
      </c>
      <c r="C180" s="25" t="s">
        <v>448</v>
      </c>
      <c r="D180" s="26"/>
      <c r="E180" s="27">
        <v>3200</v>
      </c>
      <c r="F180" s="28">
        <f t="shared" si="73"/>
        <v>3200</v>
      </c>
      <c r="G180" s="29" t="str">
        <f t="shared" si="74"/>
        <v/>
      </c>
      <c r="H180" s="30">
        <v>3200</v>
      </c>
      <c r="I180" s="99">
        <f t="shared" si="75"/>
        <v>3200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69"/>
        <v>36500</v>
      </c>
      <c r="P180" s="77" t="str">
        <f t="shared" si="63"/>
        <v/>
      </c>
      <c r="Q180" s="27">
        <v>36500</v>
      </c>
      <c r="R180" s="90">
        <f t="shared" si="66"/>
        <v>36500</v>
      </c>
      <c r="S180" s="3"/>
      <c r="V180" s="9"/>
      <c r="W180" s="6"/>
      <c r="X180" s="8"/>
      <c r="Y180" s="9"/>
      <c r="Z180" s="6"/>
      <c r="AA180" s="8"/>
      <c r="AC180" s="114">
        <f t="shared" si="72"/>
        <v>0</v>
      </c>
      <c r="AD180" s="114">
        <f t="shared" si="70"/>
        <v>0</v>
      </c>
      <c r="AE180" s="11"/>
    </row>
    <row r="181" s="1" customFormat="1" ht="11" customHeight="1" spans="1:31">
      <c r="A181" s="138"/>
      <c r="B181" s="24" t="s">
        <v>450</v>
      </c>
      <c r="C181" s="25" t="s">
        <v>22</v>
      </c>
      <c r="D181" s="26"/>
      <c r="E181" s="27">
        <v>3200</v>
      </c>
      <c r="F181" s="28">
        <f t="shared" si="73"/>
        <v>3200</v>
      </c>
      <c r="G181" s="29" t="str">
        <f t="shared" si="74"/>
        <v/>
      </c>
      <c r="H181" s="30">
        <v>3200</v>
      </c>
      <c r="I181" s="99">
        <f t="shared" si="75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69"/>
        <v>8900</v>
      </c>
      <c r="P181" s="77" t="str">
        <f t="shared" si="63"/>
        <v/>
      </c>
      <c r="Q181" s="27">
        <v>8900</v>
      </c>
      <c r="R181" s="90">
        <f t="shared" si="66"/>
        <v>8900</v>
      </c>
      <c r="S181" s="3"/>
      <c r="V181" s="9"/>
      <c r="W181" s="6"/>
      <c r="X181" s="8"/>
      <c r="Y181" s="9"/>
      <c r="Z181" s="6"/>
      <c r="AA181" s="8"/>
      <c r="AC181" s="114">
        <f t="shared" si="72"/>
        <v>0</v>
      </c>
      <c r="AD181" s="114">
        <f t="shared" si="70"/>
        <v>0</v>
      </c>
      <c r="AE181" s="11"/>
    </row>
    <row r="182" s="1" customFormat="1" ht="11" customHeight="1" spans="1:31">
      <c r="A182" s="138"/>
      <c r="B182" s="36" t="s">
        <v>452</v>
      </c>
      <c r="C182" s="36"/>
      <c r="D182" s="37"/>
      <c r="E182" s="38">
        <f>SUM(F167:F181)</f>
        <v>52010</v>
      </c>
      <c r="F182" s="39">
        <f>E182/15</f>
        <v>3467.33333333333</v>
      </c>
      <c r="G182" s="29" t="str">
        <f t="shared" si="74"/>
        <v/>
      </c>
      <c r="H182" s="38">
        <f>SUM(I167:I181)</f>
        <v>52010</v>
      </c>
      <c r="I182" s="39">
        <f>H182/15</f>
        <v>3467.33333333333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69"/>
        <v>15500</v>
      </c>
      <c r="P182" s="77" t="str">
        <f t="shared" si="63"/>
        <v/>
      </c>
      <c r="Q182" s="27">
        <v>15500</v>
      </c>
      <c r="R182" s="90">
        <f t="shared" si="66"/>
        <v>15500</v>
      </c>
      <c r="S182" s="3"/>
      <c r="V182" s="9"/>
      <c r="W182" s="6"/>
      <c r="X182" s="8"/>
      <c r="Y182" s="9"/>
      <c r="Z182" s="6"/>
      <c r="AA182" s="8"/>
      <c r="AC182" s="114">
        <f t="shared" si="72"/>
        <v>0</v>
      </c>
      <c r="AD182" s="114">
        <f t="shared" si="70"/>
        <v>0</v>
      </c>
      <c r="AE182" s="11"/>
    </row>
    <row r="183" s="1" customFormat="1" ht="11" customHeight="1" spans="1:31">
      <c r="A183" s="138"/>
      <c r="B183" s="54" t="s">
        <v>454</v>
      </c>
      <c r="C183" s="25" t="s">
        <v>22</v>
      </c>
      <c r="D183" s="26"/>
      <c r="E183" s="27">
        <v>2480</v>
      </c>
      <c r="F183" s="28">
        <f t="shared" ref="F183:F185" si="76">E183+D183</f>
        <v>2480</v>
      </c>
      <c r="G183" s="29" t="str">
        <f t="shared" si="74"/>
        <v/>
      </c>
      <c r="H183" s="30">
        <v>2480</v>
      </c>
      <c r="I183" s="67">
        <f t="shared" ref="I183:I185" si="77">IF(G183="",0+H183,G183+H183)</f>
        <v>2480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69"/>
        <v>17300</v>
      </c>
      <c r="P183" s="77" t="str">
        <f t="shared" si="63"/>
        <v/>
      </c>
      <c r="Q183" s="27">
        <v>17300</v>
      </c>
      <c r="R183" s="90">
        <f t="shared" si="66"/>
        <v>17300</v>
      </c>
      <c r="S183" s="3"/>
      <c r="V183" s="9"/>
      <c r="W183" s="6"/>
      <c r="X183" s="8"/>
      <c r="Y183" s="9"/>
      <c r="Z183" s="6"/>
      <c r="AA183" s="8"/>
      <c r="AC183" s="114">
        <f t="shared" si="72"/>
        <v>0</v>
      </c>
      <c r="AD183" s="114">
        <f t="shared" si="70"/>
        <v>0</v>
      </c>
      <c r="AE183" s="11"/>
    </row>
    <row r="184" s="1" customFormat="1" ht="11" customHeight="1" spans="1:31">
      <c r="A184" s="138"/>
      <c r="B184" s="33" t="s">
        <v>456</v>
      </c>
      <c r="C184" s="33" t="s">
        <v>231</v>
      </c>
      <c r="D184" s="26"/>
      <c r="E184" s="27">
        <v>2700</v>
      </c>
      <c r="F184" s="28">
        <f t="shared" si="76"/>
        <v>2700</v>
      </c>
      <c r="G184" s="29" t="str">
        <f t="shared" si="74"/>
        <v/>
      </c>
      <c r="H184" s="30">
        <v>2700</v>
      </c>
      <c r="I184" s="67">
        <f t="shared" si="77"/>
        <v>2700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69"/>
        <v>45500</v>
      </c>
      <c r="P184" s="77" t="str">
        <f t="shared" si="63"/>
        <v/>
      </c>
      <c r="Q184" s="27">
        <v>45500</v>
      </c>
      <c r="R184" s="90">
        <f t="shared" si="66"/>
        <v>45500</v>
      </c>
      <c r="S184" s="3"/>
      <c r="V184" s="9"/>
      <c r="W184" s="6"/>
      <c r="X184" s="8"/>
      <c r="Y184" s="9"/>
      <c r="Z184" s="6"/>
      <c r="AA184" s="8"/>
      <c r="AC184" s="114">
        <f t="shared" si="72"/>
        <v>0</v>
      </c>
      <c r="AD184" s="114">
        <f t="shared" si="70"/>
        <v>0</v>
      </c>
      <c r="AE184" s="11"/>
    </row>
    <row r="185" s="1" customFormat="1" ht="11" customHeight="1" spans="1:31">
      <c r="A185" s="138"/>
      <c r="B185" s="33" t="s">
        <v>458</v>
      </c>
      <c r="C185" s="33" t="s">
        <v>22</v>
      </c>
      <c r="D185" s="26"/>
      <c r="E185" s="27">
        <v>3200</v>
      </c>
      <c r="F185" s="28">
        <f t="shared" si="76"/>
        <v>3200</v>
      </c>
      <c r="G185" s="29" t="str">
        <f t="shared" si="74"/>
        <v/>
      </c>
      <c r="H185" s="30">
        <v>3200</v>
      </c>
      <c r="I185" s="67">
        <f t="shared" si="77"/>
        <v>3200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69"/>
        <v>14500</v>
      </c>
      <c r="P185" s="77" t="str">
        <f t="shared" si="63"/>
        <v/>
      </c>
      <c r="Q185" s="27">
        <v>14500</v>
      </c>
      <c r="R185" s="90">
        <f t="shared" si="66"/>
        <v>14500</v>
      </c>
      <c r="S185" s="3"/>
      <c r="V185" s="9"/>
      <c r="W185" s="6"/>
      <c r="X185" s="8"/>
      <c r="Y185" s="9"/>
      <c r="Z185" s="6"/>
      <c r="AA185" s="8"/>
      <c r="AC185" s="114">
        <f t="shared" si="72"/>
        <v>0</v>
      </c>
      <c r="AD185" s="114">
        <f t="shared" si="70"/>
        <v>0</v>
      </c>
      <c r="AE185" s="11"/>
    </row>
    <row r="186" s="1" customFormat="1" ht="11" customHeight="1" spans="1:31">
      <c r="A186" s="138"/>
      <c r="B186" s="36" t="s">
        <v>460</v>
      </c>
      <c r="C186" s="36"/>
      <c r="D186" s="37"/>
      <c r="E186" s="38">
        <f>E182+F183+F184+F185</f>
        <v>60390</v>
      </c>
      <c r="F186" s="39">
        <f>E186/18</f>
        <v>3355</v>
      </c>
      <c r="G186" s="73"/>
      <c r="H186" s="38">
        <f>H182+I183+I184+I185</f>
        <v>60390</v>
      </c>
      <c r="I186" s="39">
        <f>H186/18</f>
        <v>3355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69"/>
        <v>12700</v>
      </c>
      <c r="P186" s="77" t="str">
        <f t="shared" si="63"/>
        <v/>
      </c>
      <c r="Q186" s="27">
        <v>12700</v>
      </c>
      <c r="R186" s="90">
        <f t="shared" si="66"/>
        <v>12700</v>
      </c>
      <c r="S186" s="3"/>
      <c r="V186" s="9"/>
      <c r="W186" s="6"/>
      <c r="X186" s="8"/>
      <c r="Y186" s="9"/>
      <c r="Z186" s="6"/>
      <c r="AA186" s="8"/>
      <c r="AC186" s="114">
        <f t="shared" si="72"/>
        <v>0</v>
      </c>
      <c r="AD186" s="114">
        <f t="shared" si="70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69"/>
        <v>11400</v>
      </c>
      <c r="P187" s="77" t="str">
        <f t="shared" si="63"/>
        <v/>
      </c>
      <c r="Q187" s="27">
        <v>11400</v>
      </c>
      <c r="R187" s="90">
        <f t="shared" si="66"/>
        <v>11400</v>
      </c>
      <c r="S187" s="3"/>
      <c r="V187" s="9"/>
      <c r="W187" s="6"/>
      <c r="X187" s="8"/>
      <c r="Y187" s="9"/>
      <c r="Z187" s="6"/>
      <c r="AA187" s="8"/>
      <c r="AC187" s="114">
        <f t="shared" si="72"/>
        <v>0</v>
      </c>
      <c r="AD187" s="114">
        <f t="shared" si="70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69"/>
        <v>13600</v>
      </c>
      <c r="P188" s="77" t="str">
        <f t="shared" ref="P188:P197" si="78">IF(LEFT(M188,1)="+",LEFT(M188,1)&amp;TEXT(M188,"#"),TEXT(M188,"#"))</f>
        <v/>
      </c>
      <c r="Q188" s="27">
        <v>13600</v>
      </c>
      <c r="R188" s="90">
        <f t="shared" si="66"/>
        <v>13600</v>
      </c>
      <c r="S188" s="3"/>
      <c r="V188" s="9"/>
      <c r="W188" s="6"/>
      <c r="X188" s="8"/>
      <c r="Y188" s="9"/>
      <c r="Z188" s="6"/>
      <c r="AA188" s="8"/>
      <c r="AC188" s="114">
        <f t="shared" si="72"/>
        <v>0</v>
      </c>
      <c r="AD188" s="114">
        <f t="shared" si="70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69"/>
        <v>15500</v>
      </c>
      <c r="P189" s="77" t="str">
        <f t="shared" si="78"/>
        <v/>
      </c>
      <c r="Q189" s="27">
        <v>15500</v>
      </c>
      <c r="R189" s="90">
        <f t="shared" si="66"/>
        <v>15500</v>
      </c>
      <c r="S189" s="3"/>
      <c r="V189" s="9"/>
      <c r="W189" s="6"/>
      <c r="X189" s="8"/>
      <c r="Y189" s="9"/>
      <c r="Z189" s="6"/>
      <c r="AA189" s="8"/>
      <c r="AC189" s="114">
        <f t="shared" si="72"/>
        <v>0</v>
      </c>
      <c r="AD189" s="114">
        <f t="shared" si="70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69"/>
        <v>15600</v>
      </c>
      <c r="P190" s="77" t="str">
        <f t="shared" si="78"/>
        <v/>
      </c>
      <c r="Q190" s="30">
        <v>15600</v>
      </c>
      <c r="R190" s="90">
        <f t="shared" si="66"/>
        <v>15600</v>
      </c>
      <c r="S190" s="3"/>
      <c r="V190" s="9"/>
      <c r="W190" s="6"/>
      <c r="X190" s="8"/>
      <c r="Y190" s="9"/>
      <c r="Z190" s="6"/>
      <c r="AA190" s="8"/>
      <c r="AC190" s="114">
        <f t="shared" si="72"/>
        <v>0</v>
      </c>
      <c r="AD190" s="114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69"/>
        <v>14500</v>
      </c>
      <c r="P191" s="29" t="str">
        <f t="shared" si="78"/>
        <v/>
      </c>
      <c r="Q191" s="30">
        <v>14500</v>
      </c>
      <c r="R191" s="90">
        <f t="shared" si="66"/>
        <v>14500</v>
      </c>
      <c r="S191" s="3"/>
      <c r="V191" s="9"/>
      <c r="W191" s="6"/>
      <c r="X191" s="8"/>
      <c r="Y191" s="9"/>
      <c r="Z191" s="6"/>
      <c r="AA191" s="8"/>
      <c r="AC191" s="114">
        <f t="shared" si="72"/>
        <v>0</v>
      </c>
      <c r="AD191" s="114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69"/>
        <v>12700</v>
      </c>
      <c r="P192" s="29" t="str">
        <f t="shared" si="78"/>
        <v/>
      </c>
      <c r="Q192" s="30">
        <v>12700</v>
      </c>
      <c r="R192" s="90">
        <f t="shared" si="66"/>
        <v>12700</v>
      </c>
      <c r="S192" s="3"/>
      <c r="V192" s="9"/>
      <c r="W192" s="6"/>
      <c r="X192" s="8"/>
      <c r="Y192" s="9"/>
      <c r="Z192" s="6"/>
      <c r="AA192" s="8"/>
      <c r="AC192" s="114">
        <f t="shared" si="72"/>
        <v>0</v>
      </c>
      <c r="AD192" s="114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69"/>
        <v>11000</v>
      </c>
      <c r="P193" s="29" t="str">
        <f t="shared" si="78"/>
        <v/>
      </c>
      <c r="Q193" s="30">
        <v>11000</v>
      </c>
      <c r="R193" s="90">
        <f t="shared" si="66"/>
        <v>11000</v>
      </c>
      <c r="S193" s="3"/>
      <c r="V193" s="9"/>
      <c r="W193" s="6"/>
      <c r="X193" s="8"/>
      <c r="Y193" s="9"/>
      <c r="Z193" s="6"/>
      <c r="AA193" s="8"/>
      <c r="AC193" s="114">
        <f t="shared" si="72"/>
        <v>0</v>
      </c>
      <c r="AD193" s="114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69"/>
        <v>44000</v>
      </c>
      <c r="P194" s="29" t="str">
        <f t="shared" si="78"/>
        <v/>
      </c>
      <c r="Q194" s="30">
        <v>44000</v>
      </c>
      <c r="R194" s="90">
        <f t="shared" si="66"/>
        <v>44000</v>
      </c>
      <c r="S194" s="3"/>
      <c r="V194" s="9"/>
      <c r="W194" s="6"/>
      <c r="X194" s="8"/>
      <c r="Y194" s="9"/>
      <c r="Z194" s="6"/>
      <c r="AA194" s="8"/>
      <c r="AC194" s="114">
        <f t="shared" si="72"/>
        <v>0</v>
      </c>
      <c r="AD194" s="114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69"/>
        <v>14700</v>
      </c>
      <c r="P195" s="29" t="str">
        <f t="shared" si="78"/>
        <v/>
      </c>
      <c r="Q195" s="34">
        <v>14700</v>
      </c>
      <c r="R195" s="90">
        <f t="shared" si="66"/>
        <v>14700</v>
      </c>
      <c r="S195" s="3"/>
      <c r="V195" s="9"/>
      <c r="W195" s="6"/>
      <c r="X195" s="8"/>
      <c r="Y195" s="9"/>
      <c r="Z195" s="6"/>
      <c r="AA195" s="8"/>
      <c r="AC195" s="114">
        <f t="shared" si="72"/>
        <v>0</v>
      </c>
      <c r="AD195" s="114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69"/>
        <v>20700</v>
      </c>
      <c r="P196" s="29" t="str">
        <f t="shared" si="78"/>
        <v/>
      </c>
      <c r="Q196" s="30">
        <v>20700</v>
      </c>
      <c r="R196" s="90">
        <f t="shared" si="66"/>
        <v>20700</v>
      </c>
      <c r="S196" s="3"/>
      <c r="V196" s="9"/>
      <c r="W196" s="6"/>
      <c r="X196" s="8"/>
      <c r="Y196" s="9"/>
      <c r="Z196" s="6"/>
      <c r="AA196" s="8"/>
      <c r="AC196" s="114">
        <f t="shared" si="72"/>
        <v>0</v>
      </c>
      <c r="AD196" s="114">
        <f t="shared" si="70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69"/>
        <v>34200</v>
      </c>
      <c r="P197" s="115" t="str">
        <f t="shared" si="78"/>
        <v/>
      </c>
      <c r="Q197" s="161">
        <v>34200</v>
      </c>
      <c r="R197" s="116">
        <f t="shared" si="66"/>
        <v>34200</v>
      </c>
      <c r="S197" s="3"/>
      <c r="V197" s="9"/>
      <c r="W197" s="6"/>
      <c r="X197" s="8"/>
      <c r="Y197" s="9"/>
      <c r="Z197" s="6"/>
      <c r="AA197" s="8"/>
      <c r="AC197" s="114">
        <f t="shared" si="72"/>
        <v>0</v>
      </c>
      <c r="AD197" s="114">
        <f t="shared" si="7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7"/>
  <sheetViews>
    <sheetView zoomScale="120" zoomScaleNormal="120" workbookViewId="0">
      <pane xSplit="1" ySplit="3" topLeftCell="B13" activePane="bottomRight" state="frozen"/>
      <selection/>
      <selection pane="topRight"/>
      <selection pane="bottomLeft"/>
      <selection pane="bottomRight" activeCell="T36" sqref="T36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553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553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25600</v>
      </c>
      <c r="O34" s="28">
        <f t="shared" si="19"/>
        <v>25600</v>
      </c>
      <c r="P34" s="29" t="str">
        <f t="shared" si="20"/>
        <v/>
      </c>
      <c r="Q34" s="30">
        <v>25600</v>
      </c>
      <c r="R34" s="90">
        <f t="shared" si="21"/>
        <v>25600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23800</v>
      </c>
      <c r="O35" s="28">
        <f t="shared" si="19"/>
        <v>23800</v>
      </c>
      <c r="P35" s="29" t="str">
        <f t="shared" si="20"/>
        <v/>
      </c>
      <c r="Q35" s="30">
        <v>23800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23800</v>
      </c>
      <c r="O36" s="28">
        <f t="shared" si="19"/>
        <v>23800</v>
      </c>
      <c r="P36" s="29" t="str">
        <f t="shared" si="20"/>
        <v/>
      </c>
      <c r="Q36" s="30">
        <v>23800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21400</v>
      </c>
      <c r="O40" s="28">
        <f t="shared" si="19"/>
        <v>21400</v>
      </c>
      <c r="P40" s="77" t="str">
        <f t="shared" si="20"/>
        <v/>
      </c>
      <c r="Q40" s="30">
        <v>21400</v>
      </c>
      <c r="R40" s="90">
        <f t="shared" si="21"/>
        <v>21400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 t="s">
        <v>467</v>
      </c>
      <c r="E41" s="41">
        <v>33000</v>
      </c>
      <c r="F41" s="28">
        <f t="shared" si="22"/>
        <v>32800</v>
      </c>
      <c r="G41" s="29" t="str">
        <f t="shared" si="1"/>
        <v>-200</v>
      </c>
      <c r="H41" s="30">
        <v>33000</v>
      </c>
      <c r="I41" s="67">
        <f t="shared" si="23"/>
        <v>32800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379800</v>
      </c>
      <c r="F46" s="39">
        <f>E46/11</f>
        <v>34527.2727272727</v>
      </c>
      <c r="G46" s="29" t="str">
        <f t="shared" si="1"/>
        <v/>
      </c>
      <c r="H46" s="51">
        <f>SUM(I35:I45)</f>
        <v>379800</v>
      </c>
      <c r="I46" s="39">
        <f>H46/11</f>
        <v>34527.2727272727</v>
      </c>
      <c r="J46" s="69"/>
      <c r="K46" s="36" t="s">
        <v>136</v>
      </c>
      <c r="L46" s="36"/>
      <c r="M46" s="72"/>
      <c r="N46" s="38">
        <f>SUM(O28:O45)</f>
        <v>487140</v>
      </c>
      <c r="O46" s="39">
        <f>N46/18</f>
        <v>27063.3333333333</v>
      </c>
      <c r="P46" s="73"/>
      <c r="Q46" s="38">
        <f>SUM(R28:R45)</f>
        <v>487140</v>
      </c>
      <c r="R46" s="108">
        <f>Q46/18</f>
        <v>27063.3333333333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530340</v>
      </c>
      <c r="O50" s="39">
        <f>N50/21</f>
        <v>25254.2857142857</v>
      </c>
      <c r="P50" s="73"/>
      <c r="Q50" s="38">
        <f>Q46+R47+R48</f>
        <v>530340</v>
      </c>
      <c r="R50" s="108">
        <f>Q50/21</f>
        <v>25254.2857142857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488400</v>
      </c>
      <c r="F53" s="39">
        <f>E53/16</f>
        <v>30525</v>
      </c>
      <c r="G53" s="29" t="str">
        <f t="shared" si="1"/>
        <v/>
      </c>
      <c r="H53" s="51">
        <f>H46+H52</f>
        <v>488400</v>
      </c>
      <c r="I53" s="39">
        <f>H53/16</f>
        <v>30525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2">E54+D54</f>
        <v>9800</v>
      </c>
      <c r="G54" s="29" t="str">
        <f t="shared" si="1"/>
        <v/>
      </c>
      <c r="H54" s="30">
        <v>9800</v>
      </c>
      <c r="I54" s="67">
        <f t="shared" ref="I54:I65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2"/>
        <v>11800</v>
      </c>
      <c r="G65" s="29" t="str">
        <f t="shared" si="1"/>
        <v/>
      </c>
      <c r="H65" s="30">
        <v>11800</v>
      </c>
      <c r="I65" s="67">
        <f t="shared" si="33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3">E67+D67</f>
        <v>6700</v>
      </c>
      <c r="G67" s="29" t="str">
        <f t="shared" si="1"/>
        <v/>
      </c>
      <c r="H67" s="30">
        <v>6700</v>
      </c>
      <c r="I67" s="67">
        <f t="shared" ref="I67:I69" si="44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3"/>
        <v>7000</v>
      </c>
      <c r="G68" s="29" t="str">
        <f t="shared" ref="G68:G73" si="45">IF(LEFT(D68,1)="+",LEFT(D68,1)&amp;TEXT(D68,"#"),TEXT(D68,"#"))</f>
        <v/>
      </c>
      <c r="H68" s="30">
        <v>7000</v>
      </c>
      <c r="I68" s="67">
        <f t="shared" si="44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3"/>
        <v>6800</v>
      </c>
      <c r="G69" s="29" t="str">
        <f t="shared" si="45"/>
        <v/>
      </c>
      <c r="H69" s="30">
        <v>6800</v>
      </c>
      <c r="I69" s="67">
        <f t="shared" si="44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80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1">E72+D72</f>
        <v>4700</v>
      </c>
      <c r="G72" s="29" t="str">
        <f t="shared" si="45"/>
        <v/>
      </c>
      <c r="H72" s="30">
        <v>4700</v>
      </c>
      <c r="I72" s="67">
        <f t="shared" ref="I72:I75" si="52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1"/>
        <v>4700</v>
      </c>
      <c r="G73" s="29" t="str">
        <f t="shared" si="45"/>
        <v/>
      </c>
      <c r="H73" s="30">
        <v>4700</v>
      </c>
      <c r="I73" s="67">
        <f t="shared" si="52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1"/>
        <v>3600</v>
      </c>
      <c r="G75" s="29" t="str">
        <f t="shared" ref="G75:G86" si="53">IF(LEFT(D75,1)="+",LEFT(D75,1)&amp;TEXT(D75,"#"),TEXT(D75,"#"))</f>
        <v/>
      </c>
      <c r="H75" s="30">
        <v>3600</v>
      </c>
      <c r="I75" s="67">
        <f t="shared" si="52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4">E77+D77</f>
        <v>9400</v>
      </c>
      <c r="G77" s="29" t="str">
        <f t="shared" si="53"/>
        <v/>
      </c>
      <c r="H77" s="30">
        <v>9400</v>
      </c>
      <c r="I77" s="67">
        <f t="shared" ref="I77:I94" si="55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4"/>
        <v>9800</v>
      </c>
      <c r="G78" s="29" t="str">
        <f t="shared" si="53"/>
        <v/>
      </c>
      <c r="H78" s="30">
        <v>9800</v>
      </c>
      <c r="I78" s="67">
        <f t="shared" si="55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4"/>
        <v>9200</v>
      </c>
      <c r="G79" s="29" t="str">
        <f t="shared" si="53"/>
        <v/>
      </c>
      <c r="H79" s="30">
        <v>9200</v>
      </c>
      <c r="I79" s="67">
        <f t="shared" si="55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4"/>
        <v>9400</v>
      </c>
      <c r="G80" s="29" t="str">
        <f t="shared" si="53"/>
        <v/>
      </c>
      <c r="H80" s="30">
        <v>9400</v>
      </c>
      <c r="I80" s="67">
        <f t="shared" si="55"/>
        <v>9400</v>
      </c>
      <c r="J80" s="69"/>
      <c r="K80" s="25" t="s">
        <v>348</v>
      </c>
      <c r="L80" s="25" t="s">
        <v>205</v>
      </c>
      <c r="M80" s="52" t="s">
        <v>554</v>
      </c>
      <c r="N80" s="27">
        <v>27000</v>
      </c>
      <c r="O80" s="28">
        <f t="shared" si="48"/>
        <v>25500</v>
      </c>
      <c r="P80" s="29" t="str">
        <f t="shared" si="49"/>
        <v>-1500</v>
      </c>
      <c r="Q80" s="30">
        <v>23000</v>
      </c>
      <c r="R80" s="90">
        <f t="shared" si="50"/>
        <v>21500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4"/>
        <v>9700</v>
      </c>
      <c r="G81" s="29" t="str">
        <f t="shared" si="53"/>
        <v/>
      </c>
      <c r="H81" s="30">
        <v>9700</v>
      </c>
      <c r="I81" s="67">
        <f t="shared" si="55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6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4"/>
        <v>8100</v>
      </c>
      <c r="G82" s="29" t="str">
        <f t="shared" si="53"/>
        <v/>
      </c>
      <c r="H82" s="30">
        <v>8100</v>
      </c>
      <c r="I82" s="67">
        <f t="shared" si="55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4"/>
        <v>9900</v>
      </c>
      <c r="G83" s="29" t="str">
        <f t="shared" si="53"/>
        <v/>
      </c>
      <c r="H83" s="30">
        <v>9900</v>
      </c>
      <c r="I83" s="67">
        <f t="shared" si="55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6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4"/>
        <v>8300</v>
      </c>
      <c r="G84" s="29" t="str">
        <f t="shared" si="53"/>
        <v/>
      </c>
      <c r="H84" s="30">
        <v>8300</v>
      </c>
      <c r="I84" s="67">
        <f t="shared" si="55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4"/>
        <v>6800</v>
      </c>
      <c r="G85" s="29" t="str">
        <f t="shared" si="53"/>
        <v/>
      </c>
      <c r="H85" s="30">
        <v>6800</v>
      </c>
      <c r="I85" s="67">
        <f t="shared" si="55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6900</v>
      </c>
      <c r="F86" s="28">
        <f t="shared" si="54"/>
        <v>6900</v>
      </c>
      <c r="G86" s="29" t="str">
        <f t="shared" si="53"/>
        <v/>
      </c>
      <c r="H86" s="30">
        <v>6900</v>
      </c>
      <c r="I86" s="67">
        <f t="shared" si="55"/>
        <v>6900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4"/>
        <v>7300</v>
      </c>
      <c r="G87" s="29"/>
      <c r="H87" s="30">
        <v>7300</v>
      </c>
      <c r="I87" s="67">
        <f t="shared" si="55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4"/>
        <v>7500</v>
      </c>
      <c r="G88" s="29" t="str">
        <f t="shared" ref="G88:G114" si="57">IF(LEFT(D88,1)="+",LEFT(D88,1)&amp;TEXT(D88,"#"),TEXT(D88,"#"))</f>
        <v/>
      </c>
      <c r="H88" s="30">
        <v>7500</v>
      </c>
      <c r="I88" s="67">
        <f t="shared" si="55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4"/>
        <v>8700</v>
      </c>
      <c r="G89" s="29"/>
      <c r="H89" s="30">
        <v>8700</v>
      </c>
      <c r="I89" s="67">
        <f t="shared" si="55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4"/>
        <v>11200</v>
      </c>
      <c r="G90" s="29" t="str">
        <f t="shared" si="57"/>
        <v/>
      </c>
      <c r="H90" s="30">
        <v>11200</v>
      </c>
      <c r="I90" s="67">
        <f t="shared" si="55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4"/>
        <v>8200</v>
      </c>
      <c r="G91" s="29" t="str">
        <f t="shared" si="57"/>
        <v/>
      </c>
      <c r="H91" s="30">
        <v>8200</v>
      </c>
      <c r="I91" s="67">
        <f t="shared" si="55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4"/>
        <v>7600</v>
      </c>
      <c r="G92" s="29" t="str">
        <f t="shared" si="57"/>
        <v/>
      </c>
      <c r="H92" s="30">
        <v>7600</v>
      </c>
      <c r="I92" s="67">
        <f t="shared" si="55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4"/>
        <v>8500</v>
      </c>
      <c r="G93" s="29" t="str">
        <f t="shared" si="57"/>
        <v/>
      </c>
      <c r="H93" s="30">
        <v>8500</v>
      </c>
      <c r="I93" s="67">
        <f t="shared" si="55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4"/>
        <v>8900</v>
      </c>
      <c r="G94" s="29" t="str">
        <f t="shared" si="57"/>
        <v/>
      </c>
      <c r="H94" s="30">
        <v>8900</v>
      </c>
      <c r="I94" s="67">
        <f t="shared" si="55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155400</v>
      </c>
      <c r="F95" s="39">
        <f>E95/18</f>
        <v>8633.33333333333</v>
      </c>
      <c r="G95" s="29" t="str">
        <f t="shared" si="57"/>
        <v/>
      </c>
      <c r="H95" s="38">
        <f>SUM(I77:I94)</f>
        <v>155400</v>
      </c>
      <c r="I95" s="39">
        <f>AVERAGE(I77:I94)</f>
        <v>8633.33333333333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8">E96+D96</f>
        <v>10800</v>
      </c>
      <c r="G96" s="29" t="str">
        <f t="shared" si="57"/>
        <v/>
      </c>
      <c r="H96" s="30">
        <v>10800</v>
      </c>
      <c r="I96" s="67">
        <f t="shared" ref="I96:I114" si="59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8"/>
        <v>11900</v>
      </c>
      <c r="G97" s="29" t="str">
        <f t="shared" si="57"/>
        <v/>
      </c>
      <c r="H97" s="30">
        <v>11900</v>
      </c>
      <c r="I97" s="67">
        <f t="shared" si="59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8"/>
        <v>11800</v>
      </c>
      <c r="G98" s="29" t="str">
        <f t="shared" si="57"/>
        <v/>
      </c>
      <c r="H98" s="30">
        <v>11800</v>
      </c>
      <c r="I98" s="67">
        <f t="shared" si="59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8"/>
        <v>12100</v>
      </c>
      <c r="G99" s="29" t="str">
        <f t="shared" si="57"/>
        <v/>
      </c>
      <c r="H99" s="30">
        <v>12100</v>
      </c>
      <c r="I99" s="67">
        <f t="shared" si="59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8"/>
        <v>11200</v>
      </c>
      <c r="G100" s="29" t="str">
        <f t="shared" si="57"/>
        <v/>
      </c>
      <c r="H100" s="30">
        <v>11200</v>
      </c>
      <c r="I100" s="67">
        <f t="shared" si="59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8"/>
        <v>11000</v>
      </c>
      <c r="G101" s="29" t="str">
        <f t="shared" si="57"/>
        <v/>
      </c>
      <c r="H101" s="30">
        <v>11000</v>
      </c>
      <c r="I101" s="67">
        <f t="shared" si="59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8"/>
        <v>10300</v>
      </c>
      <c r="G102" s="29" t="str">
        <f t="shared" si="57"/>
        <v/>
      </c>
      <c r="H102" s="30">
        <v>10300</v>
      </c>
      <c r="I102" s="67">
        <f t="shared" si="59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8"/>
        <v>10800</v>
      </c>
      <c r="G104" s="29" t="str">
        <f t="shared" si="57"/>
        <v/>
      </c>
      <c r="H104" s="30">
        <v>10800</v>
      </c>
      <c r="I104" s="67">
        <f t="shared" si="59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8"/>
        <v>10300</v>
      </c>
      <c r="G105" s="29" t="str">
        <f t="shared" si="57"/>
        <v/>
      </c>
      <c r="H105" s="30">
        <v>10300</v>
      </c>
      <c r="I105" s="67">
        <f t="shared" si="59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 t="s">
        <v>555</v>
      </c>
      <c r="E107" s="27">
        <v>10300</v>
      </c>
      <c r="F107" s="28">
        <f t="shared" si="58"/>
        <v>10600</v>
      </c>
      <c r="G107" s="29" t="str">
        <f t="shared" si="57"/>
        <v>+300</v>
      </c>
      <c r="H107" s="30">
        <v>10300</v>
      </c>
      <c r="I107" s="67">
        <f t="shared" si="59"/>
        <v>10600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8"/>
        <v>11900</v>
      </c>
      <c r="G108" s="29" t="str">
        <f t="shared" si="57"/>
        <v/>
      </c>
      <c r="H108" s="30">
        <v>11900</v>
      </c>
      <c r="I108" s="67">
        <f t="shared" si="59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8"/>
        <v>12100</v>
      </c>
      <c r="G109" s="29" t="str">
        <f t="shared" si="57"/>
        <v/>
      </c>
      <c r="H109" s="30">
        <v>12100</v>
      </c>
      <c r="I109" s="67">
        <f t="shared" si="59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/>
      <c r="N110" s="27">
        <v>1180</v>
      </c>
      <c r="O110" s="28">
        <f t="shared" si="48"/>
        <v>1180</v>
      </c>
      <c r="P110" s="29" t="str">
        <f t="shared" si="56"/>
        <v/>
      </c>
      <c r="Q110" s="30">
        <v>1180</v>
      </c>
      <c r="R110" s="90">
        <f t="shared" si="50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8"/>
        <v>11300</v>
      </c>
      <c r="G111" s="29" t="str">
        <f t="shared" si="57"/>
        <v/>
      </c>
      <c r="H111" s="30">
        <v>11300</v>
      </c>
      <c r="I111" s="67">
        <f t="shared" si="59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7"/>
        <v/>
      </c>
      <c r="H112" s="30">
        <v>11000</v>
      </c>
      <c r="I112" s="67">
        <f t="shared" si="59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8"/>
        <v>10300</v>
      </c>
      <c r="G113" s="29" t="str">
        <f t="shared" si="57"/>
        <v/>
      </c>
      <c r="H113" s="30">
        <v>10300</v>
      </c>
      <c r="I113" s="67">
        <f t="shared" si="59"/>
        <v>10300</v>
      </c>
      <c r="J113" s="69"/>
      <c r="K113" s="25" t="s">
        <v>280</v>
      </c>
      <c r="L113" s="25" t="s">
        <v>22</v>
      </c>
      <c r="M113" s="52" t="s">
        <v>467</v>
      </c>
      <c r="N113" s="27">
        <v>1700</v>
      </c>
      <c r="O113" s="28">
        <f t="shared" si="48"/>
        <v>1500</v>
      </c>
      <c r="P113" s="29" t="str">
        <f t="shared" si="56"/>
        <v>-200</v>
      </c>
      <c r="Q113" s="30">
        <v>1700</v>
      </c>
      <c r="R113" s="90">
        <f t="shared" si="50"/>
        <v>1500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210400</v>
      </c>
      <c r="F115" s="39">
        <f>E115/19</f>
        <v>11073.6842105263</v>
      </c>
      <c r="G115" s="73"/>
      <c r="H115" s="38">
        <f>SUM(I96:I114)</f>
        <v>210400</v>
      </c>
      <c r="I115" s="39">
        <f>H115/19</f>
        <v>11073.6842105263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5" si="60">E116+D116</f>
        <v>8700</v>
      </c>
      <c r="G116" s="29" t="str">
        <f t="shared" ref="G116:G138" si="61">IF(LEFT(D116,1)="+",LEFT(D116,1)&amp;TEXT(D116,"#"),TEXT(D116,"#"))</f>
        <v/>
      </c>
      <c r="H116" s="30">
        <v>8700</v>
      </c>
      <c r="I116" s="67">
        <f t="shared" ref="I116:I165" si="62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0"/>
        <v>9000</v>
      </c>
      <c r="G117" s="29" t="str">
        <f t="shared" si="61"/>
        <v/>
      </c>
      <c r="H117" s="30">
        <v>9000</v>
      </c>
      <c r="I117" s="67">
        <f t="shared" si="62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1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228100</v>
      </c>
      <c r="F119" s="39">
        <f>E119/21</f>
        <v>10861.9047619048</v>
      </c>
      <c r="G119" s="29" t="str">
        <f t="shared" si="61"/>
        <v/>
      </c>
      <c r="H119" s="38">
        <f>H115+H118</f>
        <v>228100</v>
      </c>
      <c r="I119" s="39">
        <f>H119/21</f>
        <v>10861.9047619048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 t="s">
        <v>467</v>
      </c>
      <c r="E120" s="27">
        <v>11000</v>
      </c>
      <c r="F120" s="28">
        <f t="shared" si="60"/>
        <v>10800</v>
      </c>
      <c r="G120" s="29" t="str">
        <f t="shared" si="61"/>
        <v>-200</v>
      </c>
      <c r="H120" s="30">
        <v>11000</v>
      </c>
      <c r="I120" s="67">
        <f t="shared" si="62"/>
        <v>10800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0"/>
        <v>12000</v>
      </c>
      <c r="G121" s="29" t="str">
        <f t="shared" si="61"/>
        <v/>
      </c>
      <c r="H121" s="30">
        <v>12000</v>
      </c>
      <c r="I121" s="67">
        <f t="shared" si="62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0"/>
        <v>14300</v>
      </c>
      <c r="G122" s="29" t="str">
        <f t="shared" si="61"/>
        <v/>
      </c>
      <c r="H122" s="30">
        <v>14300</v>
      </c>
      <c r="I122" s="99">
        <f t="shared" si="62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0"/>
        <v>17100</v>
      </c>
      <c r="G123" s="29" t="str">
        <f t="shared" si="61"/>
        <v/>
      </c>
      <c r="H123" s="30">
        <v>17100</v>
      </c>
      <c r="I123" s="99">
        <f t="shared" si="62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0"/>
        <v>10600</v>
      </c>
      <c r="G124" s="29" t="str">
        <f t="shared" si="61"/>
        <v/>
      </c>
      <c r="H124" s="30">
        <v>10600</v>
      </c>
      <c r="I124" s="99">
        <f t="shared" si="62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53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0"/>
        <v>9300</v>
      </c>
      <c r="G125" s="29" t="str">
        <f t="shared" si="61"/>
        <v/>
      </c>
      <c r="H125" s="30">
        <v>9300</v>
      </c>
      <c r="I125" s="99">
        <f t="shared" si="62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0"/>
        <v>12600</v>
      </c>
      <c r="G126" s="29" t="str">
        <f t="shared" si="61"/>
        <v/>
      </c>
      <c r="H126" s="34">
        <v>12600</v>
      </c>
      <c r="I126" s="99">
        <f t="shared" si="62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0"/>
        <v>10900</v>
      </c>
      <c r="G127" s="29" t="str">
        <f t="shared" si="61"/>
        <v/>
      </c>
      <c r="H127" s="34">
        <v>10900</v>
      </c>
      <c r="I127" s="99">
        <f t="shared" si="62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0"/>
        <v>12400</v>
      </c>
      <c r="G128" s="29" t="str">
        <f t="shared" si="61"/>
        <v/>
      </c>
      <c r="H128" s="34">
        <v>12400</v>
      </c>
      <c r="I128" s="99">
        <f t="shared" si="62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48"/>
        <v>12300</v>
      </c>
      <c r="P128" s="29" t="str">
        <f t="shared" si="63"/>
        <v/>
      </c>
      <c r="Q128" s="30">
        <v>12300</v>
      </c>
      <c r="R128" s="90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0"/>
        <v>12500</v>
      </c>
      <c r="G129" s="29" t="str">
        <f t="shared" si="61"/>
        <v/>
      </c>
      <c r="H129" s="34">
        <v>12500</v>
      </c>
      <c r="I129" s="99">
        <f t="shared" si="62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0"/>
        <v>12300</v>
      </c>
      <c r="G130" s="29" t="str">
        <f t="shared" si="61"/>
        <v/>
      </c>
      <c r="H130" s="34">
        <v>12300</v>
      </c>
      <c r="I130" s="99">
        <f t="shared" si="62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0"/>
        <v>13100</v>
      </c>
      <c r="G131" s="29" t="str">
        <f t="shared" si="61"/>
        <v/>
      </c>
      <c r="H131" s="34">
        <v>13100</v>
      </c>
      <c r="I131" s="99">
        <f t="shared" si="62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4">F132-I132</f>
        <v>0</v>
      </c>
      <c r="AD132" s="114">
        <f t="shared" ref="AD132:AD152" si="65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0"/>
        <v>12800</v>
      </c>
      <c r="G133" s="29" t="str">
        <f t="shared" si="61"/>
        <v/>
      </c>
      <c r="H133" s="34">
        <v>12800</v>
      </c>
      <c r="I133" s="99">
        <f t="shared" si="62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0"/>
        <v>13500</v>
      </c>
      <c r="G134" s="29" t="str">
        <f t="shared" si="61"/>
        <v/>
      </c>
      <c r="H134" s="34">
        <v>13500</v>
      </c>
      <c r="I134" s="99">
        <f t="shared" si="62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53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0"/>
        <v>10500</v>
      </c>
      <c r="G137" s="29" t="str">
        <f t="shared" si="61"/>
        <v/>
      </c>
      <c r="H137" s="30">
        <v>10500</v>
      </c>
      <c r="I137" s="99">
        <f t="shared" si="62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0"/>
        <v>10300</v>
      </c>
      <c r="G138" s="29" t="str">
        <f t="shared" si="61"/>
        <v/>
      </c>
      <c r="H138" s="30">
        <v>10300</v>
      </c>
      <c r="I138" s="99">
        <f t="shared" si="62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0"/>
        <v>10300</v>
      </c>
      <c r="G139" s="29"/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0"/>
        <v>20600</v>
      </c>
      <c r="G141" s="29" t="str">
        <f t="shared" ref="G141:G154" si="68">IF(LEFT(D141,1)="+",LEFT(D141,1)&amp;TEXT(D141,"#"),TEXT(D141,"#"))</f>
        <v/>
      </c>
      <c r="H141" s="34">
        <v>20600</v>
      </c>
      <c r="I141" s="99">
        <f t="shared" si="62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0"/>
        <v>19500</v>
      </c>
      <c r="G142" s="29" t="str">
        <f t="shared" si="68"/>
        <v/>
      </c>
      <c r="H142" s="34">
        <v>19500</v>
      </c>
      <c r="I142" s="99">
        <f t="shared" si="62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27360</v>
      </c>
      <c r="O142" s="28">
        <f>O80+960+500+400</f>
        <v>27360</v>
      </c>
      <c r="P142" s="29" t="str">
        <f t="shared" si="63"/>
        <v/>
      </c>
      <c r="Q142" s="34">
        <f t="shared" si="67"/>
        <v>27360</v>
      </c>
      <c r="R142" s="90">
        <f t="shared" si="66"/>
        <v>27360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0"/>
        <v>11400</v>
      </c>
      <c r="G144" s="29" t="str">
        <f t="shared" si="68"/>
        <v/>
      </c>
      <c r="H144" s="30">
        <v>11400</v>
      </c>
      <c r="I144" s="99">
        <f t="shared" si="62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0"/>
        <v>11000</v>
      </c>
      <c r="G145" s="29" t="str">
        <f t="shared" si="68"/>
        <v/>
      </c>
      <c r="H145" s="30">
        <v>11000</v>
      </c>
      <c r="I145" s="99">
        <f t="shared" si="62"/>
        <v>11000</v>
      </c>
      <c r="J145" s="105"/>
      <c r="K145" s="24" t="s">
        <v>353</v>
      </c>
      <c r="L145" s="54" t="s">
        <v>354</v>
      </c>
      <c r="M145" s="52"/>
      <c r="N145" s="34">
        <f>F170+7790+300+400</f>
        <v>10890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0"/>
        <v>10700</v>
      </c>
      <c r="G146" s="29" t="str">
        <f t="shared" si="68"/>
        <v/>
      </c>
      <c r="H146" s="30">
        <v>10700</v>
      </c>
      <c r="I146" s="99">
        <f t="shared" si="62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0"/>
        <v>10600</v>
      </c>
      <c r="G147" s="29" t="str">
        <f t="shared" si="68"/>
        <v/>
      </c>
      <c r="H147" s="30">
        <v>10600</v>
      </c>
      <c r="I147" s="99">
        <f t="shared" si="62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53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0"/>
        <v>10400</v>
      </c>
      <c r="G148" s="29" t="str">
        <f t="shared" si="68"/>
        <v/>
      </c>
      <c r="H148" s="30">
        <v>10400</v>
      </c>
      <c r="I148" s="99">
        <f t="shared" si="62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0"/>
        <v>10600</v>
      </c>
      <c r="G150" s="29" t="str">
        <f t="shared" si="68"/>
        <v/>
      </c>
      <c r="H150" s="30">
        <v>10600</v>
      </c>
      <c r="I150" s="99">
        <f t="shared" si="62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0"/>
        <v>14000</v>
      </c>
      <c r="G152" s="29" t="str">
        <f t="shared" si="68"/>
        <v/>
      </c>
      <c r="H152" s="30">
        <v>14000</v>
      </c>
      <c r="I152" s="99">
        <f t="shared" si="62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0"/>
        <v>13600</v>
      </c>
      <c r="G153" s="29" t="str">
        <f t="shared" si="68"/>
        <v/>
      </c>
      <c r="H153" s="30">
        <v>13600</v>
      </c>
      <c r="I153" s="99">
        <f t="shared" si="62"/>
        <v>13600</v>
      </c>
      <c r="J153" s="105"/>
      <c r="K153" s="147" t="s">
        <v>371</v>
      </c>
      <c r="L153" s="75" t="s">
        <v>276</v>
      </c>
      <c r="M153" s="57"/>
      <c r="N153" s="27">
        <v>5000</v>
      </c>
      <c r="O153" s="28">
        <f t="shared" si="69"/>
        <v>5000</v>
      </c>
      <c r="P153" s="77" t="str">
        <f t="shared" si="63"/>
        <v/>
      </c>
      <c r="Q153" s="34">
        <v>5000</v>
      </c>
      <c r="R153" s="90">
        <f t="shared" si="66"/>
        <v>5000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ref="AD132:AD197" si="70">O154-R154</f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0"/>
        <v>12700</v>
      </c>
      <c r="G154" s="29" t="str">
        <f t="shared" si="68"/>
        <v/>
      </c>
      <c r="H154" s="30">
        <v>12700</v>
      </c>
      <c r="I154" s="99">
        <f t="shared" si="62"/>
        <v>12700</v>
      </c>
      <c r="J154" s="105"/>
      <c r="K154" s="147" t="s">
        <v>373</v>
      </c>
      <c r="L154" s="75" t="s">
        <v>22</v>
      </c>
      <c r="M154" s="57"/>
      <c r="N154" s="27">
        <v>6000</v>
      </c>
      <c r="O154" s="28">
        <f t="shared" ref="O154:O197" si="71">N154+M154</f>
        <v>6000</v>
      </c>
      <c r="P154" s="77" t="str">
        <f t="shared" ref="P154:P188" si="72">IF(LEFT(M154,1)="+",LEFT(M154,1)&amp;TEXT(M154,"#"),TEXT(M154,"#"))</f>
        <v/>
      </c>
      <c r="Q154" s="30">
        <v>6000</v>
      </c>
      <c r="R154" s="90">
        <f t="shared" ref="R154:R197" si="73">IF(P154="",0+Q154,P154+Q154)</f>
        <v>6000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70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0"/>
        <v>10300</v>
      </c>
      <c r="G155" s="29"/>
      <c r="H155" s="30">
        <v>10300</v>
      </c>
      <c r="I155" s="99">
        <f t="shared" si="62"/>
        <v>10300</v>
      </c>
      <c r="J155" s="105"/>
      <c r="K155" s="147" t="s">
        <v>375</v>
      </c>
      <c r="L155" s="75" t="s">
        <v>22</v>
      </c>
      <c r="M155" s="57"/>
      <c r="N155" s="27">
        <v>5200</v>
      </c>
      <c r="O155" s="28">
        <f t="shared" si="71"/>
        <v>5200</v>
      </c>
      <c r="P155" s="77" t="str">
        <f t="shared" si="72"/>
        <v/>
      </c>
      <c r="Q155" s="30">
        <v>5200</v>
      </c>
      <c r="R155" s="90">
        <f t="shared" si="73"/>
        <v>5200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70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0"/>
        <v>13000</v>
      </c>
      <c r="G156" s="29" t="str">
        <f t="shared" ref="G156:G165" si="74">IF(LEFT(D156,1)="+",LEFT(D156,1)&amp;TEXT(D156,"#"),TEXT(D156,"#"))</f>
        <v/>
      </c>
      <c r="H156" s="30">
        <v>13000</v>
      </c>
      <c r="I156" s="99">
        <f t="shared" si="62"/>
        <v>13000</v>
      </c>
      <c r="J156" s="105"/>
      <c r="K156" s="148" t="s">
        <v>377</v>
      </c>
      <c r="L156" s="75" t="s">
        <v>22</v>
      </c>
      <c r="M156" s="57"/>
      <c r="N156" s="27">
        <v>6500</v>
      </c>
      <c r="O156" s="28">
        <f t="shared" si="71"/>
        <v>6500</v>
      </c>
      <c r="P156" s="77" t="str">
        <f t="shared" si="72"/>
        <v/>
      </c>
      <c r="Q156" s="30">
        <v>6500</v>
      </c>
      <c r="R156" s="90">
        <f t="shared" si="73"/>
        <v>6500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70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0"/>
        <v>13500</v>
      </c>
      <c r="G157" s="29"/>
      <c r="H157" s="34">
        <v>13500</v>
      </c>
      <c r="I157" s="99">
        <f t="shared" si="62"/>
        <v>13500</v>
      </c>
      <c r="J157" s="105"/>
      <c r="K157" s="147" t="s">
        <v>379</v>
      </c>
      <c r="L157" s="75" t="s">
        <v>22</v>
      </c>
      <c r="M157" s="57"/>
      <c r="N157" s="27">
        <v>3800</v>
      </c>
      <c r="O157" s="28">
        <f t="shared" si="71"/>
        <v>3800</v>
      </c>
      <c r="P157" s="77" t="str">
        <f t="shared" si="72"/>
        <v/>
      </c>
      <c r="Q157" s="30">
        <v>3800</v>
      </c>
      <c r="R157" s="90">
        <f t="shared" si="73"/>
        <v>3800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70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0"/>
        <v>13200</v>
      </c>
      <c r="G158" s="29" t="str">
        <f t="shared" si="74"/>
        <v/>
      </c>
      <c r="H158" s="34">
        <v>13200</v>
      </c>
      <c r="I158" s="99">
        <f t="shared" si="62"/>
        <v>13200</v>
      </c>
      <c r="J158" s="105"/>
      <c r="K158" s="147" t="s">
        <v>380</v>
      </c>
      <c r="L158" s="75" t="s">
        <v>231</v>
      </c>
      <c r="M158" s="57"/>
      <c r="N158" s="27">
        <v>4700</v>
      </c>
      <c r="O158" s="28">
        <f t="shared" si="71"/>
        <v>4700</v>
      </c>
      <c r="P158" s="77" t="str">
        <f t="shared" si="72"/>
        <v/>
      </c>
      <c r="Q158" s="30">
        <v>4700</v>
      </c>
      <c r="R158" s="90">
        <f t="shared" si="73"/>
        <v>4700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70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0"/>
        <v>13200</v>
      </c>
      <c r="G159" s="29" t="str">
        <f t="shared" si="74"/>
        <v/>
      </c>
      <c r="H159" s="34">
        <v>13200</v>
      </c>
      <c r="I159" s="99">
        <f t="shared" si="62"/>
        <v>13200</v>
      </c>
      <c r="J159" s="105"/>
      <c r="K159" s="147" t="s">
        <v>382</v>
      </c>
      <c r="L159" s="75" t="s">
        <v>22</v>
      </c>
      <c r="M159" s="57"/>
      <c r="N159" s="27">
        <v>6400</v>
      </c>
      <c r="O159" s="28">
        <f t="shared" si="71"/>
        <v>6400</v>
      </c>
      <c r="P159" s="77" t="str">
        <f t="shared" si="72"/>
        <v/>
      </c>
      <c r="Q159" s="30">
        <v>6400</v>
      </c>
      <c r="R159" s="90">
        <f t="shared" si="73"/>
        <v>6400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70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0"/>
        <v>10600</v>
      </c>
      <c r="G160" s="29" t="str">
        <f t="shared" si="74"/>
        <v/>
      </c>
      <c r="H160" s="30">
        <v>10600</v>
      </c>
      <c r="I160" s="99">
        <f t="shared" si="62"/>
        <v>10600</v>
      </c>
      <c r="J160" s="105"/>
      <c r="K160" s="147" t="s">
        <v>384</v>
      </c>
      <c r="L160" s="75" t="s">
        <v>22</v>
      </c>
      <c r="M160" s="57"/>
      <c r="N160" s="27">
        <v>2700</v>
      </c>
      <c r="O160" s="28">
        <f t="shared" si="71"/>
        <v>2700</v>
      </c>
      <c r="P160" s="77" t="str">
        <f t="shared" si="72"/>
        <v/>
      </c>
      <c r="Q160" s="30">
        <v>2700</v>
      </c>
      <c r="R160" s="90">
        <f t="shared" si="73"/>
        <v>2700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70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4"/>
        <v/>
      </c>
      <c r="H161" s="30">
        <v>10600</v>
      </c>
      <c r="I161" s="67">
        <f t="shared" si="62"/>
        <v>10600</v>
      </c>
      <c r="J161" s="105"/>
      <c r="K161" s="147" t="s">
        <v>386</v>
      </c>
      <c r="L161" s="75" t="s">
        <v>22</v>
      </c>
      <c r="M161" s="57"/>
      <c r="N161" s="27">
        <v>2300</v>
      </c>
      <c r="O161" s="28">
        <f t="shared" si="71"/>
        <v>2300</v>
      </c>
      <c r="P161" s="77" t="str">
        <f t="shared" si="72"/>
        <v/>
      </c>
      <c r="Q161" s="30">
        <v>2300</v>
      </c>
      <c r="R161" s="90">
        <f t="shared" si="73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70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4"/>
        <v/>
      </c>
      <c r="H162" s="30">
        <v>10600</v>
      </c>
      <c r="I162" s="67">
        <f t="shared" si="62"/>
        <v>10600</v>
      </c>
      <c r="J162" s="105"/>
      <c r="K162" s="147" t="s">
        <v>388</v>
      </c>
      <c r="L162" s="75" t="s">
        <v>22</v>
      </c>
      <c r="M162" s="57"/>
      <c r="N162" s="27">
        <v>2300</v>
      </c>
      <c r="O162" s="28">
        <f t="shared" si="71"/>
        <v>2300</v>
      </c>
      <c r="P162" s="77" t="str">
        <f t="shared" si="72"/>
        <v/>
      </c>
      <c r="Q162" s="30">
        <v>2300</v>
      </c>
      <c r="R162" s="90">
        <f t="shared" si="73"/>
        <v>2300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70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0"/>
        <v>10700</v>
      </c>
      <c r="G163" s="29" t="str">
        <f t="shared" si="74"/>
        <v/>
      </c>
      <c r="H163" s="30">
        <v>10700</v>
      </c>
      <c r="I163" s="99">
        <f t="shared" si="62"/>
        <v>10700</v>
      </c>
      <c r="J163" s="105"/>
      <c r="K163" s="147" t="s">
        <v>390</v>
      </c>
      <c r="L163" s="75" t="s">
        <v>22</v>
      </c>
      <c r="M163" s="57"/>
      <c r="N163" s="27">
        <v>10200</v>
      </c>
      <c r="O163" s="28">
        <f t="shared" si="71"/>
        <v>10200</v>
      </c>
      <c r="P163" s="77" t="str">
        <f t="shared" si="72"/>
        <v/>
      </c>
      <c r="Q163" s="30">
        <v>10200</v>
      </c>
      <c r="R163" s="90">
        <f t="shared" si="73"/>
        <v>10200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70"/>
        <v>0</v>
      </c>
      <c r="AE163" s="157"/>
    </row>
    <row r="164" s="1" customFormat="1" ht="11" customHeight="1" spans="1:31">
      <c r="A164" s="42"/>
      <c r="B164" s="44" t="s">
        <v>409</v>
      </c>
      <c r="C164" s="33" t="s">
        <v>66</v>
      </c>
      <c r="D164" s="26"/>
      <c r="E164" s="27">
        <v>11200</v>
      </c>
      <c r="F164" s="28">
        <f t="shared" si="60"/>
        <v>11200</v>
      </c>
      <c r="G164" s="29" t="str">
        <f t="shared" si="74"/>
        <v/>
      </c>
      <c r="H164" s="30">
        <v>11200</v>
      </c>
      <c r="I164" s="99">
        <f t="shared" si="62"/>
        <v>11200</v>
      </c>
      <c r="J164" s="105"/>
      <c r="K164" s="147" t="s">
        <v>393</v>
      </c>
      <c r="L164" s="75" t="s">
        <v>329</v>
      </c>
      <c r="M164" s="57"/>
      <c r="N164" s="27">
        <v>10700</v>
      </c>
      <c r="O164" s="28">
        <f t="shared" si="71"/>
        <v>10700</v>
      </c>
      <c r="P164" s="77" t="str">
        <f t="shared" si="72"/>
        <v/>
      </c>
      <c r="Q164" s="30">
        <v>10700</v>
      </c>
      <c r="R164" s="90">
        <f t="shared" si="73"/>
        <v>10700</v>
      </c>
      <c r="S164" s="3"/>
      <c r="V164" s="9"/>
      <c r="W164" s="6"/>
      <c r="X164" s="8"/>
      <c r="Y164" s="9"/>
      <c r="Z164" s="6"/>
      <c r="AA164" s="8"/>
      <c r="AC164" s="114">
        <f t="shared" ref="AC164:AC197" si="75">F165-I165</f>
        <v>0</v>
      </c>
      <c r="AD164" s="114">
        <f t="shared" si="70"/>
        <v>0</v>
      </c>
      <c r="AE164" s="11"/>
    </row>
    <row r="165" s="1" customFormat="1" ht="11" customHeight="1" spans="1:31">
      <c r="A165" s="42"/>
      <c r="B165" s="44" t="s">
        <v>413</v>
      </c>
      <c r="C165" s="135" t="s">
        <v>414</v>
      </c>
      <c r="D165" s="26"/>
      <c r="E165" s="27">
        <v>10600</v>
      </c>
      <c r="F165" s="28">
        <f t="shared" si="60"/>
        <v>10600</v>
      </c>
      <c r="G165" s="29" t="str">
        <f t="shared" si="74"/>
        <v/>
      </c>
      <c r="H165" s="30">
        <v>10600</v>
      </c>
      <c r="I165" s="99">
        <f t="shared" si="62"/>
        <v>10600</v>
      </c>
      <c r="J165" s="105"/>
      <c r="K165" s="147" t="s">
        <v>395</v>
      </c>
      <c r="L165" s="75" t="s">
        <v>75</v>
      </c>
      <c r="M165" s="57"/>
      <c r="N165" s="27">
        <v>12000</v>
      </c>
      <c r="O165" s="28">
        <f t="shared" si="71"/>
        <v>12000</v>
      </c>
      <c r="P165" s="77" t="str">
        <f t="shared" si="72"/>
        <v/>
      </c>
      <c r="Q165" s="30">
        <v>12000</v>
      </c>
      <c r="R165" s="90">
        <f t="shared" si="73"/>
        <v>12000</v>
      </c>
      <c r="S165" s="3"/>
      <c r="V165" s="9"/>
      <c r="W165" s="6"/>
      <c r="X165" s="8"/>
      <c r="Y165" s="9"/>
      <c r="Z165" s="6"/>
      <c r="AA165" s="8"/>
      <c r="AC165" s="114">
        <f t="shared" si="75"/>
        <v>0</v>
      </c>
      <c r="AD165" s="114">
        <f t="shared" si="70"/>
        <v>0</v>
      </c>
      <c r="AE165" s="11"/>
    </row>
    <row r="166" s="1" customFormat="1" ht="11" customHeight="1" spans="1:31">
      <c r="A166" s="121"/>
      <c r="B166" s="136" t="s">
        <v>416</v>
      </c>
      <c r="C166" s="36"/>
      <c r="D166" s="37"/>
      <c r="E166" s="38">
        <f>SUM(F120:F165)</f>
        <v>568800</v>
      </c>
      <c r="F166" s="39">
        <f>E166/46</f>
        <v>12365.2173913043</v>
      </c>
      <c r="G166" s="73"/>
      <c r="H166" s="38">
        <f>SUM(I120:I165)</f>
        <v>568800</v>
      </c>
      <c r="I166" s="149">
        <f>H166/46</f>
        <v>12365.2173913043</v>
      </c>
      <c r="J166" s="105"/>
      <c r="K166" s="134" t="s">
        <v>397</v>
      </c>
      <c r="L166" s="25" t="s">
        <v>398</v>
      </c>
      <c r="M166" s="52"/>
      <c r="N166" s="27">
        <v>11700</v>
      </c>
      <c r="O166" s="28">
        <f t="shared" si="71"/>
        <v>11700</v>
      </c>
      <c r="P166" s="29" t="str">
        <f t="shared" si="72"/>
        <v/>
      </c>
      <c r="Q166" s="30">
        <v>11700</v>
      </c>
      <c r="R166" s="90">
        <f t="shared" si="73"/>
        <v>11700</v>
      </c>
      <c r="S166" s="3"/>
      <c r="V166" s="9"/>
      <c r="W166" s="6"/>
      <c r="X166" s="8"/>
      <c r="Y166" s="9"/>
      <c r="Z166" s="6"/>
      <c r="AA166" s="8"/>
      <c r="AC166" s="114">
        <f t="shared" si="75"/>
        <v>0</v>
      </c>
      <c r="AD166" s="114">
        <f t="shared" si="70"/>
        <v>0</v>
      </c>
      <c r="AE166" s="11"/>
    </row>
    <row r="167" s="1" customFormat="1" ht="11" customHeight="1" spans="1:31">
      <c r="A167" s="137" t="s">
        <v>419</v>
      </c>
      <c r="B167" s="24" t="s">
        <v>420</v>
      </c>
      <c r="C167" s="25" t="s">
        <v>15</v>
      </c>
      <c r="D167" s="26"/>
      <c r="E167" s="34">
        <v>4100</v>
      </c>
      <c r="F167" s="28">
        <f t="shared" ref="F167:F181" si="76">E167+D167</f>
        <v>4100</v>
      </c>
      <c r="G167" s="29" t="str">
        <f t="shared" ref="G167:G185" si="77">IF(LEFT(D167,1)="+",LEFT(D167,1)&amp;TEXT(D167,"#"),TEXT(D167,"#"))</f>
        <v/>
      </c>
      <c r="H167" s="34">
        <v>4100</v>
      </c>
      <c r="I167" s="99">
        <f t="shared" ref="I167:I181" si="78">IF(G167="",0+H167,G167+H167)</f>
        <v>4100</v>
      </c>
      <c r="J167" s="105"/>
      <c r="K167" s="150" t="s">
        <v>400</v>
      </c>
      <c r="L167" s="75" t="s">
        <v>22</v>
      </c>
      <c r="M167" s="52"/>
      <c r="N167" s="27">
        <v>4050</v>
      </c>
      <c r="O167" s="28">
        <f t="shared" si="71"/>
        <v>4050</v>
      </c>
      <c r="P167" s="77" t="str">
        <f t="shared" si="72"/>
        <v/>
      </c>
      <c r="Q167" s="30">
        <v>4050</v>
      </c>
      <c r="R167" s="90">
        <f t="shared" si="73"/>
        <v>4050</v>
      </c>
      <c r="S167" s="3"/>
      <c r="V167" s="9"/>
      <c r="W167" s="6"/>
      <c r="X167" s="8"/>
      <c r="Y167" s="9"/>
      <c r="Z167" s="6"/>
      <c r="AA167" s="8"/>
      <c r="AC167" s="114">
        <f t="shared" si="75"/>
        <v>0</v>
      </c>
      <c r="AD167" s="114">
        <f t="shared" si="70"/>
        <v>0</v>
      </c>
      <c r="AE167" s="11"/>
    </row>
    <row r="168" s="1" customFormat="1" ht="11" customHeight="1" spans="1:31">
      <c r="A168" s="138"/>
      <c r="B168" s="24" t="s">
        <v>422</v>
      </c>
      <c r="C168" s="25" t="s">
        <v>22</v>
      </c>
      <c r="D168" s="26"/>
      <c r="E168" s="27">
        <v>2500</v>
      </c>
      <c r="F168" s="28">
        <f t="shared" si="76"/>
        <v>2500</v>
      </c>
      <c r="G168" s="29" t="str">
        <f t="shared" si="77"/>
        <v/>
      </c>
      <c r="H168" s="30">
        <v>2500</v>
      </c>
      <c r="I168" s="99">
        <f t="shared" si="78"/>
        <v>2500</v>
      </c>
      <c r="J168" s="105"/>
      <c r="K168" s="151" t="s">
        <v>402</v>
      </c>
      <c r="L168" s="75" t="s">
        <v>22</v>
      </c>
      <c r="M168" s="26"/>
      <c r="N168" s="27">
        <v>10360</v>
      </c>
      <c r="O168" s="28">
        <f t="shared" si="71"/>
        <v>10360</v>
      </c>
      <c r="P168" s="77" t="str">
        <f t="shared" si="72"/>
        <v/>
      </c>
      <c r="Q168" s="30">
        <v>10360</v>
      </c>
      <c r="R168" s="90">
        <f t="shared" si="73"/>
        <v>10360</v>
      </c>
      <c r="S168" s="3"/>
      <c r="V168" s="9"/>
      <c r="W168" s="6"/>
      <c r="X168" s="8"/>
      <c r="Y168" s="9"/>
      <c r="Z168" s="6"/>
      <c r="AA168" s="8"/>
      <c r="AC168" s="114">
        <f t="shared" si="75"/>
        <v>0</v>
      </c>
      <c r="AD168" s="114">
        <f t="shared" si="70"/>
        <v>0</v>
      </c>
      <c r="AE168" s="11"/>
    </row>
    <row r="169" s="1" customFormat="1" ht="11" customHeight="1" spans="1:31">
      <c r="A169" s="138"/>
      <c r="B169" s="118" t="s">
        <v>425</v>
      </c>
      <c r="C169" s="25" t="s">
        <v>22</v>
      </c>
      <c r="D169" s="26"/>
      <c r="E169" s="34">
        <v>3400</v>
      </c>
      <c r="F169" s="28">
        <f t="shared" si="76"/>
        <v>3400</v>
      </c>
      <c r="G169" s="29" t="str">
        <f t="shared" si="77"/>
        <v/>
      </c>
      <c r="H169" s="34">
        <v>3400</v>
      </c>
      <c r="I169" s="99">
        <f t="shared" si="78"/>
        <v>3400</v>
      </c>
      <c r="J169" s="105"/>
      <c r="K169" s="44" t="s">
        <v>404</v>
      </c>
      <c r="L169" s="44" t="s">
        <v>22</v>
      </c>
      <c r="M169" s="26"/>
      <c r="N169" s="27">
        <v>3600</v>
      </c>
      <c r="O169" s="152">
        <f t="shared" si="71"/>
        <v>3600</v>
      </c>
      <c r="P169" s="153" t="str">
        <f t="shared" si="72"/>
        <v/>
      </c>
      <c r="Q169" s="156">
        <v>3600</v>
      </c>
      <c r="R169" s="90">
        <f t="shared" si="73"/>
        <v>3600</v>
      </c>
      <c r="S169" s="3"/>
      <c r="V169" s="9"/>
      <c r="W169" s="6"/>
      <c r="X169" s="8"/>
      <c r="Y169" s="9"/>
      <c r="Z169" s="6"/>
      <c r="AA169" s="8"/>
      <c r="AC169" s="114">
        <f t="shared" si="75"/>
        <v>0</v>
      </c>
      <c r="AD169" s="114">
        <f t="shared" si="70"/>
        <v>0</v>
      </c>
      <c r="AE169" s="11"/>
    </row>
    <row r="170" s="1" customFormat="1" ht="11" customHeight="1" spans="1:31">
      <c r="A170" s="138"/>
      <c r="B170" s="32" t="s">
        <v>428</v>
      </c>
      <c r="C170" s="33" t="s">
        <v>231</v>
      </c>
      <c r="D170" s="26" t="s">
        <v>469</v>
      </c>
      <c r="E170" s="27">
        <v>2500</v>
      </c>
      <c r="F170" s="28">
        <f t="shared" si="76"/>
        <v>2400</v>
      </c>
      <c r="G170" s="29" t="str">
        <f t="shared" si="77"/>
        <v>-100</v>
      </c>
      <c r="H170" s="30">
        <v>2500</v>
      </c>
      <c r="I170" s="99">
        <f t="shared" si="78"/>
        <v>2400</v>
      </c>
      <c r="J170" s="105"/>
      <c r="K170" s="44" t="s">
        <v>406</v>
      </c>
      <c r="L170" s="44" t="s">
        <v>20</v>
      </c>
      <c r="M170" s="26"/>
      <c r="N170" s="27">
        <v>3000</v>
      </c>
      <c r="O170" s="152">
        <f t="shared" si="71"/>
        <v>3000</v>
      </c>
      <c r="P170" s="153" t="str">
        <f t="shared" si="72"/>
        <v/>
      </c>
      <c r="Q170" s="156">
        <v>3000</v>
      </c>
      <c r="R170" s="90">
        <f t="shared" si="73"/>
        <v>3000</v>
      </c>
      <c r="S170" s="3"/>
      <c r="V170" s="9"/>
      <c r="W170" s="6"/>
      <c r="X170" s="8"/>
      <c r="Y170" s="9"/>
      <c r="Z170" s="6"/>
      <c r="AA170" s="8"/>
      <c r="AC170" s="114">
        <f t="shared" si="75"/>
        <v>0</v>
      </c>
      <c r="AD170" s="114">
        <f t="shared" si="70"/>
        <v>0</v>
      </c>
      <c r="AE170" s="11"/>
    </row>
    <row r="171" s="1" customFormat="1" ht="11" customHeight="1" spans="1:31">
      <c r="A171" s="138"/>
      <c r="B171" s="24" t="s">
        <v>430</v>
      </c>
      <c r="C171" s="25" t="s">
        <v>22</v>
      </c>
      <c r="D171" s="26"/>
      <c r="E171" s="27">
        <v>3100</v>
      </c>
      <c r="F171" s="28">
        <f t="shared" si="76"/>
        <v>3100</v>
      </c>
      <c r="G171" s="29" t="str">
        <f t="shared" si="77"/>
        <v/>
      </c>
      <c r="H171" s="30">
        <v>3100</v>
      </c>
      <c r="I171" s="99">
        <f t="shared" si="78"/>
        <v>3100</v>
      </c>
      <c r="J171" s="105"/>
      <c r="K171" s="44" t="s">
        <v>408</v>
      </c>
      <c r="L171" s="44" t="s">
        <v>22</v>
      </c>
      <c r="M171" s="26"/>
      <c r="N171" s="27">
        <v>3000</v>
      </c>
      <c r="O171" s="152">
        <f t="shared" si="71"/>
        <v>3000</v>
      </c>
      <c r="P171" s="153" t="str">
        <f t="shared" si="72"/>
        <v/>
      </c>
      <c r="Q171" s="156">
        <v>3000</v>
      </c>
      <c r="R171" s="90">
        <f t="shared" si="73"/>
        <v>3000</v>
      </c>
      <c r="S171" s="3"/>
      <c r="V171" s="9"/>
      <c r="W171" s="6"/>
      <c r="X171" s="8"/>
      <c r="Y171" s="9"/>
      <c r="Z171" s="6"/>
      <c r="AA171" s="8"/>
      <c r="AC171" s="114">
        <f t="shared" si="75"/>
        <v>0</v>
      </c>
      <c r="AD171" s="114">
        <f t="shared" si="70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22</v>
      </c>
      <c r="D172" s="26"/>
      <c r="E172" s="27">
        <v>3100</v>
      </c>
      <c r="F172" s="28">
        <f t="shared" si="76"/>
        <v>3100</v>
      </c>
      <c r="G172" s="29" t="str">
        <f t="shared" si="77"/>
        <v/>
      </c>
      <c r="H172" s="30">
        <v>3100</v>
      </c>
      <c r="I172" s="99">
        <f t="shared" si="78"/>
        <v>3100</v>
      </c>
      <c r="J172" s="105" t="s">
        <v>410</v>
      </c>
      <c r="K172" s="44" t="s">
        <v>411</v>
      </c>
      <c r="L172" s="44" t="s">
        <v>412</v>
      </c>
      <c r="M172" s="26"/>
      <c r="N172" s="27">
        <v>47200</v>
      </c>
      <c r="O172" s="152">
        <f t="shared" si="71"/>
        <v>47200</v>
      </c>
      <c r="P172" s="153" t="str">
        <f t="shared" si="72"/>
        <v/>
      </c>
      <c r="Q172" s="27">
        <v>47200</v>
      </c>
      <c r="R172" s="90">
        <f t="shared" si="73"/>
        <v>47200</v>
      </c>
      <c r="S172" s="3"/>
      <c r="V172" s="9"/>
      <c r="W172" s="6"/>
      <c r="X172" s="8"/>
      <c r="Y172" s="9"/>
      <c r="Z172" s="6"/>
      <c r="AA172" s="8"/>
      <c r="AC172" s="114">
        <f t="shared" si="75"/>
        <v>0</v>
      </c>
      <c r="AD172" s="114">
        <f t="shared" si="70"/>
        <v>0</v>
      </c>
      <c r="AE172" s="11"/>
    </row>
    <row r="173" s="1" customFormat="1" ht="11" customHeight="1" spans="1:31">
      <c r="A173" s="138"/>
      <c r="B173" s="24" t="s">
        <v>432</v>
      </c>
      <c r="C173" s="25" t="s">
        <v>105</v>
      </c>
      <c r="D173" s="26"/>
      <c r="E173" s="27">
        <v>5800</v>
      </c>
      <c r="F173" s="28">
        <f t="shared" si="76"/>
        <v>5800</v>
      </c>
      <c r="G173" s="29" t="str">
        <f t="shared" si="77"/>
        <v/>
      </c>
      <c r="H173" s="30">
        <v>5800</v>
      </c>
      <c r="I173" s="99">
        <f t="shared" si="78"/>
        <v>5800</v>
      </c>
      <c r="J173" s="105"/>
      <c r="K173" s="44" t="s">
        <v>415</v>
      </c>
      <c r="L173" s="44" t="s">
        <v>412</v>
      </c>
      <c r="M173" s="26"/>
      <c r="N173" s="27">
        <v>16200</v>
      </c>
      <c r="O173" s="152">
        <f t="shared" si="71"/>
        <v>16200</v>
      </c>
      <c r="P173" s="77" t="str">
        <f t="shared" si="72"/>
        <v/>
      </c>
      <c r="Q173" s="27">
        <v>16200</v>
      </c>
      <c r="R173" s="90">
        <f t="shared" si="73"/>
        <v>16200</v>
      </c>
      <c r="S173" s="3"/>
      <c r="V173" s="9"/>
      <c r="W173" s="6"/>
      <c r="X173" s="8"/>
      <c r="Y173" s="9"/>
      <c r="Z173" s="6"/>
      <c r="AA173" s="8"/>
      <c r="AC173" s="114">
        <f t="shared" si="75"/>
        <v>0</v>
      </c>
      <c r="AD173" s="114">
        <f t="shared" si="70"/>
        <v>0</v>
      </c>
      <c r="AE173" s="11"/>
    </row>
    <row r="174" s="1" customFormat="1" ht="11" customHeight="1" spans="1:31">
      <c r="A174" s="138"/>
      <c r="B174" s="24" t="s">
        <v>435</v>
      </c>
      <c r="C174" s="25" t="s">
        <v>22</v>
      </c>
      <c r="D174" s="26"/>
      <c r="E174" s="27">
        <v>3000</v>
      </c>
      <c r="F174" s="28">
        <f t="shared" si="76"/>
        <v>3000</v>
      </c>
      <c r="G174" s="29" t="str">
        <f t="shared" si="77"/>
        <v/>
      </c>
      <c r="H174" s="30">
        <v>3000</v>
      </c>
      <c r="I174" s="99">
        <f t="shared" si="78"/>
        <v>3000</v>
      </c>
      <c r="J174" s="105"/>
      <c r="K174" s="44" t="s">
        <v>417</v>
      </c>
      <c r="L174" s="44" t="s">
        <v>418</v>
      </c>
      <c r="M174" s="26"/>
      <c r="N174" s="27">
        <v>14400</v>
      </c>
      <c r="O174" s="152">
        <f t="shared" si="71"/>
        <v>14400</v>
      </c>
      <c r="P174" s="77" t="str">
        <f t="shared" si="72"/>
        <v/>
      </c>
      <c r="Q174" s="27">
        <v>14400</v>
      </c>
      <c r="R174" s="90">
        <f t="shared" si="73"/>
        <v>14400</v>
      </c>
      <c r="S174" s="3"/>
      <c r="V174" s="9"/>
      <c r="W174" s="6"/>
      <c r="X174" s="8"/>
      <c r="Y174" s="9"/>
      <c r="Z174" s="6"/>
      <c r="AA174" s="8"/>
      <c r="AC174" s="114">
        <f t="shared" si="75"/>
        <v>0</v>
      </c>
      <c r="AD174" s="114">
        <f t="shared" si="70"/>
        <v>0</v>
      </c>
      <c r="AE174" s="11"/>
    </row>
    <row r="175" s="1" customFormat="1" ht="11" customHeight="1" spans="1:31">
      <c r="A175" s="138"/>
      <c r="B175" s="24" t="s">
        <v>437</v>
      </c>
      <c r="C175" s="25" t="s">
        <v>22</v>
      </c>
      <c r="D175" s="26"/>
      <c r="E175" s="27">
        <v>4430</v>
      </c>
      <c r="F175" s="28">
        <f t="shared" si="76"/>
        <v>4430</v>
      </c>
      <c r="G175" s="29" t="str">
        <f t="shared" si="77"/>
        <v/>
      </c>
      <c r="H175" s="30">
        <v>4430</v>
      </c>
      <c r="I175" s="99">
        <f t="shared" si="78"/>
        <v>4430</v>
      </c>
      <c r="J175" s="105"/>
      <c r="K175" s="44" t="s">
        <v>421</v>
      </c>
      <c r="L175" s="44" t="s">
        <v>276</v>
      </c>
      <c r="M175" s="26"/>
      <c r="N175" s="27">
        <v>15300</v>
      </c>
      <c r="O175" s="152">
        <f t="shared" si="71"/>
        <v>15300</v>
      </c>
      <c r="P175" s="77" t="str">
        <f t="shared" si="72"/>
        <v/>
      </c>
      <c r="Q175" s="27">
        <v>15300</v>
      </c>
      <c r="R175" s="90">
        <f t="shared" si="73"/>
        <v>15300</v>
      </c>
      <c r="S175" s="3"/>
      <c r="V175" s="9"/>
      <c r="W175" s="6"/>
      <c r="X175" s="8"/>
      <c r="Y175" s="9"/>
      <c r="Z175" s="6"/>
      <c r="AA175" s="8"/>
      <c r="AC175" s="114">
        <f t="shared" si="75"/>
        <v>0</v>
      </c>
      <c r="AD175" s="114">
        <f t="shared" si="70"/>
        <v>0</v>
      </c>
      <c r="AE175" s="11"/>
    </row>
    <row r="176" s="1" customFormat="1" ht="11" customHeight="1" spans="1:31">
      <c r="A176" s="138"/>
      <c r="B176" s="32" t="s">
        <v>439</v>
      </c>
      <c r="C176" s="33" t="s">
        <v>22</v>
      </c>
      <c r="D176" s="26"/>
      <c r="E176" s="27">
        <v>3100</v>
      </c>
      <c r="F176" s="28">
        <f t="shared" si="76"/>
        <v>3100</v>
      </c>
      <c r="G176" s="29" t="str">
        <f t="shared" si="77"/>
        <v/>
      </c>
      <c r="H176" s="30">
        <v>3100</v>
      </c>
      <c r="I176" s="99">
        <f t="shared" si="78"/>
        <v>3100</v>
      </c>
      <c r="J176" s="105"/>
      <c r="K176" s="44" t="s">
        <v>423</v>
      </c>
      <c r="L176" s="44" t="s">
        <v>424</v>
      </c>
      <c r="M176" s="26"/>
      <c r="N176" s="27">
        <v>17200</v>
      </c>
      <c r="O176" s="152">
        <f t="shared" si="71"/>
        <v>17200</v>
      </c>
      <c r="P176" s="77" t="str">
        <f t="shared" si="72"/>
        <v/>
      </c>
      <c r="Q176" s="27">
        <v>17200</v>
      </c>
      <c r="R176" s="90">
        <f t="shared" si="73"/>
        <v>17200</v>
      </c>
      <c r="S176" s="3"/>
      <c r="V176" s="9"/>
      <c r="W176" s="6"/>
      <c r="X176" s="8"/>
      <c r="Y176" s="9"/>
      <c r="Z176" s="6"/>
      <c r="AA176" s="8"/>
      <c r="AC176" s="114">
        <f t="shared" si="75"/>
        <v>0</v>
      </c>
      <c r="AD176" s="114">
        <f t="shared" si="70"/>
        <v>0</v>
      </c>
      <c r="AE176" s="11"/>
    </row>
    <row r="177" s="1" customFormat="1" ht="11" customHeight="1" spans="1:31">
      <c r="A177" s="138"/>
      <c r="B177" s="32" t="s">
        <v>441</v>
      </c>
      <c r="C177" s="139" t="s">
        <v>29</v>
      </c>
      <c r="D177" s="26"/>
      <c r="E177" s="27">
        <v>3500</v>
      </c>
      <c r="F177" s="28">
        <f t="shared" si="76"/>
        <v>3500</v>
      </c>
      <c r="G177" s="29" t="str">
        <f t="shared" si="77"/>
        <v/>
      </c>
      <c r="H177" s="30">
        <v>3500</v>
      </c>
      <c r="I177" s="99">
        <f t="shared" si="78"/>
        <v>3500</v>
      </c>
      <c r="J177" s="105"/>
      <c r="K177" s="44" t="s">
        <v>426</v>
      </c>
      <c r="L177" s="44" t="s">
        <v>427</v>
      </c>
      <c r="M177" s="26"/>
      <c r="N177" s="27">
        <v>43800</v>
      </c>
      <c r="O177" s="152">
        <f t="shared" si="71"/>
        <v>43800</v>
      </c>
      <c r="P177" s="77" t="str">
        <f t="shared" si="72"/>
        <v/>
      </c>
      <c r="Q177" s="27">
        <v>43800</v>
      </c>
      <c r="R177" s="90">
        <f t="shared" si="73"/>
        <v>43800</v>
      </c>
      <c r="S177" s="3"/>
      <c r="V177" s="9"/>
      <c r="W177" s="6"/>
      <c r="X177" s="8"/>
      <c r="Y177" s="9"/>
      <c r="Z177" s="6"/>
      <c r="AA177" s="8"/>
      <c r="AC177" s="114">
        <f t="shared" si="75"/>
        <v>0</v>
      </c>
      <c r="AD177" s="114">
        <f t="shared" si="70"/>
        <v>0</v>
      </c>
      <c r="AE177" s="11"/>
    </row>
    <row r="178" s="1" customFormat="1" ht="11" customHeight="1" spans="1:31">
      <c r="A178" s="138"/>
      <c r="B178" s="24" t="s">
        <v>443</v>
      </c>
      <c r="C178" s="25" t="s">
        <v>22</v>
      </c>
      <c r="D178" s="26"/>
      <c r="E178" s="27">
        <v>2900</v>
      </c>
      <c r="F178" s="28">
        <f t="shared" si="76"/>
        <v>2900</v>
      </c>
      <c r="G178" s="29" t="str">
        <f t="shared" si="77"/>
        <v/>
      </c>
      <c r="H178" s="30">
        <v>2900</v>
      </c>
      <c r="I178" s="99">
        <f t="shared" si="78"/>
        <v>2900</v>
      </c>
      <c r="J178" s="105"/>
      <c r="K178" s="44" t="s">
        <v>429</v>
      </c>
      <c r="L178" s="44" t="s">
        <v>412</v>
      </c>
      <c r="M178" s="26"/>
      <c r="N178" s="27">
        <v>13100</v>
      </c>
      <c r="O178" s="152">
        <f t="shared" si="71"/>
        <v>13100</v>
      </c>
      <c r="P178" s="77" t="str">
        <f t="shared" si="72"/>
        <v/>
      </c>
      <c r="Q178" s="27">
        <v>13100</v>
      </c>
      <c r="R178" s="90">
        <f t="shared" si="73"/>
        <v>13100</v>
      </c>
      <c r="S178" s="3"/>
      <c r="V178" s="9"/>
      <c r="W178" s="6"/>
      <c r="X178" s="8"/>
      <c r="Y178" s="9"/>
      <c r="Z178" s="6"/>
      <c r="AA178" s="8"/>
      <c r="AC178" s="114">
        <f t="shared" si="75"/>
        <v>0</v>
      </c>
      <c r="AD178" s="114">
        <f t="shared" si="70"/>
        <v>0</v>
      </c>
      <c r="AE178" s="11"/>
    </row>
    <row r="179" s="1" customFormat="1" ht="11" customHeight="1" spans="1:31">
      <c r="A179" s="138"/>
      <c r="B179" s="24" t="s">
        <v>445</v>
      </c>
      <c r="C179" s="25" t="s">
        <v>22</v>
      </c>
      <c r="D179" s="26"/>
      <c r="E179" s="27">
        <v>4280</v>
      </c>
      <c r="F179" s="28">
        <f t="shared" si="76"/>
        <v>4280</v>
      </c>
      <c r="G179" s="29" t="str">
        <f t="shared" si="77"/>
        <v/>
      </c>
      <c r="H179" s="30">
        <v>4280</v>
      </c>
      <c r="I179" s="99">
        <f t="shared" si="78"/>
        <v>4280</v>
      </c>
      <c r="J179" s="105"/>
      <c r="K179" s="44" t="s">
        <v>431</v>
      </c>
      <c r="L179" s="44" t="s">
        <v>412</v>
      </c>
      <c r="M179" s="26"/>
      <c r="N179" s="27">
        <v>35500</v>
      </c>
      <c r="O179" s="152">
        <f t="shared" si="71"/>
        <v>35500</v>
      </c>
      <c r="P179" s="77" t="str">
        <f t="shared" si="72"/>
        <v/>
      </c>
      <c r="Q179" s="27">
        <v>35500</v>
      </c>
      <c r="R179" s="90">
        <f t="shared" si="73"/>
        <v>35500</v>
      </c>
      <c r="S179" s="3"/>
      <c r="V179" s="9"/>
      <c r="W179" s="6"/>
      <c r="X179" s="8"/>
      <c r="Y179" s="9"/>
      <c r="Z179" s="6"/>
      <c r="AA179" s="8"/>
      <c r="AC179" s="114">
        <f t="shared" si="75"/>
        <v>0</v>
      </c>
      <c r="AD179" s="114">
        <f t="shared" si="70"/>
        <v>0</v>
      </c>
      <c r="AE179" s="11"/>
    </row>
    <row r="180" s="1" customFormat="1" ht="11" customHeight="1" spans="1:31">
      <c r="A180" s="138"/>
      <c r="B180" s="24" t="s">
        <v>447</v>
      </c>
      <c r="C180" s="25" t="s">
        <v>448</v>
      </c>
      <c r="D180" s="26"/>
      <c r="E180" s="27">
        <v>3200</v>
      </c>
      <c r="F180" s="28">
        <f t="shared" si="76"/>
        <v>3200</v>
      </c>
      <c r="G180" s="29" t="str">
        <f t="shared" si="77"/>
        <v/>
      </c>
      <c r="H180" s="30">
        <v>3200</v>
      </c>
      <c r="I180" s="99">
        <f t="shared" si="78"/>
        <v>3200</v>
      </c>
      <c r="J180" s="105"/>
      <c r="K180" s="44" t="s">
        <v>433</v>
      </c>
      <c r="L180" s="44" t="s">
        <v>412</v>
      </c>
      <c r="M180" s="26"/>
      <c r="N180" s="27">
        <v>36500</v>
      </c>
      <c r="O180" s="152">
        <f t="shared" si="71"/>
        <v>36500</v>
      </c>
      <c r="P180" s="77" t="str">
        <f t="shared" si="72"/>
        <v/>
      </c>
      <c r="Q180" s="27">
        <v>36500</v>
      </c>
      <c r="R180" s="90">
        <f t="shared" si="73"/>
        <v>36500</v>
      </c>
      <c r="S180" s="3"/>
      <c r="V180" s="9"/>
      <c r="W180" s="6"/>
      <c r="X180" s="8"/>
      <c r="Y180" s="9"/>
      <c r="Z180" s="6"/>
      <c r="AA180" s="8"/>
      <c r="AC180" s="114">
        <f t="shared" si="75"/>
        <v>0</v>
      </c>
      <c r="AD180" s="114">
        <f t="shared" si="70"/>
        <v>0</v>
      </c>
      <c r="AE180" s="11"/>
    </row>
    <row r="181" s="1" customFormat="1" ht="11" customHeight="1" spans="1:31">
      <c r="A181" s="138"/>
      <c r="B181" s="24" t="s">
        <v>450</v>
      </c>
      <c r="C181" s="25" t="s">
        <v>22</v>
      </c>
      <c r="D181" s="26"/>
      <c r="E181" s="27">
        <v>3200</v>
      </c>
      <c r="F181" s="28">
        <f t="shared" si="76"/>
        <v>3200</v>
      </c>
      <c r="G181" s="29" t="str">
        <f t="shared" si="77"/>
        <v/>
      </c>
      <c r="H181" s="30">
        <v>3200</v>
      </c>
      <c r="I181" s="99">
        <f t="shared" si="78"/>
        <v>3200</v>
      </c>
      <c r="J181" s="105"/>
      <c r="K181" s="44" t="s">
        <v>434</v>
      </c>
      <c r="L181" s="44" t="s">
        <v>412</v>
      </c>
      <c r="M181" s="26"/>
      <c r="N181" s="27">
        <v>8900</v>
      </c>
      <c r="O181" s="152">
        <f t="shared" si="71"/>
        <v>8900</v>
      </c>
      <c r="P181" s="77" t="str">
        <f t="shared" si="72"/>
        <v/>
      </c>
      <c r="Q181" s="27">
        <v>8900</v>
      </c>
      <c r="R181" s="90">
        <f t="shared" si="73"/>
        <v>8900</v>
      </c>
      <c r="S181" s="3"/>
      <c r="V181" s="9"/>
      <c r="W181" s="6"/>
      <c r="X181" s="8"/>
      <c r="Y181" s="9"/>
      <c r="Z181" s="6"/>
      <c r="AA181" s="8"/>
      <c r="AC181" s="114">
        <f t="shared" si="75"/>
        <v>0</v>
      </c>
      <c r="AD181" s="114">
        <f t="shared" si="70"/>
        <v>0</v>
      </c>
      <c r="AE181" s="11"/>
    </row>
    <row r="182" s="1" customFormat="1" ht="11" customHeight="1" spans="1:31">
      <c r="A182" s="138"/>
      <c r="B182" s="36" t="s">
        <v>452</v>
      </c>
      <c r="C182" s="36"/>
      <c r="D182" s="37"/>
      <c r="E182" s="38">
        <f>SUM(F167:F181)</f>
        <v>52010</v>
      </c>
      <c r="F182" s="39">
        <f>E182/15</f>
        <v>3467.33333333333</v>
      </c>
      <c r="G182" s="29" t="str">
        <f t="shared" si="77"/>
        <v/>
      </c>
      <c r="H182" s="38">
        <f>SUM(I167:I181)</f>
        <v>52010</v>
      </c>
      <c r="I182" s="39">
        <f>H182/15</f>
        <v>3467.33333333333</v>
      </c>
      <c r="J182" s="105"/>
      <c r="K182" s="44" t="s">
        <v>436</v>
      </c>
      <c r="L182" s="44" t="s">
        <v>412</v>
      </c>
      <c r="M182" s="26"/>
      <c r="N182" s="27">
        <v>15500</v>
      </c>
      <c r="O182" s="152">
        <f t="shared" si="71"/>
        <v>15500</v>
      </c>
      <c r="P182" s="77" t="str">
        <f t="shared" si="72"/>
        <v/>
      </c>
      <c r="Q182" s="27">
        <v>15500</v>
      </c>
      <c r="R182" s="90">
        <f t="shared" si="73"/>
        <v>15500</v>
      </c>
      <c r="S182" s="3"/>
      <c r="V182" s="9"/>
      <c r="W182" s="6"/>
      <c r="X182" s="8"/>
      <c r="Y182" s="9"/>
      <c r="Z182" s="6"/>
      <c r="AA182" s="8"/>
      <c r="AC182" s="114">
        <f t="shared" si="75"/>
        <v>0</v>
      </c>
      <c r="AD182" s="114">
        <f t="shared" si="70"/>
        <v>0</v>
      </c>
      <c r="AE182" s="11"/>
    </row>
    <row r="183" s="1" customFormat="1" ht="11" customHeight="1" spans="1:31">
      <c r="A183" s="138"/>
      <c r="B183" s="54" t="s">
        <v>454</v>
      </c>
      <c r="C183" s="25" t="s">
        <v>22</v>
      </c>
      <c r="D183" s="26" t="s">
        <v>556</v>
      </c>
      <c r="E183" s="27">
        <v>2600</v>
      </c>
      <c r="F183" s="28">
        <f t="shared" ref="F183:F185" si="79">E183+D183</f>
        <v>2480</v>
      </c>
      <c r="G183" s="29" t="str">
        <f t="shared" si="77"/>
        <v>-120</v>
      </c>
      <c r="H183" s="30">
        <v>2600</v>
      </c>
      <c r="I183" s="67">
        <f t="shared" ref="I183:I185" si="80">IF(G183="",0+H183,G183+H183)</f>
        <v>2480</v>
      </c>
      <c r="J183" s="105"/>
      <c r="K183" s="44" t="s">
        <v>438</v>
      </c>
      <c r="L183" s="44" t="s">
        <v>412</v>
      </c>
      <c r="M183" s="26"/>
      <c r="N183" s="27">
        <v>17300</v>
      </c>
      <c r="O183" s="152">
        <f t="shared" si="71"/>
        <v>17300</v>
      </c>
      <c r="P183" s="77" t="str">
        <f t="shared" si="72"/>
        <v/>
      </c>
      <c r="Q183" s="27">
        <v>17300</v>
      </c>
      <c r="R183" s="90">
        <f t="shared" si="73"/>
        <v>17300</v>
      </c>
      <c r="S183" s="3"/>
      <c r="V183" s="9"/>
      <c r="W183" s="6"/>
      <c r="X183" s="8"/>
      <c r="Y183" s="9"/>
      <c r="Z183" s="6"/>
      <c r="AA183" s="8"/>
      <c r="AC183" s="114">
        <f t="shared" si="75"/>
        <v>0</v>
      </c>
      <c r="AD183" s="114">
        <f t="shared" si="70"/>
        <v>0</v>
      </c>
      <c r="AE183" s="11"/>
    </row>
    <row r="184" s="1" customFormat="1" ht="11" customHeight="1" spans="1:31">
      <c r="A184" s="138"/>
      <c r="B184" s="33" t="s">
        <v>456</v>
      </c>
      <c r="C184" s="33" t="s">
        <v>231</v>
      </c>
      <c r="D184" s="26"/>
      <c r="E184" s="27">
        <v>2700</v>
      </c>
      <c r="F184" s="28">
        <f t="shared" si="79"/>
        <v>2700</v>
      </c>
      <c r="G184" s="29" t="str">
        <f t="shared" si="77"/>
        <v/>
      </c>
      <c r="H184" s="30">
        <v>2700</v>
      </c>
      <c r="I184" s="67">
        <f t="shared" si="80"/>
        <v>2700</v>
      </c>
      <c r="J184" s="105"/>
      <c r="K184" s="44" t="s">
        <v>440</v>
      </c>
      <c r="L184" s="44" t="s">
        <v>66</v>
      </c>
      <c r="M184" s="26"/>
      <c r="N184" s="27">
        <v>45500</v>
      </c>
      <c r="O184" s="152">
        <f t="shared" si="71"/>
        <v>45500</v>
      </c>
      <c r="P184" s="77" t="str">
        <f t="shared" si="72"/>
        <v/>
      </c>
      <c r="Q184" s="27">
        <v>45500</v>
      </c>
      <c r="R184" s="90">
        <f t="shared" si="73"/>
        <v>45500</v>
      </c>
      <c r="S184" s="3"/>
      <c r="V184" s="9"/>
      <c r="W184" s="6"/>
      <c r="X184" s="8"/>
      <c r="Y184" s="9"/>
      <c r="Z184" s="6"/>
      <c r="AA184" s="8"/>
      <c r="AC184" s="114">
        <f t="shared" si="75"/>
        <v>0</v>
      </c>
      <c r="AD184" s="114">
        <f t="shared" si="70"/>
        <v>0</v>
      </c>
      <c r="AE184" s="11"/>
    </row>
    <row r="185" s="1" customFormat="1" ht="11" customHeight="1" spans="1:31">
      <c r="A185" s="138"/>
      <c r="B185" s="33" t="s">
        <v>458</v>
      </c>
      <c r="C185" s="33" t="s">
        <v>22</v>
      </c>
      <c r="D185" s="26"/>
      <c r="E185" s="27">
        <v>3200</v>
      </c>
      <c r="F185" s="28">
        <f t="shared" si="79"/>
        <v>3200</v>
      </c>
      <c r="G185" s="29" t="str">
        <f t="shared" si="77"/>
        <v/>
      </c>
      <c r="H185" s="30">
        <v>3200</v>
      </c>
      <c r="I185" s="67">
        <f t="shared" si="80"/>
        <v>3200</v>
      </c>
      <c r="J185" s="105"/>
      <c r="K185" s="44" t="s">
        <v>442</v>
      </c>
      <c r="L185" s="44" t="s">
        <v>66</v>
      </c>
      <c r="M185" s="26"/>
      <c r="N185" s="27">
        <v>14500</v>
      </c>
      <c r="O185" s="152">
        <f t="shared" si="71"/>
        <v>14500</v>
      </c>
      <c r="P185" s="77" t="str">
        <f t="shared" si="72"/>
        <v/>
      </c>
      <c r="Q185" s="27">
        <v>14500</v>
      </c>
      <c r="R185" s="90">
        <f t="shared" si="73"/>
        <v>14500</v>
      </c>
      <c r="S185" s="3"/>
      <c r="V185" s="9"/>
      <c r="W185" s="6"/>
      <c r="X185" s="8"/>
      <c r="Y185" s="9"/>
      <c r="Z185" s="6"/>
      <c r="AA185" s="8"/>
      <c r="AC185" s="114">
        <f t="shared" si="75"/>
        <v>0</v>
      </c>
      <c r="AD185" s="114">
        <f t="shared" si="70"/>
        <v>0</v>
      </c>
      <c r="AE185" s="11"/>
    </row>
    <row r="186" s="1" customFormat="1" ht="11" customHeight="1" spans="1:31">
      <c r="A186" s="138"/>
      <c r="B186" s="36" t="s">
        <v>460</v>
      </c>
      <c r="C186" s="36"/>
      <c r="D186" s="37"/>
      <c r="E186" s="38">
        <f>E182+F183+F184+F185</f>
        <v>60390</v>
      </c>
      <c r="F186" s="39">
        <f>E186/18</f>
        <v>3355</v>
      </c>
      <c r="G186" s="73"/>
      <c r="H186" s="38">
        <f>H182+I183+I184+I185</f>
        <v>60390</v>
      </c>
      <c r="I186" s="39">
        <f>H186/18</f>
        <v>3355</v>
      </c>
      <c r="J186" s="105"/>
      <c r="K186" s="44" t="s">
        <v>444</v>
      </c>
      <c r="L186" s="44" t="s">
        <v>66</v>
      </c>
      <c r="M186" s="26"/>
      <c r="N186" s="27">
        <v>12700</v>
      </c>
      <c r="O186" s="152">
        <f t="shared" si="71"/>
        <v>12700</v>
      </c>
      <c r="P186" s="77" t="str">
        <f t="shared" si="72"/>
        <v/>
      </c>
      <c r="Q186" s="27">
        <v>12700</v>
      </c>
      <c r="R186" s="90">
        <f t="shared" si="73"/>
        <v>12700</v>
      </c>
      <c r="S186" s="3"/>
      <c r="V186" s="9"/>
      <c r="W186" s="6"/>
      <c r="X186" s="8"/>
      <c r="Y186" s="9"/>
      <c r="Z186" s="6"/>
      <c r="AA186" s="8"/>
      <c r="AC186" s="114">
        <f t="shared" si="75"/>
        <v>0</v>
      </c>
      <c r="AD186" s="114">
        <f t="shared" si="70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446</v>
      </c>
      <c r="L187" s="44" t="s">
        <v>66</v>
      </c>
      <c r="M187" s="26"/>
      <c r="N187" s="27">
        <v>11400</v>
      </c>
      <c r="O187" s="152">
        <f t="shared" si="71"/>
        <v>11400</v>
      </c>
      <c r="P187" s="77" t="str">
        <f t="shared" si="72"/>
        <v/>
      </c>
      <c r="Q187" s="27">
        <v>11400</v>
      </c>
      <c r="R187" s="90">
        <f t="shared" si="73"/>
        <v>11400</v>
      </c>
      <c r="S187" s="3"/>
      <c r="V187" s="9"/>
      <c r="W187" s="6"/>
      <c r="X187" s="8"/>
      <c r="Y187" s="9"/>
      <c r="Z187" s="6"/>
      <c r="AA187" s="8"/>
      <c r="AC187" s="114">
        <f t="shared" si="75"/>
        <v>0</v>
      </c>
      <c r="AD187" s="114">
        <f t="shared" si="70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449</v>
      </c>
      <c r="L188" s="44" t="s">
        <v>66</v>
      </c>
      <c r="M188" s="26"/>
      <c r="N188" s="27">
        <v>13600</v>
      </c>
      <c r="O188" s="152">
        <f t="shared" si="71"/>
        <v>13600</v>
      </c>
      <c r="P188" s="77" t="str">
        <f t="shared" si="72"/>
        <v/>
      </c>
      <c r="Q188" s="27">
        <v>13600</v>
      </c>
      <c r="R188" s="90">
        <f t="shared" si="73"/>
        <v>13600</v>
      </c>
      <c r="S188" s="3"/>
      <c r="V188" s="9"/>
      <c r="W188" s="6"/>
      <c r="X188" s="8"/>
      <c r="Y188" s="9"/>
      <c r="Z188" s="6"/>
      <c r="AA188" s="8"/>
      <c r="AC188" s="114">
        <f t="shared" si="75"/>
        <v>0</v>
      </c>
      <c r="AD188" s="114">
        <f t="shared" si="70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451</v>
      </c>
      <c r="L189" s="44" t="s">
        <v>66</v>
      </c>
      <c r="M189" s="26"/>
      <c r="N189" s="27">
        <v>15500</v>
      </c>
      <c r="O189" s="152">
        <f t="shared" si="71"/>
        <v>15500</v>
      </c>
      <c r="P189" s="77" t="str">
        <f t="shared" ref="P189:P197" si="81">IF(LEFT(M189,1)="+",LEFT(M189,1)&amp;TEXT(M189,"#"),TEXT(M189,"#"))</f>
        <v/>
      </c>
      <c r="Q189" s="27">
        <v>15500</v>
      </c>
      <c r="R189" s="90">
        <f t="shared" si="73"/>
        <v>15500</v>
      </c>
      <c r="S189" s="3"/>
      <c r="V189" s="9"/>
      <c r="W189" s="6"/>
      <c r="X189" s="8"/>
      <c r="Y189" s="9"/>
      <c r="Z189" s="6"/>
      <c r="AA189" s="8"/>
      <c r="AC189" s="114">
        <f t="shared" si="75"/>
        <v>0</v>
      </c>
      <c r="AD189" s="114">
        <f t="shared" si="70"/>
        <v>0</v>
      </c>
      <c r="AE189" s="11"/>
    </row>
    <row r="190" s="1" customFormat="1" ht="11" customHeight="1" spans="1:31">
      <c r="A190" s="140"/>
      <c r="B190" s="60"/>
      <c r="C190" s="60"/>
      <c r="D190" s="26"/>
      <c r="E190" s="34"/>
      <c r="F190" s="28"/>
      <c r="G190" s="29"/>
      <c r="H190" s="34"/>
      <c r="I190" s="67"/>
      <c r="J190" s="105"/>
      <c r="K190" s="44" t="s">
        <v>453</v>
      </c>
      <c r="L190" s="44" t="s">
        <v>105</v>
      </c>
      <c r="M190" s="26"/>
      <c r="N190" s="27">
        <v>15600</v>
      </c>
      <c r="O190" s="152">
        <f t="shared" si="71"/>
        <v>15600</v>
      </c>
      <c r="P190" s="77" t="str">
        <f t="shared" si="81"/>
        <v/>
      </c>
      <c r="Q190" s="30">
        <v>15600</v>
      </c>
      <c r="R190" s="90">
        <f t="shared" si="73"/>
        <v>15600</v>
      </c>
      <c r="S190" s="3"/>
      <c r="V190" s="9"/>
      <c r="W190" s="6"/>
      <c r="X190" s="8"/>
      <c r="Y190" s="9"/>
      <c r="Z190" s="6"/>
      <c r="AA190" s="8"/>
      <c r="AC190" s="114">
        <f t="shared" si="75"/>
        <v>0</v>
      </c>
      <c r="AD190" s="114">
        <f t="shared" si="70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44" t="s">
        <v>455</v>
      </c>
      <c r="L191" s="44" t="s">
        <v>105</v>
      </c>
      <c r="M191" s="26"/>
      <c r="N191" s="27">
        <v>14500</v>
      </c>
      <c r="O191" s="152">
        <f t="shared" si="71"/>
        <v>14500</v>
      </c>
      <c r="P191" s="29" t="str">
        <f t="shared" si="81"/>
        <v/>
      </c>
      <c r="Q191" s="30">
        <v>14500</v>
      </c>
      <c r="R191" s="90">
        <f t="shared" si="73"/>
        <v>14500</v>
      </c>
      <c r="S191" s="3"/>
      <c r="V191" s="9"/>
      <c r="W191" s="6"/>
      <c r="X191" s="8"/>
      <c r="Y191" s="9"/>
      <c r="Z191" s="6"/>
      <c r="AA191" s="8"/>
      <c r="AC191" s="114">
        <f t="shared" si="75"/>
        <v>0</v>
      </c>
      <c r="AD191" s="114">
        <f t="shared" si="70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155" t="s">
        <v>457</v>
      </c>
      <c r="L192" s="44" t="s">
        <v>105</v>
      </c>
      <c r="M192" s="26"/>
      <c r="N192" s="27">
        <v>12700</v>
      </c>
      <c r="O192" s="152">
        <f t="shared" si="71"/>
        <v>12700</v>
      </c>
      <c r="P192" s="29" t="str">
        <f t="shared" si="81"/>
        <v/>
      </c>
      <c r="Q192" s="30">
        <v>12700</v>
      </c>
      <c r="R192" s="90">
        <f t="shared" si="73"/>
        <v>12700</v>
      </c>
      <c r="S192" s="3"/>
      <c r="V192" s="9"/>
      <c r="W192" s="6"/>
      <c r="X192" s="8"/>
      <c r="Y192" s="9"/>
      <c r="Z192" s="6"/>
      <c r="AA192" s="8"/>
      <c r="AC192" s="114">
        <f t="shared" si="75"/>
        <v>0</v>
      </c>
      <c r="AD192" s="114">
        <f t="shared" si="70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459</v>
      </c>
      <c r="L193" s="44" t="s">
        <v>105</v>
      </c>
      <c r="M193" s="26"/>
      <c r="N193" s="27">
        <v>11000</v>
      </c>
      <c r="O193" s="152">
        <f t="shared" si="71"/>
        <v>11000</v>
      </c>
      <c r="P193" s="29" t="str">
        <f t="shared" si="81"/>
        <v/>
      </c>
      <c r="Q193" s="30">
        <v>11000</v>
      </c>
      <c r="R193" s="90">
        <f t="shared" si="73"/>
        <v>11000</v>
      </c>
      <c r="S193" s="3"/>
      <c r="V193" s="9"/>
      <c r="W193" s="6"/>
      <c r="X193" s="8"/>
      <c r="Y193" s="9"/>
      <c r="Z193" s="6"/>
      <c r="AA193" s="8"/>
      <c r="AC193" s="114">
        <f t="shared" si="75"/>
        <v>0</v>
      </c>
      <c r="AD193" s="114">
        <f t="shared" si="70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461</v>
      </c>
      <c r="L194" s="60" t="s">
        <v>105</v>
      </c>
      <c r="M194" s="26"/>
      <c r="N194" s="27">
        <v>44000</v>
      </c>
      <c r="O194" s="28">
        <f t="shared" si="71"/>
        <v>44000</v>
      </c>
      <c r="P194" s="29" t="str">
        <f t="shared" si="81"/>
        <v/>
      </c>
      <c r="Q194" s="30">
        <v>44000</v>
      </c>
      <c r="R194" s="90">
        <f t="shared" si="73"/>
        <v>44000</v>
      </c>
      <c r="S194" s="3"/>
      <c r="V194" s="9"/>
      <c r="W194" s="6"/>
      <c r="X194" s="8"/>
      <c r="Y194" s="9"/>
      <c r="Z194" s="6"/>
      <c r="AA194" s="8"/>
      <c r="AC194" s="114">
        <f t="shared" si="75"/>
        <v>0</v>
      </c>
      <c r="AD194" s="114">
        <f t="shared" si="70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462</v>
      </c>
      <c r="L195" s="60" t="s">
        <v>105</v>
      </c>
      <c r="M195" s="26"/>
      <c r="N195" s="34">
        <v>14700</v>
      </c>
      <c r="O195" s="28">
        <f t="shared" si="71"/>
        <v>14700</v>
      </c>
      <c r="P195" s="29" t="str">
        <f t="shared" si="81"/>
        <v/>
      </c>
      <c r="Q195" s="34">
        <v>14700</v>
      </c>
      <c r="R195" s="90">
        <f t="shared" si="73"/>
        <v>14700</v>
      </c>
      <c r="S195" s="3"/>
      <c r="V195" s="9"/>
      <c r="W195" s="6"/>
      <c r="X195" s="8"/>
      <c r="Y195" s="9"/>
      <c r="Z195" s="6"/>
      <c r="AA195" s="8"/>
      <c r="AC195" s="114">
        <f t="shared" si="75"/>
        <v>0</v>
      </c>
      <c r="AD195" s="114">
        <f t="shared" si="70"/>
        <v>0</v>
      </c>
      <c r="AE195" s="11"/>
    </row>
    <row r="196" s="1" customFormat="1" ht="11" customHeight="1" spans="1:31">
      <c r="A196" s="140"/>
      <c r="B196" s="141"/>
      <c r="C196" s="141"/>
      <c r="D196" s="142"/>
      <c r="E196" s="143"/>
      <c r="F196" s="144"/>
      <c r="G196" s="145"/>
      <c r="H196" s="143"/>
      <c r="I196" s="154"/>
      <c r="J196" s="105"/>
      <c r="K196" s="44" t="s">
        <v>463</v>
      </c>
      <c r="L196" s="60" t="s">
        <v>105</v>
      </c>
      <c r="M196" s="26"/>
      <c r="N196" s="27">
        <v>20700</v>
      </c>
      <c r="O196" s="28">
        <f t="shared" si="71"/>
        <v>20700</v>
      </c>
      <c r="P196" s="29" t="str">
        <f t="shared" si="81"/>
        <v/>
      </c>
      <c r="Q196" s="30">
        <v>20700</v>
      </c>
      <c r="R196" s="90">
        <f t="shared" si="73"/>
        <v>20700</v>
      </c>
      <c r="S196" s="3"/>
      <c r="V196" s="9"/>
      <c r="W196" s="6"/>
      <c r="X196" s="8"/>
      <c r="Y196" s="9"/>
      <c r="Z196" s="6"/>
      <c r="AA196" s="8"/>
      <c r="AC196" s="114">
        <f t="shared" si="75"/>
        <v>0</v>
      </c>
      <c r="AD196" s="114">
        <f t="shared" si="70"/>
        <v>0</v>
      </c>
      <c r="AE196" s="11"/>
    </row>
    <row r="197" s="1" customFormat="1" ht="12.75" spans="1:31">
      <c r="A197" s="158"/>
      <c r="B197" s="159"/>
      <c r="C197" s="159"/>
      <c r="D197" s="160"/>
      <c r="E197" s="161"/>
      <c r="F197" s="162"/>
      <c r="G197" s="115"/>
      <c r="H197" s="161"/>
      <c r="I197" s="104"/>
      <c r="J197" s="166"/>
      <c r="K197" s="167" t="s">
        <v>464</v>
      </c>
      <c r="L197" s="159" t="s">
        <v>105</v>
      </c>
      <c r="M197" s="160"/>
      <c r="N197" s="161">
        <v>34200</v>
      </c>
      <c r="O197" s="162">
        <f t="shared" si="71"/>
        <v>34200</v>
      </c>
      <c r="P197" s="115" t="str">
        <f t="shared" si="81"/>
        <v/>
      </c>
      <c r="Q197" s="161">
        <v>34200</v>
      </c>
      <c r="R197" s="116">
        <f t="shared" si="73"/>
        <v>34200</v>
      </c>
      <c r="S197" s="3"/>
      <c r="V197" s="9"/>
      <c r="W197" s="6"/>
      <c r="X197" s="8"/>
      <c r="Y197" s="9"/>
      <c r="Z197" s="6"/>
      <c r="AA197" s="8"/>
      <c r="AC197" s="114">
        <f t="shared" si="75"/>
        <v>0</v>
      </c>
      <c r="AD197" s="114">
        <f t="shared" si="70"/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K198" s="168"/>
      <c r="L198" s="168"/>
      <c r="M198" s="169"/>
      <c r="N198" s="170"/>
      <c r="O198" s="171"/>
      <c r="P198" s="172"/>
      <c r="Q198" s="170"/>
      <c r="R198" s="174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64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L202" s="17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  <row r="217" spans="2:9">
      <c r="B217" s="4"/>
      <c r="C217" s="4"/>
      <c r="D217" s="163"/>
      <c r="E217" s="130"/>
      <c r="F217" s="165"/>
      <c r="G217" s="163"/>
      <c r="H217" s="130"/>
      <c r="I217" s="131"/>
    </row>
  </sheetData>
  <autoFilter xmlns:etc="http://www.wps.cn/officeDocument/2017/etCustomData" ref="A3:AE199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7:A186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1"/>
    <mergeCell ref="J172:J197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T23" sqref="T23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557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557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27600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/>
      </c>
      <c r="Q28" s="30">
        <v>27600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/>
      <c r="N29" s="27">
        <v>27400</v>
      </c>
      <c r="O29" s="28">
        <f t="shared" si="19"/>
        <v>27400</v>
      </c>
      <c r="P29" s="29" t="str">
        <f t="shared" si="20"/>
        <v/>
      </c>
      <c r="Q29" s="30">
        <v>27400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/>
      <c r="N31" s="27">
        <v>26400</v>
      </c>
      <c r="O31" s="28">
        <f t="shared" si="19"/>
        <v>26400</v>
      </c>
      <c r="P31" s="29" t="str">
        <f t="shared" si="20"/>
        <v/>
      </c>
      <c r="Q31" s="30">
        <v>26400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25600</v>
      </c>
      <c r="O34" s="28">
        <f t="shared" si="19"/>
        <v>25600</v>
      </c>
      <c r="P34" s="29" t="str">
        <f t="shared" si="20"/>
        <v/>
      </c>
      <c r="Q34" s="30">
        <v>25600</v>
      </c>
      <c r="R34" s="90">
        <f t="shared" si="21"/>
        <v>25600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 t="s">
        <v>468</v>
      </c>
      <c r="N35" s="27">
        <v>24100</v>
      </c>
      <c r="O35" s="28">
        <f t="shared" si="19"/>
        <v>23800</v>
      </c>
      <c r="P35" s="29" t="str">
        <f t="shared" si="20"/>
        <v>-300</v>
      </c>
      <c r="Q35" s="30">
        <v>24100</v>
      </c>
      <c r="R35" s="90">
        <f t="shared" si="21"/>
        <v>23800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 t="s">
        <v>468</v>
      </c>
      <c r="N36" s="27">
        <v>24100</v>
      </c>
      <c r="O36" s="28">
        <f t="shared" si="19"/>
        <v>23800</v>
      </c>
      <c r="P36" s="29" t="str">
        <f t="shared" si="20"/>
        <v>-300</v>
      </c>
      <c r="Q36" s="30">
        <v>24100</v>
      </c>
      <c r="R36" s="90">
        <f t="shared" si="21"/>
        <v>23800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 t="s">
        <v>468</v>
      </c>
      <c r="N40" s="27">
        <v>21700</v>
      </c>
      <c r="O40" s="28">
        <f t="shared" si="19"/>
        <v>21400</v>
      </c>
      <c r="P40" s="77" t="str">
        <f t="shared" si="20"/>
        <v>-300</v>
      </c>
      <c r="Q40" s="30">
        <v>21700</v>
      </c>
      <c r="R40" s="90">
        <f t="shared" si="21"/>
        <v>21400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33000</v>
      </c>
      <c r="F41" s="28">
        <f t="shared" si="22"/>
        <v>33000</v>
      </c>
      <c r="G41" s="29" t="str">
        <f t="shared" si="1"/>
        <v/>
      </c>
      <c r="H41" s="30">
        <v>33000</v>
      </c>
      <c r="I41" s="67">
        <f t="shared" si="23"/>
        <v>33000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/>
      <c r="N42" s="27">
        <v>26500</v>
      </c>
      <c r="O42" s="28">
        <f t="shared" si="19"/>
        <v>26500</v>
      </c>
      <c r="P42" s="77" t="str">
        <f t="shared" si="20"/>
        <v/>
      </c>
      <c r="Q42" s="30">
        <v>26500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/>
      <c r="N45" s="27">
        <v>27500</v>
      </c>
      <c r="O45" s="28">
        <f t="shared" si="19"/>
        <v>27500</v>
      </c>
      <c r="P45" s="29" t="str">
        <f t="shared" si="20"/>
        <v/>
      </c>
      <c r="Q45" s="30">
        <v>27500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380000</v>
      </c>
      <c r="F46" s="39">
        <f>E46/11</f>
        <v>34545.4545454545</v>
      </c>
      <c r="G46" s="29" t="str">
        <f t="shared" si="1"/>
        <v/>
      </c>
      <c r="H46" s="51">
        <f>SUM(I35:I45)</f>
        <v>380000</v>
      </c>
      <c r="I46" s="39">
        <f>H46/11</f>
        <v>34545.4545454545</v>
      </c>
      <c r="J46" s="69"/>
      <c r="K46" s="36" t="s">
        <v>136</v>
      </c>
      <c r="L46" s="36"/>
      <c r="M46" s="72"/>
      <c r="N46" s="38">
        <f>SUM(O28:O45)</f>
        <v>487140</v>
      </c>
      <c r="O46" s="39">
        <f>N46/18</f>
        <v>27063.3333333333</v>
      </c>
      <c r="P46" s="73"/>
      <c r="Q46" s="38">
        <f>SUM(R28:R45)</f>
        <v>487140</v>
      </c>
      <c r="R46" s="108">
        <f>Q46/18</f>
        <v>27063.3333333333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530340</v>
      </c>
      <c r="O50" s="39">
        <f>N50/21</f>
        <v>25254.2857142857</v>
      </c>
      <c r="P50" s="73"/>
      <c r="Q50" s="38">
        <f>Q46+R47+R48</f>
        <v>530340</v>
      </c>
      <c r="R50" s="108">
        <f>Q50/21</f>
        <v>25254.2857142857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488600</v>
      </c>
      <c r="F53" s="39">
        <f>E53/16</f>
        <v>30537.5</v>
      </c>
      <c r="G53" s="29" t="str">
        <f t="shared" si="1"/>
        <v/>
      </c>
      <c r="H53" s="51">
        <f>H46+H52</f>
        <v>488600</v>
      </c>
      <c r="I53" s="39">
        <f>H53/16</f>
        <v>30537.5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2">E54+D54</f>
        <v>9800</v>
      </c>
      <c r="G54" s="29" t="str">
        <f t="shared" si="1"/>
        <v/>
      </c>
      <c r="H54" s="30">
        <v>9800</v>
      </c>
      <c r="I54" s="67">
        <f t="shared" ref="I54:I65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2"/>
        <v>11800</v>
      </c>
      <c r="G65" s="29" t="str">
        <f t="shared" si="1"/>
        <v/>
      </c>
      <c r="H65" s="30">
        <v>11800</v>
      </c>
      <c r="I65" s="67">
        <f t="shared" si="33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3">E67+D67</f>
        <v>6700</v>
      </c>
      <c r="G67" s="29" t="str">
        <f t="shared" si="1"/>
        <v/>
      </c>
      <c r="H67" s="30">
        <v>6700</v>
      </c>
      <c r="I67" s="67">
        <f t="shared" ref="I67:I69" si="44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3"/>
        <v>7000</v>
      </c>
      <c r="G68" s="29" t="str">
        <f t="shared" ref="G68:G73" si="45">IF(LEFT(D68,1)="+",LEFT(D68,1)&amp;TEXT(D68,"#"),TEXT(D68,"#"))</f>
        <v/>
      </c>
      <c r="H68" s="30">
        <v>7000</v>
      </c>
      <c r="I68" s="67">
        <f t="shared" si="44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3"/>
        <v>6800</v>
      </c>
      <c r="G69" s="29" t="str">
        <f t="shared" si="45"/>
        <v/>
      </c>
      <c r="H69" s="30">
        <v>6800</v>
      </c>
      <c r="I69" s="67">
        <f t="shared" si="44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1">E72+D72</f>
        <v>4700</v>
      </c>
      <c r="G72" s="29" t="str">
        <f t="shared" si="45"/>
        <v/>
      </c>
      <c r="H72" s="30">
        <v>4700</v>
      </c>
      <c r="I72" s="67">
        <f t="shared" ref="I72:I75" si="52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1"/>
        <v>4700</v>
      </c>
      <c r="G73" s="29" t="str">
        <f t="shared" si="45"/>
        <v/>
      </c>
      <c r="H73" s="30">
        <v>4700</v>
      </c>
      <c r="I73" s="67">
        <f t="shared" si="52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1"/>
        <v>3600</v>
      </c>
      <c r="G75" s="29" t="str">
        <f t="shared" ref="G75:G86" si="53">IF(LEFT(D75,1)="+",LEFT(D75,1)&amp;TEXT(D75,"#"),TEXT(D75,"#"))</f>
        <v/>
      </c>
      <c r="H75" s="30">
        <v>3600</v>
      </c>
      <c r="I75" s="67">
        <f t="shared" si="52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4">E77+D77</f>
        <v>9400</v>
      </c>
      <c r="G77" s="29" t="str">
        <f t="shared" si="53"/>
        <v/>
      </c>
      <c r="H77" s="30">
        <v>9400</v>
      </c>
      <c r="I77" s="67">
        <f t="shared" ref="I77:I94" si="55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4"/>
        <v>9800</v>
      </c>
      <c r="G78" s="29" t="str">
        <f t="shared" si="53"/>
        <v/>
      </c>
      <c r="H78" s="30">
        <v>9800</v>
      </c>
      <c r="I78" s="67">
        <f t="shared" si="55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4"/>
        <v>9200</v>
      </c>
      <c r="G79" s="29" t="str">
        <f t="shared" si="53"/>
        <v/>
      </c>
      <c r="H79" s="30">
        <v>9200</v>
      </c>
      <c r="I79" s="67">
        <f t="shared" si="55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4"/>
        <v>9400</v>
      </c>
      <c r="G80" s="29" t="str">
        <f t="shared" si="53"/>
        <v/>
      </c>
      <c r="H80" s="30">
        <v>9400</v>
      </c>
      <c r="I80" s="67">
        <f t="shared" si="55"/>
        <v>9400</v>
      </c>
      <c r="J80" s="69"/>
      <c r="K80" s="25" t="s">
        <v>348</v>
      </c>
      <c r="L80" s="25" t="s">
        <v>205</v>
      </c>
      <c r="M80" s="52"/>
      <c r="N80" s="27">
        <v>27000</v>
      </c>
      <c r="O80" s="28">
        <f t="shared" si="48"/>
        <v>27000</v>
      </c>
      <c r="P80" s="29"/>
      <c r="Q80" s="30">
        <v>23000</v>
      </c>
      <c r="R80" s="90">
        <f t="shared" si="50"/>
        <v>23000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4"/>
        <v>9700</v>
      </c>
      <c r="G81" s="29" t="str">
        <f t="shared" si="53"/>
        <v/>
      </c>
      <c r="H81" s="30">
        <v>9700</v>
      </c>
      <c r="I81" s="67">
        <f t="shared" si="55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6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4"/>
        <v>8100</v>
      </c>
      <c r="G82" s="29" t="str">
        <f t="shared" si="53"/>
        <v/>
      </c>
      <c r="H82" s="30">
        <v>8100</v>
      </c>
      <c r="I82" s="67">
        <f t="shared" si="55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4"/>
        <v>9900</v>
      </c>
      <c r="G83" s="29" t="str">
        <f t="shared" si="53"/>
        <v/>
      </c>
      <c r="H83" s="30">
        <v>9900</v>
      </c>
      <c r="I83" s="67">
        <f t="shared" si="55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6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4"/>
        <v>8300</v>
      </c>
      <c r="G84" s="29" t="str">
        <f t="shared" si="53"/>
        <v/>
      </c>
      <c r="H84" s="30">
        <v>8300</v>
      </c>
      <c r="I84" s="67">
        <f t="shared" si="55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4"/>
        <v>6800</v>
      </c>
      <c r="G85" s="29" t="str">
        <f t="shared" si="53"/>
        <v/>
      </c>
      <c r="H85" s="30">
        <v>6800</v>
      </c>
      <c r="I85" s="67">
        <f t="shared" si="55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6900</v>
      </c>
      <c r="F86" s="28">
        <f t="shared" si="54"/>
        <v>6900</v>
      </c>
      <c r="G86" s="29" t="str">
        <f t="shared" si="53"/>
        <v/>
      </c>
      <c r="H86" s="30">
        <v>6900</v>
      </c>
      <c r="I86" s="67">
        <f t="shared" si="55"/>
        <v>6900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4"/>
        <v>7300</v>
      </c>
      <c r="G87" s="29"/>
      <c r="H87" s="30">
        <v>7300</v>
      </c>
      <c r="I87" s="67">
        <f t="shared" si="55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4"/>
        <v>7500</v>
      </c>
      <c r="G88" s="29" t="str">
        <f t="shared" ref="G88:G114" si="57">IF(LEFT(D88,1)="+",LEFT(D88,1)&amp;TEXT(D88,"#"),TEXT(D88,"#"))</f>
        <v/>
      </c>
      <c r="H88" s="30">
        <v>7500</v>
      </c>
      <c r="I88" s="67">
        <f t="shared" si="55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4"/>
        <v>8700</v>
      </c>
      <c r="G89" s="29"/>
      <c r="H89" s="30">
        <v>8700</v>
      </c>
      <c r="I89" s="67">
        <f t="shared" si="55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4"/>
        <v>11200</v>
      </c>
      <c r="G90" s="29" t="str">
        <f t="shared" si="57"/>
        <v/>
      </c>
      <c r="H90" s="30">
        <v>11200</v>
      </c>
      <c r="I90" s="67">
        <f t="shared" si="55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4"/>
        <v>8200</v>
      </c>
      <c r="G91" s="29" t="str">
        <f t="shared" si="57"/>
        <v/>
      </c>
      <c r="H91" s="30">
        <v>8200</v>
      </c>
      <c r="I91" s="67">
        <f t="shared" si="55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4"/>
        <v>7600</v>
      </c>
      <c r="G92" s="29" t="str">
        <f t="shared" si="57"/>
        <v/>
      </c>
      <c r="H92" s="30">
        <v>7600</v>
      </c>
      <c r="I92" s="67">
        <f t="shared" si="55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4"/>
        <v>8500</v>
      </c>
      <c r="G93" s="29" t="str">
        <f t="shared" si="57"/>
        <v/>
      </c>
      <c r="H93" s="30">
        <v>8500</v>
      </c>
      <c r="I93" s="67">
        <f t="shared" si="55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4"/>
        <v>8900</v>
      </c>
      <c r="G94" s="29" t="str">
        <f t="shared" si="57"/>
        <v/>
      </c>
      <c r="H94" s="30">
        <v>8900</v>
      </c>
      <c r="I94" s="67">
        <f t="shared" si="55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155400</v>
      </c>
      <c r="F95" s="39">
        <f>E95/18</f>
        <v>8633.33333333333</v>
      </c>
      <c r="G95" s="29" t="str">
        <f t="shared" si="57"/>
        <v/>
      </c>
      <c r="H95" s="38">
        <f>SUM(I77:I94)</f>
        <v>155400</v>
      </c>
      <c r="I95" s="39">
        <f>AVERAGE(I77:I94)</f>
        <v>8633.33333333333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8">E96+D96</f>
        <v>10800</v>
      </c>
      <c r="G96" s="29" t="str">
        <f t="shared" si="57"/>
        <v/>
      </c>
      <c r="H96" s="30">
        <v>10800</v>
      </c>
      <c r="I96" s="67">
        <f t="shared" ref="I96:I114" si="59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8"/>
        <v>11900</v>
      </c>
      <c r="G97" s="29" t="str">
        <f t="shared" si="57"/>
        <v/>
      </c>
      <c r="H97" s="30">
        <v>11900</v>
      </c>
      <c r="I97" s="67">
        <f t="shared" si="59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8"/>
        <v>11800</v>
      </c>
      <c r="G98" s="29" t="str">
        <f t="shared" si="57"/>
        <v/>
      </c>
      <c r="H98" s="30">
        <v>11800</v>
      </c>
      <c r="I98" s="67">
        <f t="shared" si="59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8"/>
        <v>12100</v>
      </c>
      <c r="G99" s="29" t="str">
        <f t="shared" si="57"/>
        <v/>
      </c>
      <c r="H99" s="30">
        <v>12100</v>
      </c>
      <c r="I99" s="67">
        <f t="shared" si="59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8"/>
        <v>11200</v>
      </c>
      <c r="G100" s="29" t="str">
        <f t="shared" si="57"/>
        <v/>
      </c>
      <c r="H100" s="30">
        <v>11200</v>
      </c>
      <c r="I100" s="67">
        <f t="shared" si="59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8"/>
        <v>11000</v>
      </c>
      <c r="G101" s="29" t="str">
        <f t="shared" si="57"/>
        <v/>
      </c>
      <c r="H101" s="30">
        <v>11000</v>
      </c>
      <c r="I101" s="67">
        <f t="shared" si="59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8"/>
        <v>10300</v>
      </c>
      <c r="G102" s="29" t="str">
        <f t="shared" si="57"/>
        <v/>
      </c>
      <c r="H102" s="30">
        <v>10300</v>
      </c>
      <c r="I102" s="67">
        <f t="shared" si="59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8"/>
        <v>10800</v>
      </c>
      <c r="G104" s="29" t="str">
        <f t="shared" si="57"/>
        <v/>
      </c>
      <c r="H104" s="30">
        <v>10800</v>
      </c>
      <c r="I104" s="67">
        <f t="shared" si="59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8"/>
        <v>10300</v>
      </c>
      <c r="G105" s="29" t="str">
        <f t="shared" si="57"/>
        <v/>
      </c>
      <c r="H105" s="30">
        <v>10300</v>
      </c>
      <c r="I105" s="67">
        <f t="shared" si="59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10300</v>
      </c>
      <c r="F107" s="28">
        <f t="shared" si="58"/>
        <v>10300</v>
      </c>
      <c r="G107" s="29" t="str">
        <f t="shared" si="57"/>
        <v/>
      </c>
      <c r="H107" s="30">
        <v>10300</v>
      </c>
      <c r="I107" s="67">
        <f t="shared" si="59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8"/>
        <v>11900</v>
      </c>
      <c r="G108" s="29" t="str">
        <f t="shared" si="57"/>
        <v/>
      </c>
      <c r="H108" s="30">
        <v>11900</v>
      </c>
      <c r="I108" s="67">
        <f t="shared" si="59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8"/>
        <v>12100</v>
      </c>
      <c r="G109" s="29" t="str">
        <f t="shared" si="57"/>
        <v/>
      </c>
      <c r="H109" s="30">
        <v>12100</v>
      </c>
      <c r="I109" s="67">
        <f t="shared" si="59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/>
      <c r="N110" s="27">
        <v>1180</v>
      </c>
      <c r="O110" s="28">
        <f t="shared" si="48"/>
        <v>1180</v>
      </c>
      <c r="P110" s="29" t="str">
        <f t="shared" si="56"/>
        <v/>
      </c>
      <c r="Q110" s="30">
        <v>1180</v>
      </c>
      <c r="R110" s="90">
        <f t="shared" si="50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8"/>
        <v>11300</v>
      </c>
      <c r="G111" s="29" t="str">
        <f t="shared" si="57"/>
        <v/>
      </c>
      <c r="H111" s="30">
        <v>11300</v>
      </c>
      <c r="I111" s="67">
        <f t="shared" si="59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7"/>
        <v/>
      </c>
      <c r="H112" s="30">
        <v>11000</v>
      </c>
      <c r="I112" s="67">
        <f t="shared" si="59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8"/>
        <v>10300</v>
      </c>
      <c r="G113" s="29" t="str">
        <f t="shared" si="57"/>
        <v/>
      </c>
      <c r="H113" s="30">
        <v>10300</v>
      </c>
      <c r="I113" s="67">
        <f t="shared" si="59"/>
        <v>10300</v>
      </c>
      <c r="J113" s="69"/>
      <c r="K113" s="25" t="s">
        <v>280</v>
      </c>
      <c r="L113" s="25" t="s">
        <v>22</v>
      </c>
      <c r="M113" s="52"/>
      <c r="N113" s="27">
        <v>1700</v>
      </c>
      <c r="O113" s="28">
        <f t="shared" si="48"/>
        <v>1700</v>
      </c>
      <c r="P113" s="29" t="str">
        <f t="shared" si="56"/>
        <v/>
      </c>
      <c r="Q113" s="30">
        <v>1700</v>
      </c>
      <c r="R113" s="90">
        <f t="shared" si="50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210100</v>
      </c>
      <c r="F115" s="39">
        <f>E115/19</f>
        <v>11057.8947368421</v>
      </c>
      <c r="G115" s="73"/>
      <c r="H115" s="38">
        <f>SUM(I96:I114)</f>
        <v>210100</v>
      </c>
      <c r="I115" s="39">
        <f>H115/19</f>
        <v>11057.8947368421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4" si="60">E116+D116</f>
        <v>8700</v>
      </c>
      <c r="G116" s="29" t="str">
        <f t="shared" ref="G116:G138" si="61">IF(LEFT(D116,1)="+",LEFT(D116,1)&amp;TEXT(D116,"#"),TEXT(D116,"#"))</f>
        <v/>
      </c>
      <c r="H116" s="30">
        <v>8700</v>
      </c>
      <c r="I116" s="67">
        <f t="shared" ref="I116:I164" si="62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0"/>
        <v>9000</v>
      </c>
      <c r="G117" s="29" t="str">
        <f t="shared" si="61"/>
        <v/>
      </c>
      <c r="H117" s="30">
        <v>9000</v>
      </c>
      <c r="I117" s="67">
        <f t="shared" si="62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1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227800</v>
      </c>
      <c r="F119" s="39">
        <f>E119/21</f>
        <v>10847.619047619</v>
      </c>
      <c r="G119" s="29" t="str">
        <f t="shared" si="61"/>
        <v/>
      </c>
      <c r="H119" s="38">
        <f>H115+H118</f>
        <v>227800</v>
      </c>
      <c r="I119" s="39">
        <f>H119/21</f>
        <v>10847.619047619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11000</v>
      </c>
      <c r="F120" s="28">
        <f t="shared" si="60"/>
        <v>11000</v>
      </c>
      <c r="G120" s="29" t="str">
        <f t="shared" si="61"/>
        <v/>
      </c>
      <c r="H120" s="30">
        <v>11000</v>
      </c>
      <c r="I120" s="67">
        <f t="shared" si="62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0"/>
        <v>12000</v>
      </c>
      <c r="G121" s="29" t="str">
        <f t="shared" si="61"/>
        <v/>
      </c>
      <c r="H121" s="30">
        <v>12000</v>
      </c>
      <c r="I121" s="67">
        <f t="shared" si="62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0"/>
        <v>14300</v>
      </c>
      <c r="G122" s="29" t="str">
        <f t="shared" si="61"/>
        <v/>
      </c>
      <c r="H122" s="30">
        <v>14300</v>
      </c>
      <c r="I122" s="99">
        <f t="shared" si="62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0"/>
        <v>17100</v>
      </c>
      <c r="G123" s="29" t="str">
        <f t="shared" si="61"/>
        <v/>
      </c>
      <c r="H123" s="30">
        <v>17100</v>
      </c>
      <c r="I123" s="99">
        <f t="shared" si="62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0"/>
        <v>10600</v>
      </c>
      <c r="G124" s="29" t="str">
        <f t="shared" si="61"/>
        <v/>
      </c>
      <c r="H124" s="30">
        <v>10600</v>
      </c>
      <c r="I124" s="99">
        <f t="shared" si="62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0"/>
        <v>9300</v>
      </c>
      <c r="G125" s="29" t="str">
        <f t="shared" si="61"/>
        <v/>
      </c>
      <c r="H125" s="30">
        <v>9300</v>
      </c>
      <c r="I125" s="99">
        <f t="shared" si="62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0"/>
        <v>12600</v>
      </c>
      <c r="G126" s="29" t="str">
        <f t="shared" si="61"/>
        <v/>
      </c>
      <c r="H126" s="34">
        <v>12600</v>
      </c>
      <c r="I126" s="99">
        <f t="shared" si="62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0"/>
        <v>10900</v>
      </c>
      <c r="G127" s="29" t="str">
        <f t="shared" si="61"/>
        <v/>
      </c>
      <c r="H127" s="34">
        <v>10900</v>
      </c>
      <c r="I127" s="99">
        <f t="shared" si="62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0"/>
        <v>12400</v>
      </c>
      <c r="G128" s="29" t="str">
        <f t="shared" si="61"/>
        <v/>
      </c>
      <c r="H128" s="34">
        <v>12400</v>
      </c>
      <c r="I128" s="99">
        <f t="shared" si="62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48"/>
        <v>12300</v>
      </c>
      <c r="P128" s="29" t="str">
        <f t="shared" si="63"/>
        <v/>
      </c>
      <c r="Q128" s="30">
        <v>12300</v>
      </c>
      <c r="R128" s="90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0"/>
        <v>12500</v>
      </c>
      <c r="G129" s="29" t="str">
        <f t="shared" si="61"/>
        <v/>
      </c>
      <c r="H129" s="34">
        <v>12500</v>
      </c>
      <c r="I129" s="99">
        <f t="shared" si="62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0"/>
        <v>12300</v>
      </c>
      <c r="G130" s="29" t="str">
        <f t="shared" si="61"/>
        <v/>
      </c>
      <c r="H130" s="34">
        <v>12300</v>
      </c>
      <c r="I130" s="99">
        <f t="shared" si="62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0"/>
        <v>13100</v>
      </c>
      <c r="G131" s="29" t="str">
        <f t="shared" si="61"/>
        <v/>
      </c>
      <c r="H131" s="34">
        <v>13100</v>
      </c>
      <c r="I131" s="99">
        <f t="shared" si="62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4">F132-I132</f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0"/>
        <v>12800</v>
      </c>
      <c r="G133" s="29" t="str">
        <f t="shared" si="61"/>
        <v/>
      </c>
      <c r="H133" s="34">
        <v>12800</v>
      </c>
      <c r="I133" s="99">
        <f t="shared" si="62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0"/>
        <v>13500</v>
      </c>
      <c r="G134" s="29" t="str">
        <f t="shared" si="61"/>
        <v/>
      </c>
      <c r="H134" s="34">
        <v>13500</v>
      </c>
      <c r="I134" s="99">
        <f t="shared" si="62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96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0"/>
        <v>10500</v>
      </c>
      <c r="G137" s="29" t="str">
        <f t="shared" si="61"/>
        <v/>
      </c>
      <c r="H137" s="30">
        <v>10500</v>
      </c>
      <c r="I137" s="99">
        <f t="shared" si="62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0"/>
        <v>10300</v>
      </c>
      <c r="G138" s="29" t="str">
        <f t="shared" si="61"/>
        <v/>
      </c>
      <c r="H138" s="30">
        <v>10300</v>
      </c>
      <c r="I138" s="99">
        <f t="shared" si="62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0"/>
        <v>10300</v>
      </c>
      <c r="G139" s="29"/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0"/>
        <v>20600</v>
      </c>
      <c r="G141" s="29" t="str">
        <f t="shared" ref="G141:G154" si="68">IF(LEFT(D141,1)="+",LEFT(D141,1)&amp;TEXT(D141,"#"),TEXT(D141,"#"))</f>
        <v/>
      </c>
      <c r="H141" s="34">
        <v>20600</v>
      </c>
      <c r="I141" s="99">
        <f t="shared" si="62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0"/>
        <v>19500</v>
      </c>
      <c r="G142" s="29" t="str">
        <f t="shared" si="68"/>
        <v/>
      </c>
      <c r="H142" s="34">
        <v>19500</v>
      </c>
      <c r="I142" s="99">
        <f t="shared" si="62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28860</v>
      </c>
      <c r="O142" s="28">
        <f>O80+960+500+400</f>
        <v>28860</v>
      </c>
      <c r="P142" s="29" t="str">
        <f t="shared" si="63"/>
        <v/>
      </c>
      <c r="Q142" s="34">
        <f t="shared" si="67"/>
        <v>28860</v>
      </c>
      <c r="R142" s="90">
        <f t="shared" si="66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0"/>
        <v>11400</v>
      </c>
      <c r="G144" s="29" t="str">
        <f t="shared" si="68"/>
        <v/>
      </c>
      <c r="H144" s="30">
        <v>11400</v>
      </c>
      <c r="I144" s="99">
        <f t="shared" si="62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0"/>
        <v>11000</v>
      </c>
      <c r="G145" s="29" t="str">
        <f t="shared" si="68"/>
        <v/>
      </c>
      <c r="H145" s="30">
        <v>11000</v>
      </c>
      <c r="I145" s="99">
        <f t="shared" si="62"/>
        <v>11000</v>
      </c>
      <c r="J145" s="105"/>
      <c r="K145" s="24" t="s">
        <v>353</v>
      </c>
      <c r="L145" s="54" t="s">
        <v>354</v>
      </c>
      <c r="M145" s="52"/>
      <c r="N145" s="34">
        <f>F169+7790+300+400</f>
        <v>10990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0"/>
        <v>10700</v>
      </c>
      <c r="G146" s="29" t="str">
        <f t="shared" si="68"/>
        <v/>
      </c>
      <c r="H146" s="30">
        <v>10700</v>
      </c>
      <c r="I146" s="99">
        <f t="shared" si="62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0"/>
        <v>10600</v>
      </c>
      <c r="G147" s="29" t="str">
        <f t="shared" si="68"/>
        <v/>
      </c>
      <c r="H147" s="30">
        <v>10600</v>
      </c>
      <c r="I147" s="99">
        <f t="shared" si="62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6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0"/>
        <v>10400</v>
      </c>
      <c r="G148" s="29" t="str">
        <f t="shared" si="68"/>
        <v/>
      </c>
      <c r="H148" s="30">
        <v>10400</v>
      </c>
      <c r="I148" s="99">
        <f t="shared" si="62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0"/>
        <v>10600</v>
      </c>
      <c r="G150" s="29" t="str">
        <f t="shared" si="68"/>
        <v/>
      </c>
      <c r="H150" s="30">
        <v>10600</v>
      </c>
      <c r="I150" s="99">
        <f t="shared" si="62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0"/>
        <v>14000</v>
      </c>
      <c r="G152" s="29" t="str">
        <f t="shared" si="68"/>
        <v/>
      </c>
      <c r="H152" s="30">
        <v>14000</v>
      </c>
      <c r="I152" s="99">
        <f t="shared" si="62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0"/>
        <v>13600</v>
      </c>
      <c r="G153" s="29" t="str">
        <f t="shared" si="68"/>
        <v/>
      </c>
      <c r="H153" s="30">
        <v>13600</v>
      </c>
      <c r="I153" s="99">
        <f t="shared" si="62"/>
        <v>13600</v>
      </c>
      <c r="J153" s="105"/>
      <c r="K153" s="147" t="s">
        <v>373</v>
      </c>
      <c r="L153" s="75" t="s">
        <v>22</v>
      </c>
      <c r="M153" s="57"/>
      <c r="N153" s="27">
        <v>6000</v>
      </c>
      <c r="O153" s="28">
        <f t="shared" si="69"/>
        <v>6000</v>
      </c>
      <c r="P153" s="77" t="str">
        <f t="shared" si="63"/>
        <v/>
      </c>
      <c r="Q153" s="30">
        <v>6000</v>
      </c>
      <c r="R153" s="90">
        <f t="shared" si="66"/>
        <v>6000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0"/>
        <v>12700</v>
      </c>
      <c r="G154" s="29" t="str">
        <f t="shared" si="68"/>
        <v/>
      </c>
      <c r="H154" s="30">
        <v>12700</v>
      </c>
      <c r="I154" s="99">
        <f t="shared" si="62"/>
        <v>12700</v>
      </c>
      <c r="J154" s="105"/>
      <c r="K154" s="147" t="s">
        <v>375</v>
      </c>
      <c r="L154" s="75" t="s">
        <v>22</v>
      </c>
      <c r="M154" s="57"/>
      <c r="N154" s="27">
        <v>5200</v>
      </c>
      <c r="O154" s="28">
        <f t="shared" si="69"/>
        <v>5200</v>
      </c>
      <c r="P154" s="77" t="str">
        <f t="shared" si="63"/>
        <v/>
      </c>
      <c r="Q154" s="30">
        <v>5200</v>
      </c>
      <c r="R154" s="90">
        <f t="shared" si="66"/>
        <v>5200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0"/>
        <v>10300</v>
      </c>
      <c r="G155" s="29"/>
      <c r="H155" s="30">
        <v>10300</v>
      </c>
      <c r="I155" s="99">
        <f t="shared" si="62"/>
        <v>10300</v>
      </c>
      <c r="J155" s="105"/>
      <c r="K155" s="148" t="s">
        <v>377</v>
      </c>
      <c r="L155" s="75" t="s">
        <v>22</v>
      </c>
      <c r="M155" s="57"/>
      <c r="N155" s="27">
        <v>6500</v>
      </c>
      <c r="O155" s="28">
        <f t="shared" si="69"/>
        <v>6500</v>
      </c>
      <c r="P155" s="77" t="str">
        <f t="shared" si="63"/>
        <v/>
      </c>
      <c r="Q155" s="30">
        <v>6500</v>
      </c>
      <c r="R155" s="90">
        <f t="shared" si="66"/>
        <v>6500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0"/>
        <v>13000</v>
      </c>
      <c r="G156" s="29" t="str">
        <f t="shared" ref="G156:G164" si="70">IF(LEFT(D156,1)="+",LEFT(D156,1)&amp;TEXT(D156,"#"),TEXT(D156,"#"))</f>
        <v/>
      </c>
      <c r="H156" s="30">
        <v>13000</v>
      </c>
      <c r="I156" s="99">
        <f t="shared" si="62"/>
        <v>13000</v>
      </c>
      <c r="J156" s="105"/>
      <c r="K156" s="147" t="s">
        <v>379</v>
      </c>
      <c r="L156" s="75" t="s">
        <v>22</v>
      </c>
      <c r="M156" s="57"/>
      <c r="N156" s="27">
        <v>3800</v>
      </c>
      <c r="O156" s="28">
        <f t="shared" si="69"/>
        <v>3800</v>
      </c>
      <c r="P156" s="77" t="str">
        <f t="shared" si="63"/>
        <v/>
      </c>
      <c r="Q156" s="30">
        <v>3800</v>
      </c>
      <c r="R156" s="90">
        <f t="shared" si="66"/>
        <v>3800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0"/>
        <v>13500</v>
      </c>
      <c r="G157" s="29"/>
      <c r="H157" s="34">
        <v>13500</v>
      </c>
      <c r="I157" s="99">
        <f t="shared" si="62"/>
        <v>13500</v>
      </c>
      <c r="J157" s="105"/>
      <c r="K157" s="147" t="s">
        <v>380</v>
      </c>
      <c r="L157" s="75" t="s">
        <v>231</v>
      </c>
      <c r="M157" s="57"/>
      <c r="N157" s="27">
        <v>4700</v>
      </c>
      <c r="O157" s="28">
        <f t="shared" si="69"/>
        <v>4700</v>
      </c>
      <c r="P157" s="77" t="str">
        <f t="shared" si="63"/>
        <v/>
      </c>
      <c r="Q157" s="30">
        <v>4700</v>
      </c>
      <c r="R157" s="90">
        <f t="shared" si="66"/>
        <v>4700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0"/>
        <v>13200</v>
      </c>
      <c r="G158" s="29" t="str">
        <f t="shared" si="70"/>
        <v/>
      </c>
      <c r="H158" s="34">
        <v>13200</v>
      </c>
      <c r="I158" s="99">
        <f t="shared" si="62"/>
        <v>13200</v>
      </c>
      <c r="J158" s="105"/>
      <c r="K158" s="147" t="s">
        <v>382</v>
      </c>
      <c r="L158" s="75" t="s">
        <v>22</v>
      </c>
      <c r="M158" s="57" t="s">
        <v>468</v>
      </c>
      <c r="N158" s="27">
        <v>6700</v>
      </c>
      <c r="O158" s="28">
        <f t="shared" si="69"/>
        <v>6400</v>
      </c>
      <c r="P158" s="77" t="str">
        <f t="shared" si="63"/>
        <v>-300</v>
      </c>
      <c r="Q158" s="30">
        <v>6700</v>
      </c>
      <c r="R158" s="90">
        <f t="shared" si="66"/>
        <v>6400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0"/>
        <v>13200</v>
      </c>
      <c r="G159" s="29" t="str">
        <f t="shared" si="70"/>
        <v/>
      </c>
      <c r="H159" s="34">
        <v>13200</v>
      </c>
      <c r="I159" s="99">
        <f t="shared" si="62"/>
        <v>13200</v>
      </c>
      <c r="J159" s="105"/>
      <c r="K159" s="147" t="s">
        <v>384</v>
      </c>
      <c r="L159" s="75" t="s">
        <v>22</v>
      </c>
      <c r="M159" s="57"/>
      <c r="N159" s="27">
        <v>2700</v>
      </c>
      <c r="O159" s="28">
        <f t="shared" si="69"/>
        <v>2700</v>
      </c>
      <c r="P159" s="77" t="str">
        <f t="shared" si="63"/>
        <v/>
      </c>
      <c r="Q159" s="30">
        <v>2700</v>
      </c>
      <c r="R159" s="90">
        <f t="shared" si="66"/>
        <v>2700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0"/>
        <v>10600</v>
      </c>
      <c r="G160" s="29" t="str">
        <f t="shared" si="70"/>
        <v/>
      </c>
      <c r="H160" s="30">
        <v>10600</v>
      </c>
      <c r="I160" s="99">
        <f t="shared" si="62"/>
        <v>10600</v>
      </c>
      <c r="J160" s="105"/>
      <c r="K160" s="147" t="s">
        <v>386</v>
      </c>
      <c r="L160" s="75" t="s">
        <v>22</v>
      </c>
      <c r="M160" s="57"/>
      <c r="N160" s="27">
        <v>2300</v>
      </c>
      <c r="O160" s="28">
        <f t="shared" si="69"/>
        <v>2300</v>
      </c>
      <c r="P160" s="77" t="str">
        <f t="shared" si="63"/>
        <v/>
      </c>
      <c r="Q160" s="30">
        <v>2300</v>
      </c>
      <c r="R160" s="90">
        <f t="shared" si="66"/>
        <v>2300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0"/>
        <v/>
      </c>
      <c r="H161" s="30">
        <v>10600</v>
      </c>
      <c r="I161" s="67">
        <f t="shared" si="62"/>
        <v>10600</v>
      </c>
      <c r="J161" s="105"/>
      <c r="K161" s="147" t="s">
        <v>388</v>
      </c>
      <c r="L161" s="75" t="s">
        <v>22</v>
      </c>
      <c r="M161" s="57"/>
      <c r="N161" s="27">
        <v>2300</v>
      </c>
      <c r="O161" s="28">
        <f t="shared" si="69"/>
        <v>2300</v>
      </c>
      <c r="P161" s="77" t="str">
        <f t="shared" si="63"/>
        <v/>
      </c>
      <c r="Q161" s="30">
        <v>2300</v>
      </c>
      <c r="R161" s="90">
        <f t="shared" si="66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0"/>
        <v/>
      </c>
      <c r="H162" s="30">
        <v>10600</v>
      </c>
      <c r="I162" s="67">
        <f t="shared" si="62"/>
        <v>10600</v>
      </c>
      <c r="J162" s="105"/>
      <c r="K162" s="147" t="s">
        <v>390</v>
      </c>
      <c r="L162" s="75" t="s">
        <v>22</v>
      </c>
      <c r="M162" s="57"/>
      <c r="N162" s="27">
        <v>10200</v>
      </c>
      <c r="O162" s="28">
        <f t="shared" si="69"/>
        <v>10200</v>
      </c>
      <c r="P162" s="77" t="str">
        <f t="shared" si="63"/>
        <v/>
      </c>
      <c r="Q162" s="30">
        <v>10200</v>
      </c>
      <c r="R162" s="90">
        <f t="shared" si="66"/>
        <v>10200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0"/>
        <v>10700</v>
      </c>
      <c r="G163" s="29" t="str">
        <f t="shared" si="70"/>
        <v/>
      </c>
      <c r="H163" s="30">
        <v>10700</v>
      </c>
      <c r="I163" s="99">
        <f t="shared" si="62"/>
        <v>10700</v>
      </c>
      <c r="J163" s="105"/>
      <c r="K163" s="147" t="s">
        <v>393</v>
      </c>
      <c r="L163" s="75" t="s">
        <v>329</v>
      </c>
      <c r="M163" s="57"/>
      <c r="N163" s="27">
        <v>10700</v>
      </c>
      <c r="O163" s="28">
        <f t="shared" si="69"/>
        <v>10700</v>
      </c>
      <c r="P163" s="77" t="str">
        <f t="shared" si="63"/>
        <v/>
      </c>
      <c r="Q163" s="30">
        <v>10700</v>
      </c>
      <c r="R163" s="90">
        <f t="shared" si="66"/>
        <v>10700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413</v>
      </c>
      <c r="C164" s="135" t="s">
        <v>414</v>
      </c>
      <c r="D164" s="26"/>
      <c r="E164" s="27">
        <v>10600</v>
      </c>
      <c r="F164" s="28">
        <f t="shared" si="60"/>
        <v>10600</v>
      </c>
      <c r="G164" s="29" t="str">
        <f t="shared" si="70"/>
        <v/>
      </c>
      <c r="H164" s="30">
        <v>10600</v>
      </c>
      <c r="I164" s="99">
        <f t="shared" si="62"/>
        <v>10600</v>
      </c>
      <c r="J164" s="105"/>
      <c r="K164" s="147" t="s">
        <v>395</v>
      </c>
      <c r="L164" s="75" t="s">
        <v>75</v>
      </c>
      <c r="M164" s="57"/>
      <c r="N164" s="27">
        <v>12000</v>
      </c>
      <c r="O164" s="28">
        <f t="shared" si="69"/>
        <v>12000</v>
      </c>
      <c r="P164" s="77" t="str">
        <f t="shared" si="63"/>
        <v/>
      </c>
      <c r="Q164" s="30">
        <v>12000</v>
      </c>
      <c r="R164" s="90">
        <f t="shared" si="66"/>
        <v>12000</v>
      </c>
      <c r="S164" s="3"/>
      <c r="V164" s="9"/>
      <c r="W164" s="6"/>
      <c r="X164" s="8"/>
      <c r="Y164" s="9"/>
      <c r="Z164" s="6"/>
      <c r="AA164" s="8"/>
      <c r="AC164" s="114">
        <f t="shared" si="64"/>
        <v>0</v>
      </c>
      <c r="AD164" s="114">
        <f t="shared" si="65"/>
        <v>0</v>
      </c>
      <c r="AE164" s="11"/>
    </row>
    <row r="165" s="1" customFormat="1" ht="11" customHeight="1" spans="1:31">
      <c r="A165" s="48"/>
      <c r="B165" s="136" t="s">
        <v>416</v>
      </c>
      <c r="C165" s="36"/>
      <c r="D165" s="37"/>
      <c r="E165" s="38">
        <f>SUM(F120:F164)</f>
        <v>557800</v>
      </c>
      <c r="F165" s="39">
        <f>E165/45</f>
        <v>12395.5555555556</v>
      </c>
      <c r="G165" s="73"/>
      <c r="H165" s="38">
        <f>SUM(I120:I164)</f>
        <v>557800</v>
      </c>
      <c r="I165" s="149">
        <f>H165/45</f>
        <v>12395.5555555556</v>
      </c>
      <c r="J165" s="105"/>
      <c r="K165" s="134" t="s">
        <v>397</v>
      </c>
      <c r="L165" s="25" t="s">
        <v>398</v>
      </c>
      <c r="M165" s="52"/>
      <c r="N165" s="27">
        <v>11700</v>
      </c>
      <c r="O165" s="28">
        <f t="shared" si="69"/>
        <v>11700</v>
      </c>
      <c r="P165" s="29" t="str">
        <f t="shared" si="63"/>
        <v/>
      </c>
      <c r="Q165" s="30">
        <v>11700</v>
      </c>
      <c r="R165" s="90">
        <f t="shared" si="66"/>
        <v>11700</v>
      </c>
      <c r="S165" s="3"/>
      <c r="V165" s="9"/>
      <c r="W165" s="6"/>
      <c r="X165" s="8"/>
      <c r="Y165" s="9"/>
      <c r="Z165" s="6"/>
      <c r="AA165" s="8"/>
      <c r="AC165" s="114">
        <f t="shared" si="64"/>
        <v>0</v>
      </c>
      <c r="AD165" s="114">
        <f t="shared" si="65"/>
        <v>0</v>
      </c>
      <c r="AE165" s="11"/>
    </row>
    <row r="166" s="1" customFormat="1" ht="11" customHeight="1" spans="1:31">
      <c r="A166" s="137" t="s">
        <v>419</v>
      </c>
      <c r="B166" s="24" t="s">
        <v>420</v>
      </c>
      <c r="C166" s="25" t="s">
        <v>15</v>
      </c>
      <c r="D166" s="26"/>
      <c r="E166" s="34">
        <v>4100</v>
      </c>
      <c r="F166" s="28">
        <f t="shared" ref="F166:F180" si="71">E166+D166</f>
        <v>4100</v>
      </c>
      <c r="G166" s="29" t="str">
        <f t="shared" ref="G166:G184" si="72">IF(LEFT(D166,1)="+",LEFT(D166,1)&amp;TEXT(D166,"#"),TEXT(D166,"#"))</f>
        <v/>
      </c>
      <c r="H166" s="34">
        <v>4100</v>
      </c>
      <c r="I166" s="99">
        <f t="shared" ref="I166:I180" si="73">IF(G166="",0+H166,G166+H166)</f>
        <v>4100</v>
      </c>
      <c r="J166" s="105"/>
      <c r="K166" s="150" t="s">
        <v>400</v>
      </c>
      <c r="L166" s="75" t="s">
        <v>22</v>
      </c>
      <c r="M166" s="52"/>
      <c r="N166" s="27">
        <v>4050</v>
      </c>
      <c r="O166" s="28">
        <f t="shared" si="69"/>
        <v>4050</v>
      </c>
      <c r="P166" s="77" t="str">
        <f t="shared" si="63"/>
        <v/>
      </c>
      <c r="Q166" s="30">
        <v>4050</v>
      </c>
      <c r="R166" s="90">
        <f t="shared" si="66"/>
        <v>4050</v>
      </c>
      <c r="S166" s="3"/>
      <c r="V166" s="9"/>
      <c r="W166" s="6"/>
      <c r="X166" s="8"/>
      <c r="Y166" s="9"/>
      <c r="Z166" s="6"/>
      <c r="AA166" s="8"/>
      <c r="AC166" s="114">
        <f t="shared" si="64"/>
        <v>0</v>
      </c>
      <c r="AD166" s="114">
        <f t="shared" si="65"/>
        <v>0</v>
      </c>
      <c r="AE166" s="11"/>
    </row>
    <row r="167" s="1" customFormat="1" ht="11" customHeight="1" spans="1:31">
      <c r="A167" s="138"/>
      <c r="B167" s="24" t="s">
        <v>422</v>
      </c>
      <c r="C167" s="25" t="s">
        <v>22</v>
      </c>
      <c r="D167" s="26"/>
      <c r="E167" s="27">
        <v>2500</v>
      </c>
      <c r="F167" s="28">
        <f t="shared" si="71"/>
        <v>2500</v>
      </c>
      <c r="G167" s="29" t="str">
        <f t="shared" si="72"/>
        <v/>
      </c>
      <c r="H167" s="30">
        <v>2500</v>
      </c>
      <c r="I167" s="99">
        <f t="shared" si="73"/>
        <v>2500</v>
      </c>
      <c r="J167" s="105"/>
      <c r="K167" s="151" t="s">
        <v>402</v>
      </c>
      <c r="L167" s="75" t="s">
        <v>22</v>
      </c>
      <c r="M167" s="26"/>
      <c r="N167" s="27">
        <v>10360</v>
      </c>
      <c r="O167" s="28">
        <f t="shared" si="69"/>
        <v>10360</v>
      </c>
      <c r="P167" s="77" t="str">
        <f t="shared" si="63"/>
        <v/>
      </c>
      <c r="Q167" s="30">
        <v>10360</v>
      </c>
      <c r="R167" s="90">
        <f t="shared" si="66"/>
        <v>10360</v>
      </c>
      <c r="S167" s="3"/>
      <c r="V167" s="9"/>
      <c r="W167" s="6"/>
      <c r="X167" s="8"/>
      <c r="Y167" s="9"/>
      <c r="Z167" s="6"/>
      <c r="AA167" s="8"/>
      <c r="AC167" s="114">
        <f t="shared" si="64"/>
        <v>0</v>
      </c>
      <c r="AD167" s="114">
        <f t="shared" si="65"/>
        <v>0</v>
      </c>
      <c r="AE167" s="11"/>
    </row>
    <row r="168" s="1" customFormat="1" ht="11" customHeight="1" spans="1:31">
      <c r="A168" s="138"/>
      <c r="B168" s="118" t="s">
        <v>425</v>
      </c>
      <c r="C168" s="25" t="s">
        <v>22</v>
      </c>
      <c r="D168" s="26"/>
      <c r="E168" s="34">
        <v>3400</v>
      </c>
      <c r="F168" s="28">
        <f t="shared" si="71"/>
        <v>3400</v>
      </c>
      <c r="G168" s="29" t="str">
        <f t="shared" si="72"/>
        <v/>
      </c>
      <c r="H168" s="34">
        <v>3400</v>
      </c>
      <c r="I168" s="99">
        <f t="shared" si="73"/>
        <v>3400</v>
      </c>
      <c r="J168" s="105"/>
      <c r="K168" s="44" t="s">
        <v>404</v>
      </c>
      <c r="L168" s="44" t="s">
        <v>22</v>
      </c>
      <c r="M168" s="26"/>
      <c r="N168" s="27">
        <v>3600</v>
      </c>
      <c r="O168" s="152">
        <f t="shared" si="69"/>
        <v>3600</v>
      </c>
      <c r="P168" s="153" t="str">
        <f t="shared" si="63"/>
        <v/>
      </c>
      <c r="Q168" s="156">
        <v>3600</v>
      </c>
      <c r="R168" s="90">
        <f t="shared" si="66"/>
        <v>3600</v>
      </c>
      <c r="S168" s="3"/>
      <c r="V168" s="9"/>
      <c r="W168" s="6"/>
      <c r="X168" s="8"/>
      <c r="Y168" s="9"/>
      <c r="Z168" s="6"/>
      <c r="AA168" s="8"/>
      <c r="AC168" s="114">
        <f t="shared" si="64"/>
        <v>0</v>
      </c>
      <c r="AD168" s="114">
        <f t="shared" si="65"/>
        <v>0</v>
      </c>
      <c r="AE168" s="11"/>
    </row>
    <row r="169" s="1" customFormat="1" ht="11" customHeight="1" spans="1:31">
      <c r="A169" s="138"/>
      <c r="B169" s="32" t="s">
        <v>428</v>
      </c>
      <c r="C169" s="33" t="s">
        <v>231</v>
      </c>
      <c r="D169" s="26"/>
      <c r="E169" s="27">
        <v>2500</v>
      </c>
      <c r="F169" s="28">
        <f t="shared" si="71"/>
        <v>2500</v>
      </c>
      <c r="G169" s="29" t="str">
        <f t="shared" si="72"/>
        <v/>
      </c>
      <c r="H169" s="30">
        <v>2500</v>
      </c>
      <c r="I169" s="99">
        <f t="shared" si="73"/>
        <v>2500</v>
      </c>
      <c r="J169" s="105"/>
      <c r="K169" s="44" t="s">
        <v>406</v>
      </c>
      <c r="L169" s="44" t="s">
        <v>20</v>
      </c>
      <c r="M169" s="26"/>
      <c r="N169" s="27">
        <v>3000</v>
      </c>
      <c r="O169" s="152">
        <f t="shared" si="69"/>
        <v>3000</v>
      </c>
      <c r="P169" s="153" t="str">
        <f t="shared" si="63"/>
        <v/>
      </c>
      <c r="Q169" s="156">
        <v>3000</v>
      </c>
      <c r="R169" s="90">
        <f t="shared" si="66"/>
        <v>3000</v>
      </c>
      <c r="S169" s="3"/>
      <c r="V169" s="9"/>
      <c r="W169" s="6"/>
      <c r="X169" s="8"/>
      <c r="Y169" s="9"/>
      <c r="Z169" s="6"/>
      <c r="AA169" s="8"/>
      <c r="AC169" s="114">
        <f t="shared" si="64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24" t="s">
        <v>430</v>
      </c>
      <c r="C170" s="25" t="s">
        <v>22</v>
      </c>
      <c r="D170" s="26"/>
      <c r="E170" s="27">
        <v>3100</v>
      </c>
      <c r="F170" s="28">
        <f t="shared" si="71"/>
        <v>3100</v>
      </c>
      <c r="G170" s="29" t="str">
        <f t="shared" si="72"/>
        <v/>
      </c>
      <c r="H170" s="30">
        <v>3100</v>
      </c>
      <c r="I170" s="99">
        <f t="shared" si="73"/>
        <v>3100</v>
      </c>
      <c r="J170" s="105"/>
      <c r="K170" s="44" t="s">
        <v>408</v>
      </c>
      <c r="L170" s="44" t="s">
        <v>22</v>
      </c>
      <c r="M170" s="26"/>
      <c r="N170" s="27">
        <v>3000</v>
      </c>
      <c r="O170" s="152">
        <f t="shared" si="69"/>
        <v>3000</v>
      </c>
      <c r="P170" s="153" t="str">
        <f t="shared" si="63"/>
        <v/>
      </c>
      <c r="Q170" s="156">
        <v>3000</v>
      </c>
      <c r="R170" s="90">
        <f t="shared" si="66"/>
        <v>3000</v>
      </c>
      <c r="S170" s="3"/>
      <c r="V170" s="9"/>
      <c r="W170" s="6"/>
      <c r="X170" s="8"/>
      <c r="Y170" s="9"/>
      <c r="Z170" s="6"/>
      <c r="AA170" s="8"/>
      <c r="AC170" s="114">
        <f t="shared" si="64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24" t="s">
        <v>432</v>
      </c>
      <c r="C171" s="25" t="s">
        <v>22</v>
      </c>
      <c r="D171" s="26"/>
      <c r="E171" s="27">
        <v>3100</v>
      </c>
      <c r="F171" s="28">
        <f t="shared" si="71"/>
        <v>3100</v>
      </c>
      <c r="G171" s="29" t="str">
        <f t="shared" si="72"/>
        <v/>
      </c>
      <c r="H171" s="30">
        <v>3100</v>
      </c>
      <c r="I171" s="99">
        <f t="shared" si="73"/>
        <v>3100</v>
      </c>
      <c r="J171" s="105" t="s">
        <v>410</v>
      </c>
      <c r="K171" s="44" t="s">
        <v>411</v>
      </c>
      <c r="L171" s="44" t="s">
        <v>412</v>
      </c>
      <c r="M171" s="26"/>
      <c r="N171" s="27">
        <v>47200</v>
      </c>
      <c r="O171" s="152">
        <f t="shared" si="69"/>
        <v>47200</v>
      </c>
      <c r="P171" s="153" t="str">
        <f t="shared" si="63"/>
        <v/>
      </c>
      <c r="Q171" s="27">
        <v>47200</v>
      </c>
      <c r="R171" s="90">
        <f t="shared" si="66"/>
        <v>47200</v>
      </c>
      <c r="S171" s="3"/>
      <c r="V171" s="9"/>
      <c r="W171" s="6"/>
      <c r="X171" s="8"/>
      <c r="Y171" s="9"/>
      <c r="Z171" s="6"/>
      <c r="AA171" s="8"/>
      <c r="AC171" s="114">
        <f t="shared" si="64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105</v>
      </c>
      <c r="D172" s="26"/>
      <c r="E172" s="27">
        <v>5800</v>
      </c>
      <c r="F172" s="28">
        <f t="shared" si="71"/>
        <v>5800</v>
      </c>
      <c r="G172" s="29" t="str">
        <f t="shared" si="72"/>
        <v/>
      </c>
      <c r="H172" s="30">
        <v>5800</v>
      </c>
      <c r="I172" s="99">
        <f t="shared" si="73"/>
        <v>5800</v>
      </c>
      <c r="J172" s="105"/>
      <c r="K172" s="44" t="s">
        <v>415</v>
      </c>
      <c r="L172" s="44" t="s">
        <v>412</v>
      </c>
      <c r="M172" s="26"/>
      <c r="N172" s="27">
        <v>16200</v>
      </c>
      <c r="O172" s="152">
        <f t="shared" si="69"/>
        <v>16200</v>
      </c>
      <c r="P172" s="77" t="str">
        <f t="shared" si="63"/>
        <v/>
      </c>
      <c r="Q172" s="27">
        <v>16200</v>
      </c>
      <c r="R172" s="90">
        <f t="shared" si="66"/>
        <v>16200</v>
      </c>
      <c r="S172" s="3"/>
      <c r="V172" s="9"/>
      <c r="W172" s="6"/>
      <c r="X172" s="8"/>
      <c r="Y172" s="9"/>
      <c r="Z172" s="6"/>
      <c r="AA172" s="8"/>
      <c r="AC172" s="114">
        <f t="shared" si="64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435</v>
      </c>
      <c r="C173" s="25" t="s">
        <v>22</v>
      </c>
      <c r="D173" s="26"/>
      <c r="E173" s="27">
        <v>3000</v>
      </c>
      <c r="F173" s="28">
        <f t="shared" si="71"/>
        <v>3000</v>
      </c>
      <c r="G173" s="29" t="str">
        <f t="shared" si="72"/>
        <v/>
      </c>
      <c r="H173" s="30">
        <v>3000</v>
      </c>
      <c r="I173" s="99">
        <f t="shared" si="73"/>
        <v>3000</v>
      </c>
      <c r="J173" s="105"/>
      <c r="K173" s="44" t="s">
        <v>417</v>
      </c>
      <c r="L173" s="44" t="s">
        <v>418</v>
      </c>
      <c r="M173" s="26"/>
      <c r="N173" s="27">
        <v>14400</v>
      </c>
      <c r="O173" s="152">
        <f t="shared" si="69"/>
        <v>14400</v>
      </c>
      <c r="P173" s="77" t="str">
        <f t="shared" si="63"/>
        <v/>
      </c>
      <c r="Q173" s="27">
        <v>14400</v>
      </c>
      <c r="R173" s="90">
        <f t="shared" si="66"/>
        <v>14400</v>
      </c>
      <c r="S173" s="3"/>
      <c r="V173" s="9"/>
      <c r="W173" s="6"/>
      <c r="X173" s="8"/>
      <c r="Y173" s="9"/>
      <c r="Z173" s="6"/>
      <c r="AA173" s="8"/>
      <c r="AC173" s="114">
        <f t="shared" si="64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437</v>
      </c>
      <c r="C174" s="25" t="s">
        <v>22</v>
      </c>
      <c r="D174" s="26"/>
      <c r="E174" s="27">
        <v>4430</v>
      </c>
      <c r="F174" s="28">
        <f t="shared" si="71"/>
        <v>4430</v>
      </c>
      <c r="G174" s="29" t="str">
        <f t="shared" si="72"/>
        <v/>
      </c>
      <c r="H174" s="30">
        <v>4430</v>
      </c>
      <c r="I174" s="99">
        <f t="shared" si="73"/>
        <v>4430</v>
      </c>
      <c r="J174" s="105"/>
      <c r="K174" s="44" t="s">
        <v>421</v>
      </c>
      <c r="L174" s="44" t="s">
        <v>276</v>
      </c>
      <c r="M174" s="26"/>
      <c r="N174" s="27">
        <v>15300</v>
      </c>
      <c r="O174" s="152">
        <f t="shared" si="69"/>
        <v>15300</v>
      </c>
      <c r="P174" s="77" t="str">
        <f t="shared" si="63"/>
        <v/>
      </c>
      <c r="Q174" s="27">
        <v>15300</v>
      </c>
      <c r="R174" s="90">
        <f t="shared" si="66"/>
        <v>15300</v>
      </c>
      <c r="S174" s="3"/>
      <c r="V174" s="9"/>
      <c r="W174" s="6"/>
      <c r="X174" s="8"/>
      <c r="Y174" s="9"/>
      <c r="Z174" s="6"/>
      <c r="AA174" s="8"/>
      <c r="AC174" s="114">
        <f t="shared" si="64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32" t="s">
        <v>439</v>
      </c>
      <c r="C175" s="33" t="s">
        <v>22</v>
      </c>
      <c r="D175" s="26"/>
      <c r="E175" s="27">
        <v>3100</v>
      </c>
      <c r="F175" s="28">
        <f t="shared" si="71"/>
        <v>3100</v>
      </c>
      <c r="G175" s="29" t="str">
        <f t="shared" si="72"/>
        <v/>
      </c>
      <c r="H175" s="30">
        <v>3100</v>
      </c>
      <c r="I175" s="99">
        <f t="shared" si="73"/>
        <v>3100</v>
      </c>
      <c r="J175" s="105"/>
      <c r="K175" s="44" t="s">
        <v>423</v>
      </c>
      <c r="L175" s="44" t="s">
        <v>424</v>
      </c>
      <c r="M175" s="26"/>
      <c r="N175" s="27">
        <v>17200</v>
      </c>
      <c r="O175" s="152">
        <f t="shared" si="69"/>
        <v>17200</v>
      </c>
      <c r="P175" s="77" t="str">
        <f t="shared" si="63"/>
        <v/>
      </c>
      <c r="Q175" s="27">
        <v>17200</v>
      </c>
      <c r="R175" s="90">
        <f t="shared" si="66"/>
        <v>17200</v>
      </c>
      <c r="S175" s="3"/>
      <c r="V175" s="9"/>
      <c r="W175" s="6"/>
      <c r="X175" s="8"/>
      <c r="Y175" s="9"/>
      <c r="Z175" s="6"/>
      <c r="AA175" s="8"/>
      <c r="AC175" s="114">
        <f t="shared" si="64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32" t="s">
        <v>441</v>
      </c>
      <c r="C176" s="139" t="s">
        <v>29</v>
      </c>
      <c r="D176" s="26"/>
      <c r="E176" s="27">
        <v>3500</v>
      </c>
      <c r="F176" s="28">
        <f t="shared" si="71"/>
        <v>3500</v>
      </c>
      <c r="G176" s="29" t="str">
        <f t="shared" si="72"/>
        <v/>
      </c>
      <c r="H176" s="30">
        <v>3500</v>
      </c>
      <c r="I176" s="99">
        <f t="shared" si="73"/>
        <v>3500</v>
      </c>
      <c r="J176" s="105"/>
      <c r="K176" s="44" t="s">
        <v>426</v>
      </c>
      <c r="L176" s="44" t="s">
        <v>427</v>
      </c>
      <c r="M176" s="26"/>
      <c r="N176" s="27">
        <v>43800</v>
      </c>
      <c r="O176" s="152">
        <f t="shared" si="69"/>
        <v>43800</v>
      </c>
      <c r="P176" s="77" t="str">
        <f t="shared" si="63"/>
        <v/>
      </c>
      <c r="Q176" s="27">
        <v>43800</v>
      </c>
      <c r="R176" s="90">
        <f t="shared" si="66"/>
        <v>43800</v>
      </c>
      <c r="S176" s="3"/>
      <c r="V176" s="9"/>
      <c r="W176" s="6"/>
      <c r="X176" s="8"/>
      <c r="Y176" s="9"/>
      <c r="Z176" s="6"/>
      <c r="AA176" s="8"/>
      <c r="AC176" s="114">
        <f t="shared" si="64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24" t="s">
        <v>443</v>
      </c>
      <c r="C177" s="25" t="s">
        <v>22</v>
      </c>
      <c r="D177" s="26"/>
      <c r="E177" s="27">
        <v>2900</v>
      </c>
      <c r="F177" s="28">
        <f t="shared" si="71"/>
        <v>2900</v>
      </c>
      <c r="G177" s="29" t="str">
        <f t="shared" si="72"/>
        <v/>
      </c>
      <c r="H177" s="30">
        <v>2900</v>
      </c>
      <c r="I177" s="99">
        <f t="shared" si="73"/>
        <v>2900</v>
      </c>
      <c r="J177" s="105"/>
      <c r="K177" s="44" t="s">
        <v>429</v>
      </c>
      <c r="L177" s="44" t="s">
        <v>412</v>
      </c>
      <c r="M177" s="26"/>
      <c r="N177" s="27">
        <v>13100</v>
      </c>
      <c r="O177" s="152">
        <f t="shared" si="69"/>
        <v>13100</v>
      </c>
      <c r="P177" s="77" t="str">
        <f t="shared" si="63"/>
        <v/>
      </c>
      <c r="Q177" s="27">
        <v>13100</v>
      </c>
      <c r="R177" s="90">
        <f t="shared" si="66"/>
        <v>13100</v>
      </c>
      <c r="S177" s="3"/>
      <c r="V177" s="9"/>
      <c r="W177" s="6"/>
      <c r="X177" s="8"/>
      <c r="Y177" s="9"/>
      <c r="Z177" s="6"/>
      <c r="AA177" s="8"/>
      <c r="AC177" s="114">
        <f t="shared" si="64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24" t="s">
        <v>445</v>
      </c>
      <c r="C178" s="25" t="s">
        <v>22</v>
      </c>
      <c r="D178" s="26"/>
      <c r="E178" s="27">
        <v>4280</v>
      </c>
      <c r="F178" s="28">
        <f t="shared" si="71"/>
        <v>4280</v>
      </c>
      <c r="G178" s="29" t="str">
        <f t="shared" si="72"/>
        <v/>
      </c>
      <c r="H178" s="30">
        <v>4280</v>
      </c>
      <c r="I178" s="99">
        <f t="shared" si="73"/>
        <v>4280</v>
      </c>
      <c r="J178" s="105"/>
      <c r="K178" s="44" t="s">
        <v>431</v>
      </c>
      <c r="L178" s="44" t="s">
        <v>412</v>
      </c>
      <c r="M178" s="26"/>
      <c r="N178" s="27">
        <v>35500</v>
      </c>
      <c r="O178" s="152">
        <f t="shared" si="69"/>
        <v>35500</v>
      </c>
      <c r="P178" s="77" t="str">
        <f t="shared" si="63"/>
        <v/>
      </c>
      <c r="Q178" s="27">
        <v>35500</v>
      </c>
      <c r="R178" s="90">
        <f t="shared" si="66"/>
        <v>35500</v>
      </c>
      <c r="S178" s="3"/>
      <c r="V178" s="9"/>
      <c r="W178" s="6"/>
      <c r="X178" s="8"/>
      <c r="Y178" s="9"/>
      <c r="Z178" s="6"/>
      <c r="AA178" s="8"/>
      <c r="AC178" s="114">
        <f t="shared" si="64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24" t="s">
        <v>447</v>
      </c>
      <c r="C179" s="25" t="s">
        <v>448</v>
      </c>
      <c r="D179" s="26"/>
      <c r="E179" s="27">
        <v>3200</v>
      </c>
      <c r="F179" s="28">
        <f t="shared" si="71"/>
        <v>3200</v>
      </c>
      <c r="G179" s="29" t="str">
        <f t="shared" si="72"/>
        <v/>
      </c>
      <c r="H179" s="30">
        <v>3200</v>
      </c>
      <c r="I179" s="99">
        <f t="shared" si="73"/>
        <v>3200</v>
      </c>
      <c r="J179" s="105"/>
      <c r="K179" s="44" t="s">
        <v>433</v>
      </c>
      <c r="L179" s="44" t="s">
        <v>412</v>
      </c>
      <c r="M179" s="26"/>
      <c r="N179" s="27">
        <v>36500</v>
      </c>
      <c r="O179" s="152">
        <f t="shared" si="69"/>
        <v>36500</v>
      </c>
      <c r="P179" s="77" t="str">
        <f t="shared" si="63"/>
        <v/>
      </c>
      <c r="Q179" s="27">
        <v>36500</v>
      </c>
      <c r="R179" s="90">
        <f t="shared" si="66"/>
        <v>36500</v>
      </c>
      <c r="S179" s="3"/>
      <c r="V179" s="9"/>
      <c r="W179" s="6"/>
      <c r="X179" s="8"/>
      <c r="Y179" s="9"/>
      <c r="Z179" s="6"/>
      <c r="AA179" s="8"/>
      <c r="AC179" s="114">
        <f t="shared" si="64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450</v>
      </c>
      <c r="C180" s="25" t="s">
        <v>22</v>
      </c>
      <c r="D180" s="26"/>
      <c r="E180" s="27">
        <v>3200</v>
      </c>
      <c r="F180" s="28">
        <f t="shared" si="71"/>
        <v>3200</v>
      </c>
      <c r="G180" s="29" t="str">
        <f t="shared" si="72"/>
        <v/>
      </c>
      <c r="H180" s="30">
        <v>3200</v>
      </c>
      <c r="I180" s="99">
        <f t="shared" si="73"/>
        <v>3200</v>
      </c>
      <c r="J180" s="105"/>
      <c r="K180" s="44" t="s">
        <v>434</v>
      </c>
      <c r="L180" s="44" t="s">
        <v>412</v>
      </c>
      <c r="M180" s="26"/>
      <c r="N180" s="27">
        <v>8900</v>
      </c>
      <c r="O180" s="152">
        <f t="shared" si="69"/>
        <v>8900</v>
      </c>
      <c r="P180" s="77" t="str">
        <f t="shared" si="63"/>
        <v/>
      </c>
      <c r="Q180" s="27">
        <v>8900</v>
      </c>
      <c r="R180" s="90">
        <f t="shared" si="66"/>
        <v>8900</v>
      </c>
      <c r="S180" s="3"/>
      <c r="V180" s="9"/>
      <c r="W180" s="6"/>
      <c r="X180" s="8"/>
      <c r="Y180" s="9"/>
      <c r="Z180" s="6"/>
      <c r="AA180" s="8"/>
      <c r="AC180" s="114">
        <f t="shared" si="64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36" t="s">
        <v>452</v>
      </c>
      <c r="C181" s="36"/>
      <c r="D181" s="37"/>
      <c r="E181" s="38">
        <f>SUM(F166:F180)</f>
        <v>52110</v>
      </c>
      <c r="F181" s="39">
        <f>E181/15</f>
        <v>3474</v>
      </c>
      <c r="G181" s="29" t="str">
        <f t="shared" si="72"/>
        <v/>
      </c>
      <c r="H181" s="38">
        <f>SUM(I166:I180)</f>
        <v>52110</v>
      </c>
      <c r="I181" s="39">
        <f>H181/15</f>
        <v>3474</v>
      </c>
      <c r="J181" s="105"/>
      <c r="K181" s="44" t="s">
        <v>436</v>
      </c>
      <c r="L181" s="44" t="s">
        <v>412</v>
      </c>
      <c r="M181" s="26"/>
      <c r="N181" s="27">
        <v>15500</v>
      </c>
      <c r="O181" s="152">
        <f t="shared" si="69"/>
        <v>15500</v>
      </c>
      <c r="P181" s="77" t="str">
        <f t="shared" si="63"/>
        <v/>
      </c>
      <c r="Q181" s="27">
        <v>15500</v>
      </c>
      <c r="R181" s="90">
        <f t="shared" si="66"/>
        <v>15500</v>
      </c>
      <c r="S181" s="3"/>
      <c r="V181" s="9"/>
      <c r="W181" s="6"/>
      <c r="X181" s="8"/>
      <c r="Y181" s="9"/>
      <c r="Z181" s="6"/>
      <c r="AA181" s="8"/>
      <c r="AC181" s="114">
        <f t="shared" si="64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54" t="s">
        <v>454</v>
      </c>
      <c r="C182" s="25" t="s">
        <v>22</v>
      </c>
      <c r="D182" s="26"/>
      <c r="E182" s="27">
        <v>2600</v>
      </c>
      <c r="F182" s="28">
        <f t="shared" ref="F182:F184" si="74">E182+D182</f>
        <v>2600</v>
      </c>
      <c r="G182" s="29" t="str">
        <f t="shared" si="72"/>
        <v/>
      </c>
      <c r="H182" s="30">
        <v>2600</v>
      </c>
      <c r="I182" s="67">
        <f t="shared" ref="I182:I184" si="75">IF(G182="",0+H182,G182+H182)</f>
        <v>2600</v>
      </c>
      <c r="J182" s="105"/>
      <c r="K182" s="44" t="s">
        <v>438</v>
      </c>
      <c r="L182" s="44" t="s">
        <v>412</v>
      </c>
      <c r="M182" s="26"/>
      <c r="N182" s="27">
        <v>17300</v>
      </c>
      <c r="O182" s="152">
        <f t="shared" si="69"/>
        <v>17300</v>
      </c>
      <c r="P182" s="77" t="str">
        <f t="shared" si="63"/>
        <v/>
      </c>
      <c r="Q182" s="27">
        <v>17300</v>
      </c>
      <c r="R182" s="90">
        <f t="shared" si="66"/>
        <v>17300</v>
      </c>
      <c r="S182" s="3"/>
      <c r="V182" s="9"/>
      <c r="W182" s="6"/>
      <c r="X182" s="8"/>
      <c r="Y182" s="9"/>
      <c r="Z182" s="6"/>
      <c r="AA182" s="8"/>
      <c r="AC182" s="114">
        <f t="shared" si="64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33" t="s">
        <v>456</v>
      </c>
      <c r="C183" s="33" t="s">
        <v>231</v>
      </c>
      <c r="D183" s="26"/>
      <c r="E183" s="27">
        <v>2700</v>
      </c>
      <c r="F183" s="28">
        <f t="shared" si="74"/>
        <v>2700</v>
      </c>
      <c r="G183" s="29" t="str">
        <f t="shared" si="72"/>
        <v/>
      </c>
      <c r="H183" s="30">
        <v>2700</v>
      </c>
      <c r="I183" s="67">
        <f t="shared" si="75"/>
        <v>2700</v>
      </c>
      <c r="J183" s="105"/>
      <c r="K183" s="44" t="s">
        <v>440</v>
      </c>
      <c r="L183" s="44" t="s">
        <v>66</v>
      </c>
      <c r="M183" s="26"/>
      <c r="N183" s="27">
        <v>45500</v>
      </c>
      <c r="O183" s="152">
        <f t="shared" si="69"/>
        <v>45500</v>
      </c>
      <c r="P183" s="77" t="str">
        <f t="shared" si="63"/>
        <v/>
      </c>
      <c r="Q183" s="27">
        <v>45500</v>
      </c>
      <c r="R183" s="90">
        <f t="shared" si="66"/>
        <v>45500</v>
      </c>
      <c r="S183" s="3"/>
      <c r="V183" s="9"/>
      <c r="W183" s="6"/>
      <c r="X183" s="8"/>
      <c r="Y183" s="9"/>
      <c r="Z183" s="6"/>
      <c r="AA183" s="8"/>
      <c r="AC183" s="114">
        <f t="shared" si="64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33" t="s">
        <v>458</v>
      </c>
      <c r="C184" s="33" t="s">
        <v>22</v>
      </c>
      <c r="D184" s="26"/>
      <c r="E184" s="27">
        <v>3200</v>
      </c>
      <c r="F184" s="28">
        <f t="shared" si="74"/>
        <v>3200</v>
      </c>
      <c r="G184" s="29" t="str">
        <f t="shared" si="72"/>
        <v/>
      </c>
      <c r="H184" s="30">
        <v>3200</v>
      </c>
      <c r="I184" s="67">
        <f t="shared" si="75"/>
        <v>3200</v>
      </c>
      <c r="J184" s="105"/>
      <c r="K184" s="44" t="s">
        <v>442</v>
      </c>
      <c r="L184" s="44" t="s">
        <v>66</v>
      </c>
      <c r="M184" s="26"/>
      <c r="N184" s="27">
        <v>14500</v>
      </c>
      <c r="O184" s="152">
        <f t="shared" si="69"/>
        <v>14500</v>
      </c>
      <c r="P184" s="77" t="str">
        <f t="shared" si="63"/>
        <v/>
      </c>
      <c r="Q184" s="27">
        <v>14500</v>
      </c>
      <c r="R184" s="90">
        <f t="shared" si="66"/>
        <v>14500</v>
      </c>
      <c r="S184" s="3"/>
      <c r="V184" s="9"/>
      <c r="W184" s="6"/>
      <c r="X184" s="8"/>
      <c r="Y184" s="9"/>
      <c r="Z184" s="6"/>
      <c r="AA184" s="8"/>
      <c r="AC184" s="114">
        <f t="shared" si="64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36" t="s">
        <v>460</v>
      </c>
      <c r="C185" s="36"/>
      <c r="D185" s="37"/>
      <c r="E185" s="38">
        <f>E181+F182+F183+F184</f>
        <v>60610</v>
      </c>
      <c r="F185" s="39">
        <f>E185/18</f>
        <v>3367.22222222222</v>
      </c>
      <c r="G185" s="73"/>
      <c r="H185" s="38">
        <f>H181+I182+I183+I184</f>
        <v>60610</v>
      </c>
      <c r="I185" s="39">
        <f>H185/18</f>
        <v>3367.22222222222</v>
      </c>
      <c r="J185" s="105"/>
      <c r="K185" s="44" t="s">
        <v>444</v>
      </c>
      <c r="L185" s="44" t="s">
        <v>66</v>
      </c>
      <c r="M185" s="26"/>
      <c r="N185" s="27">
        <v>12700</v>
      </c>
      <c r="O185" s="152">
        <f t="shared" si="69"/>
        <v>12700</v>
      </c>
      <c r="P185" s="77" t="str">
        <f t="shared" si="63"/>
        <v/>
      </c>
      <c r="Q185" s="27">
        <v>12700</v>
      </c>
      <c r="R185" s="90">
        <f t="shared" si="66"/>
        <v>12700</v>
      </c>
      <c r="S185" s="3"/>
      <c r="V185" s="9"/>
      <c r="W185" s="6"/>
      <c r="X185" s="8"/>
      <c r="Y185" s="9"/>
      <c r="Z185" s="6"/>
      <c r="AA185" s="8"/>
      <c r="AC185" s="114">
        <f t="shared" si="64"/>
        <v>0</v>
      </c>
      <c r="AD185" s="114">
        <f t="shared" si="65"/>
        <v>0</v>
      </c>
      <c r="AE185" s="11"/>
    </row>
    <row r="186" s="1" customFormat="1" ht="11" customHeight="1" spans="1:31">
      <c r="A186" s="140"/>
      <c r="B186" s="60"/>
      <c r="C186" s="60"/>
      <c r="D186" s="26"/>
      <c r="E186" s="34"/>
      <c r="F186" s="28"/>
      <c r="G186" s="29"/>
      <c r="H186" s="34"/>
      <c r="I186" s="67"/>
      <c r="J186" s="105"/>
      <c r="K186" s="44" t="s">
        <v>446</v>
      </c>
      <c r="L186" s="44" t="s">
        <v>66</v>
      </c>
      <c r="M186" s="26"/>
      <c r="N186" s="27">
        <v>11400</v>
      </c>
      <c r="O186" s="152">
        <f t="shared" si="69"/>
        <v>11400</v>
      </c>
      <c r="P186" s="77" t="str">
        <f t="shared" si="63"/>
        <v/>
      </c>
      <c r="Q186" s="27">
        <v>11400</v>
      </c>
      <c r="R186" s="90">
        <f t="shared" si="66"/>
        <v>11400</v>
      </c>
      <c r="S186" s="3"/>
      <c r="V186" s="9"/>
      <c r="W186" s="6"/>
      <c r="X186" s="8"/>
      <c r="Y186" s="9"/>
      <c r="Z186" s="6"/>
      <c r="AA186" s="8"/>
      <c r="AC186" s="114">
        <f t="shared" si="64"/>
        <v>0</v>
      </c>
      <c r="AD186" s="114">
        <f t="shared" si="65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449</v>
      </c>
      <c r="L187" s="44" t="s">
        <v>66</v>
      </c>
      <c r="M187" s="26"/>
      <c r="N187" s="27">
        <v>13600</v>
      </c>
      <c r="O187" s="152">
        <f t="shared" si="69"/>
        <v>13600</v>
      </c>
      <c r="P187" s="77" t="str">
        <f t="shared" si="63"/>
        <v/>
      </c>
      <c r="Q187" s="27">
        <v>13600</v>
      </c>
      <c r="R187" s="90">
        <f t="shared" si="66"/>
        <v>13600</v>
      </c>
      <c r="S187" s="3"/>
      <c r="V187" s="9"/>
      <c r="W187" s="6"/>
      <c r="X187" s="8"/>
      <c r="Y187" s="9"/>
      <c r="Z187" s="6"/>
      <c r="AA187" s="8"/>
      <c r="AC187" s="114">
        <f t="shared" si="64"/>
        <v>0</v>
      </c>
      <c r="AD187" s="114">
        <f t="shared" si="65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451</v>
      </c>
      <c r="L188" s="44" t="s">
        <v>66</v>
      </c>
      <c r="M188" s="26"/>
      <c r="N188" s="27">
        <v>15500</v>
      </c>
      <c r="O188" s="152">
        <f t="shared" si="69"/>
        <v>15500</v>
      </c>
      <c r="P188" s="77" t="str">
        <f t="shared" ref="P188:P196" si="76">IF(LEFT(M188,1)="+",LEFT(M188,1)&amp;TEXT(M188,"#"),TEXT(M188,"#"))</f>
        <v/>
      </c>
      <c r="Q188" s="27">
        <v>15500</v>
      </c>
      <c r="R188" s="90">
        <f t="shared" si="66"/>
        <v>15500</v>
      </c>
      <c r="S188" s="3"/>
      <c r="V188" s="9"/>
      <c r="W188" s="6"/>
      <c r="X188" s="8"/>
      <c r="Y188" s="9"/>
      <c r="Z188" s="6"/>
      <c r="AA188" s="8"/>
      <c r="AC188" s="114">
        <f t="shared" si="64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453</v>
      </c>
      <c r="L189" s="44" t="s">
        <v>105</v>
      </c>
      <c r="M189" s="26"/>
      <c r="N189" s="27">
        <v>15600</v>
      </c>
      <c r="O189" s="152">
        <f t="shared" si="69"/>
        <v>15600</v>
      </c>
      <c r="P189" s="77" t="str">
        <f t="shared" si="76"/>
        <v/>
      </c>
      <c r="Q189" s="30">
        <v>15600</v>
      </c>
      <c r="R189" s="90">
        <f t="shared" si="66"/>
        <v>15600</v>
      </c>
      <c r="S189" s="3"/>
      <c r="V189" s="9"/>
      <c r="W189" s="6"/>
      <c r="X189" s="8"/>
      <c r="Y189" s="9"/>
      <c r="Z189" s="6"/>
      <c r="AA189" s="8"/>
      <c r="AC189" s="114">
        <f t="shared" si="64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4"/>
      <c r="J190" s="105"/>
      <c r="K190" s="44" t="s">
        <v>455</v>
      </c>
      <c r="L190" s="44" t="s">
        <v>105</v>
      </c>
      <c r="M190" s="26"/>
      <c r="N190" s="27">
        <v>14500</v>
      </c>
      <c r="O190" s="152">
        <f t="shared" si="69"/>
        <v>14500</v>
      </c>
      <c r="P190" s="29" t="str">
        <f t="shared" si="76"/>
        <v/>
      </c>
      <c r="Q190" s="30">
        <v>14500</v>
      </c>
      <c r="R190" s="90">
        <f t="shared" si="66"/>
        <v>14500</v>
      </c>
      <c r="S190" s="3"/>
      <c r="V190" s="9"/>
      <c r="W190" s="6"/>
      <c r="X190" s="8"/>
      <c r="Y190" s="9"/>
      <c r="Z190" s="6"/>
      <c r="AA190" s="8"/>
      <c r="AC190" s="114">
        <f t="shared" si="64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155" t="s">
        <v>457</v>
      </c>
      <c r="L191" s="44" t="s">
        <v>105</v>
      </c>
      <c r="M191" s="26"/>
      <c r="N191" s="27">
        <v>12700</v>
      </c>
      <c r="O191" s="152">
        <f t="shared" si="69"/>
        <v>12700</v>
      </c>
      <c r="P191" s="29" t="str">
        <f t="shared" si="76"/>
        <v/>
      </c>
      <c r="Q191" s="30">
        <v>12700</v>
      </c>
      <c r="R191" s="90">
        <f t="shared" si="66"/>
        <v>12700</v>
      </c>
      <c r="S191" s="3"/>
      <c r="V191" s="9"/>
      <c r="W191" s="6"/>
      <c r="X191" s="8"/>
      <c r="Y191" s="9"/>
      <c r="Z191" s="6"/>
      <c r="AA191" s="8"/>
      <c r="AC191" s="114">
        <f t="shared" si="64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459</v>
      </c>
      <c r="L192" s="44" t="s">
        <v>105</v>
      </c>
      <c r="M192" s="26"/>
      <c r="N192" s="27">
        <v>11000</v>
      </c>
      <c r="O192" s="152">
        <f t="shared" si="69"/>
        <v>11000</v>
      </c>
      <c r="P192" s="29" t="str">
        <f t="shared" si="76"/>
        <v/>
      </c>
      <c r="Q192" s="30">
        <v>11000</v>
      </c>
      <c r="R192" s="90">
        <f t="shared" si="66"/>
        <v>11000</v>
      </c>
      <c r="S192" s="3"/>
      <c r="V192" s="9"/>
      <c r="W192" s="6"/>
      <c r="X192" s="8"/>
      <c r="Y192" s="9"/>
      <c r="Z192" s="6"/>
      <c r="AA192" s="8"/>
      <c r="AC192" s="114">
        <f t="shared" si="64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461</v>
      </c>
      <c r="L193" s="60" t="s">
        <v>105</v>
      </c>
      <c r="M193" s="26"/>
      <c r="N193" s="27">
        <v>44000</v>
      </c>
      <c r="O193" s="28">
        <f t="shared" si="69"/>
        <v>44000</v>
      </c>
      <c r="P193" s="29" t="str">
        <f t="shared" si="76"/>
        <v/>
      </c>
      <c r="Q193" s="30">
        <v>44000</v>
      </c>
      <c r="R193" s="90">
        <f t="shared" si="66"/>
        <v>44000</v>
      </c>
      <c r="S193" s="3"/>
      <c r="V193" s="9"/>
      <c r="W193" s="6"/>
      <c r="X193" s="8"/>
      <c r="Y193" s="9"/>
      <c r="Z193" s="6"/>
      <c r="AA193" s="8"/>
      <c r="AC193" s="114">
        <f t="shared" si="64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462</v>
      </c>
      <c r="L194" s="60" t="s">
        <v>105</v>
      </c>
      <c r="M194" s="26"/>
      <c r="N194" s="34">
        <v>14700</v>
      </c>
      <c r="O194" s="28">
        <f t="shared" si="69"/>
        <v>14700</v>
      </c>
      <c r="P194" s="29" t="str">
        <f t="shared" si="76"/>
        <v/>
      </c>
      <c r="Q194" s="34">
        <v>14700</v>
      </c>
      <c r="R194" s="90">
        <f t="shared" si="66"/>
        <v>14700</v>
      </c>
      <c r="S194" s="3"/>
      <c r="V194" s="9"/>
      <c r="W194" s="6"/>
      <c r="X194" s="8"/>
      <c r="Y194" s="9"/>
      <c r="Z194" s="6"/>
      <c r="AA194" s="8"/>
      <c r="AC194" s="114">
        <f t="shared" si="64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463</v>
      </c>
      <c r="L195" s="60" t="s">
        <v>105</v>
      </c>
      <c r="M195" s="26"/>
      <c r="N195" s="27">
        <v>20700</v>
      </c>
      <c r="O195" s="28">
        <f t="shared" si="69"/>
        <v>20700</v>
      </c>
      <c r="P195" s="29" t="str">
        <f t="shared" si="76"/>
        <v/>
      </c>
      <c r="Q195" s="30">
        <v>20700</v>
      </c>
      <c r="R195" s="90">
        <f t="shared" si="66"/>
        <v>20700</v>
      </c>
      <c r="S195" s="3"/>
      <c r="V195" s="9"/>
      <c r="W195" s="6"/>
      <c r="X195" s="8"/>
      <c r="Y195" s="9"/>
      <c r="Z195" s="6"/>
      <c r="AA195" s="8"/>
      <c r="AC195" s="114">
        <f t="shared" si="64"/>
        <v>0</v>
      </c>
      <c r="AD195" s="114">
        <f t="shared" si="65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1"/>
      <c r="F196" s="162"/>
      <c r="G196" s="115"/>
      <c r="H196" s="161"/>
      <c r="I196" s="104"/>
      <c r="J196" s="166"/>
      <c r="K196" s="167" t="s">
        <v>464</v>
      </c>
      <c r="L196" s="159" t="s">
        <v>105</v>
      </c>
      <c r="M196" s="160"/>
      <c r="N196" s="161">
        <v>34200</v>
      </c>
      <c r="O196" s="162">
        <f t="shared" si="69"/>
        <v>34200</v>
      </c>
      <c r="P196" s="115" t="str">
        <f t="shared" si="76"/>
        <v/>
      </c>
      <c r="Q196" s="161">
        <v>34200</v>
      </c>
      <c r="R196" s="116">
        <f t="shared" si="66"/>
        <v>34200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>O196-R196</f>
        <v>0</v>
      </c>
      <c r="AE196" s="11"/>
    </row>
    <row r="197" s="1" customFormat="1" spans="1:31">
      <c r="A197" s="3"/>
      <c r="B197" s="4"/>
      <c r="C197" s="4"/>
      <c r="D197" s="163"/>
      <c r="E197" s="164"/>
      <c r="F197" s="165"/>
      <c r="G197" s="163"/>
      <c r="H197" s="130"/>
      <c r="I197" s="131"/>
      <c r="J197" s="3"/>
      <c r="K197" s="168"/>
      <c r="L197" s="168"/>
      <c r="M197" s="169"/>
      <c r="N197" s="170"/>
      <c r="O197" s="171"/>
      <c r="P197" s="172"/>
      <c r="Q197" s="170"/>
      <c r="R197" s="174"/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>O197-R197</f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30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S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558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559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21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21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32800</v>
      </c>
      <c r="X7" s="67">
        <f t="shared" si="6"/>
        <v>32800</v>
      </c>
      <c r="Y7" s="77" t="str">
        <f t="shared" si="7"/>
        <v/>
      </c>
      <c r="Z7" s="30">
        <v>32800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si="6"/>
        <v>9800</v>
      </c>
      <c r="Y10" s="77" t="str">
        <f t="shared" si="7"/>
        <v/>
      </c>
      <c r="Z10" s="30">
        <v>9800</v>
      </c>
      <c r="AA10" s="90">
        <f t="shared" si="8"/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6"/>
        <v>11400</v>
      </c>
      <c r="Y11" s="77" t="str">
        <f t="shared" si="7"/>
        <v/>
      </c>
      <c r="Z11" s="30">
        <v>11400</v>
      </c>
      <c r="AA11" s="90">
        <f t="shared" si="8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6"/>
        <v>11300</v>
      </c>
      <c r="Y12" s="77" t="str">
        <f t="shared" si="7"/>
        <v/>
      </c>
      <c r="Z12" s="30">
        <v>11300</v>
      </c>
      <c r="AA12" s="90">
        <f t="shared" si="8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6"/>
        <v>9000</v>
      </c>
      <c r="Y13" s="29" t="str">
        <f t="shared" si="7"/>
        <v/>
      </c>
      <c r="Z13" s="30">
        <v>9000</v>
      </c>
      <c r="AA13" s="90">
        <f t="shared" si="8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6"/>
        <v>12300</v>
      </c>
      <c r="Y14" s="29" t="str">
        <f t="shared" si="7"/>
        <v/>
      </c>
      <c r="Z14" s="30">
        <v>12300</v>
      </c>
      <c r="AA14" s="90">
        <f t="shared" si="8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6"/>
        <v>11800</v>
      </c>
      <c r="Y15" s="29" t="str">
        <f t="shared" si="7"/>
        <v/>
      </c>
      <c r="Z15" s="30">
        <v>11800</v>
      </c>
      <c r="AA15" s="90">
        <f t="shared" si="8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5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6"/>
        <v>11200</v>
      </c>
      <c r="Y16" s="29" t="str">
        <f t="shared" si="7"/>
        <v/>
      </c>
      <c r="Z16" s="30">
        <v>11200</v>
      </c>
      <c r="AA16" s="90">
        <f t="shared" si="8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5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6"/>
        <v>10300</v>
      </c>
      <c r="Y17" s="77" t="str">
        <f t="shared" si="7"/>
        <v/>
      </c>
      <c r="Z17" s="30">
        <v>10300</v>
      </c>
      <c r="AA17" s="90">
        <f t="shared" si="8"/>
        <v>10300</v>
      </c>
      <c r="AC17" s="114">
        <f t="shared" si="9"/>
        <v>0</v>
      </c>
      <c r="AD17" s="114">
        <f t="shared" si="10"/>
        <v>0</v>
      </c>
      <c r="AE17" s="114">
        <f t="shared" ref="AE17:AE21" si="16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6"/>
        <v>10300</v>
      </c>
      <c r="Y18" s="29" t="str">
        <f t="shared" si="7"/>
        <v/>
      </c>
      <c r="Z18" s="30">
        <v>10300</v>
      </c>
      <c r="AA18" s="90">
        <f t="shared" si="8"/>
        <v>10300</v>
      </c>
      <c r="AC18" s="114">
        <f t="shared" si="9"/>
        <v>0</v>
      </c>
      <c r="AD18" s="114">
        <f t="shared" si="10"/>
        <v>0</v>
      </c>
      <c r="AE18" s="114">
        <f t="shared" si="16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5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6"/>
        <v>13000</v>
      </c>
      <c r="Y19" s="29" t="str">
        <f t="shared" si="7"/>
        <v/>
      </c>
      <c r="Z19" s="30">
        <v>13000</v>
      </c>
      <c r="AA19" s="90">
        <f t="shared" si="8"/>
        <v>13000</v>
      </c>
      <c r="AC19" s="114">
        <f t="shared" si="9"/>
        <v>0</v>
      </c>
      <c r="AD19" s="114">
        <f t="shared" si="10"/>
        <v>0</v>
      </c>
      <c r="AE19" s="114">
        <f t="shared" si="16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5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6"/>
        <v>9200</v>
      </c>
      <c r="Y20" s="29" t="str">
        <f t="shared" si="7"/>
        <v/>
      </c>
      <c r="Z20" s="30">
        <v>9200</v>
      </c>
      <c r="AA20" s="90">
        <f t="shared" si="8"/>
        <v>9200</v>
      </c>
      <c r="AC20" s="114">
        <f t="shared" si="9"/>
        <v>0</v>
      </c>
      <c r="AD20" s="114">
        <f t="shared" si="10"/>
        <v>0</v>
      </c>
      <c r="AE20" s="114">
        <f t="shared" si="16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5"/>
        <v/>
      </c>
      <c r="Q21" s="30">
        <v>1810</v>
      </c>
      <c r="R21" s="90">
        <f t="shared" si="5"/>
        <v>1810</v>
      </c>
      <c r="S21" s="175"/>
      <c r="T21" s="101" t="s">
        <v>82</v>
      </c>
      <c r="U21" s="101" t="s">
        <v>20</v>
      </c>
      <c r="V21" s="102"/>
      <c r="W21" s="103">
        <v>10300</v>
      </c>
      <c r="X21" s="104">
        <f t="shared" si="6"/>
        <v>10300</v>
      </c>
      <c r="Y21" s="115" t="str">
        <f t="shared" si="7"/>
        <v/>
      </c>
      <c r="Z21" s="103">
        <v>10300</v>
      </c>
      <c r="AA21" s="116">
        <f t="shared" si="8"/>
        <v>10300</v>
      </c>
      <c r="AC21" s="114">
        <f t="shared" si="9"/>
        <v>0</v>
      </c>
      <c r="AD21" s="114">
        <f t="shared" si="10"/>
        <v>0</v>
      </c>
      <c r="AE21" s="114">
        <f t="shared" si="16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7">E22+D22</f>
        <v>1800</v>
      </c>
      <c r="G22" s="29" t="str">
        <f t="shared" si="1"/>
        <v/>
      </c>
      <c r="H22" s="34">
        <v>1800</v>
      </c>
      <c r="I22" s="67">
        <f t="shared" ref="I22:I32" si="18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5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7"/>
        <v>1920</v>
      </c>
      <c r="G23" s="29" t="str">
        <f t="shared" si="1"/>
        <v/>
      </c>
      <c r="H23" s="34">
        <v>1920</v>
      </c>
      <c r="I23" s="67">
        <f t="shared" si="18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5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5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5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7"/>
        <v>21000</v>
      </c>
      <c r="G26" s="29" t="str">
        <f t="shared" si="1"/>
        <v/>
      </c>
      <c r="H26" s="34">
        <v>21000</v>
      </c>
      <c r="I26" s="67">
        <f t="shared" si="18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5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7"/>
        <v>20600</v>
      </c>
      <c r="G27" s="29" t="str">
        <f t="shared" si="1"/>
        <v/>
      </c>
      <c r="H27" s="34">
        <v>20600</v>
      </c>
      <c r="I27" s="67">
        <f t="shared" si="18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7"/>
        <v>19500</v>
      </c>
      <c r="G28" s="29" t="str">
        <f t="shared" si="1"/>
        <v/>
      </c>
      <c r="H28" s="41">
        <v>19500</v>
      </c>
      <c r="I28" s="67">
        <f t="shared" si="18"/>
        <v>19500</v>
      </c>
      <c r="J28" s="68" t="s">
        <v>96</v>
      </c>
      <c r="K28" s="25" t="s">
        <v>97</v>
      </c>
      <c r="L28" s="25" t="s">
        <v>15</v>
      </c>
      <c r="M28" s="52" t="s">
        <v>467</v>
      </c>
      <c r="N28" s="27">
        <v>27800</v>
      </c>
      <c r="O28" s="28">
        <f t="shared" ref="O28:O45" si="19">N28+M28</f>
        <v>27600</v>
      </c>
      <c r="P28" s="29" t="str">
        <f t="shared" ref="P28:P45" si="20">IF(LEFT(M28,1)="+",LEFT(M28,1)&amp;TEXT(M28,"#"),TEXT(M28,"#"))</f>
        <v>-200</v>
      </c>
      <c r="Q28" s="30">
        <v>27800</v>
      </c>
      <c r="R28" s="90">
        <f t="shared" ref="R28:R45" si="21">IF(P28="",0+Q28,P28+Q28)</f>
        <v>27600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7"/>
        <v>19500</v>
      </c>
      <c r="G29" s="29" t="str">
        <f t="shared" si="1"/>
        <v/>
      </c>
      <c r="H29" s="41">
        <v>19500</v>
      </c>
      <c r="I29" s="67">
        <f t="shared" si="18"/>
        <v>19500</v>
      </c>
      <c r="J29" s="69"/>
      <c r="K29" s="25" t="s">
        <v>99</v>
      </c>
      <c r="L29" s="25" t="s">
        <v>20</v>
      </c>
      <c r="M29" s="52" t="s">
        <v>467</v>
      </c>
      <c r="N29" s="27">
        <v>27600</v>
      </c>
      <c r="O29" s="28">
        <f t="shared" si="19"/>
        <v>27400</v>
      </c>
      <c r="P29" s="29" t="str">
        <f t="shared" si="20"/>
        <v>-200</v>
      </c>
      <c r="Q29" s="30">
        <v>27600</v>
      </c>
      <c r="R29" s="90">
        <f t="shared" si="21"/>
        <v>27400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7"/>
        <v>22000</v>
      </c>
      <c r="G30" s="29" t="str">
        <f t="shared" si="1"/>
        <v/>
      </c>
      <c r="H30" s="34">
        <v>22000</v>
      </c>
      <c r="I30" s="67">
        <f t="shared" si="18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19"/>
        <v>26600</v>
      </c>
      <c r="P30" s="29" t="str">
        <f t="shared" si="20"/>
        <v/>
      </c>
      <c r="Q30" s="30">
        <v>26600</v>
      </c>
      <c r="R30" s="90">
        <f t="shared" si="21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7"/>
        <v>20200</v>
      </c>
      <c r="G31" s="29" t="str">
        <f t="shared" si="1"/>
        <v/>
      </c>
      <c r="H31" s="34">
        <v>20200</v>
      </c>
      <c r="I31" s="67">
        <f t="shared" si="18"/>
        <v>20200</v>
      </c>
      <c r="J31" s="69"/>
      <c r="K31" s="25" t="s">
        <v>103</v>
      </c>
      <c r="L31" s="25" t="s">
        <v>20</v>
      </c>
      <c r="M31" s="52" t="s">
        <v>467</v>
      </c>
      <c r="N31" s="27">
        <v>26600</v>
      </c>
      <c r="O31" s="28">
        <f t="shared" si="19"/>
        <v>26400</v>
      </c>
      <c r="P31" s="29" t="str">
        <f t="shared" si="20"/>
        <v>-200</v>
      </c>
      <c r="Q31" s="30">
        <v>26600</v>
      </c>
      <c r="R31" s="90">
        <f t="shared" si="21"/>
        <v>26400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7"/>
        <v>21700</v>
      </c>
      <c r="G32" s="29" t="str">
        <f t="shared" si="1"/>
        <v/>
      </c>
      <c r="H32" s="30">
        <v>21700</v>
      </c>
      <c r="I32" s="67">
        <f t="shared" si="18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19"/>
        <v>26000</v>
      </c>
      <c r="P32" s="29" t="str">
        <f t="shared" si="20"/>
        <v/>
      </c>
      <c r="Q32" s="30">
        <v>26000</v>
      </c>
      <c r="R32" s="90">
        <f t="shared" si="21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19"/>
        <v>25500</v>
      </c>
      <c r="P33" s="29" t="str">
        <f t="shared" si="20"/>
        <v/>
      </c>
      <c r="Q33" s="30">
        <v>25500</v>
      </c>
      <c r="R33" s="90">
        <f t="shared" si="21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25600</v>
      </c>
      <c r="O34" s="28">
        <f t="shared" si="19"/>
        <v>25600</v>
      </c>
      <c r="P34" s="29" t="str">
        <f t="shared" si="20"/>
        <v/>
      </c>
      <c r="Q34" s="30">
        <v>25600</v>
      </c>
      <c r="R34" s="90">
        <f t="shared" si="21"/>
        <v>25600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2">E35+D35</f>
        <v>35300</v>
      </c>
      <c r="G35" s="29" t="str">
        <f t="shared" si="1"/>
        <v/>
      </c>
      <c r="H35" s="30">
        <v>35300</v>
      </c>
      <c r="I35" s="67">
        <f t="shared" ref="I35:I45" si="23">IF(G35="",0+H35,G35+H35)</f>
        <v>35300</v>
      </c>
      <c r="J35" s="69"/>
      <c r="K35" s="25" t="s">
        <v>112</v>
      </c>
      <c r="L35" s="25" t="s">
        <v>20</v>
      </c>
      <c r="M35" s="52"/>
      <c r="N35" s="27">
        <v>24100</v>
      </c>
      <c r="O35" s="28">
        <f t="shared" si="19"/>
        <v>24100</v>
      </c>
      <c r="P35" s="29" t="str">
        <f t="shared" si="20"/>
        <v/>
      </c>
      <c r="Q35" s="30">
        <v>24100</v>
      </c>
      <c r="R35" s="90">
        <f t="shared" si="21"/>
        <v>24100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2"/>
        <v>35500</v>
      </c>
      <c r="G36" s="29" t="str">
        <f t="shared" si="1"/>
        <v/>
      </c>
      <c r="H36" s="30">
        <v>35500</v>
      </c>
      <c r="I36" s="67">
        <f t="shared" si="23"/>
        <v>35500</v>
      </c>
      <c r="J36" s="69"/>
      <c r="K36" s="25" t="s">
        <v>114</v>
      </c>
      <c r="L36" s="25" t="s">
        <v>105</v>
      </c>
      <c r="M36" s="52"/>
      <c r="N36" s="27">
        <v>24100</v>
      </c>
      <c r="O36" s="28">
        <f t="shared" si="19"/>
        <v>24100</v>
      </c>
      <c r="P36" s="29" t="str">
        <f t="shared" si="20"/>
        <v/>
      </c>
      <c r="Q36" s="30">
        <v>24100</v>
      </c>
      <c r="R36" s="90">
        <f t="shared" si="21"/>
        <v>24100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2"/>
        <v>35000</v>
      </c>
      <c r="G37" s="29" t="str">
        <f t="shared" si="1"/>
        <v/>
      </c>
      <c r="H37" s="30">
        <v>35000</v>
      </c>
      <c r="I37" s="67">
        <f t="shared" si="23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19"/>
        <v>33200</v>
      </c>
      <c r="P37" s="77" t="str">
        <f t="shared" si="20"/>
        <v/>
      </c>
      <c r="Q37" s="30">
        <v>33200</v>
      </c>
      <c r="R37" s="90">
        <f t="shared" si="21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2"/>
        <v>35300</v>
      </c>
      <c r="G38" s="29" t="str">
        <f t="shared" si="1"/>
        <v/>
      </c>
      <c r="H38" s="30">
        <v>35300</v>
      </c>
      <c r="I38" s="67">
        <f t="shared" si="23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19"/>
        <v>33200</v>
      </c>
      <c r="P38" s="77" t="str">
        <f t="shared" si="20"/>
        <v/>
      </c>
      <c r="Q38" s="30">
        <v>33200</v>
      </c>
      <c r="R38" s="90">
        <f t="shared" si="21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33800</v>
      </c>
      <c r="F39" s="28">
        <f t="shared" si="22"/>
        <v>33800</v>
      </c>
      <c r="G39" s="29" t="str">
        <f t="shared" si="1"/>
        <v/>
      </c>
      <c r="H39" s="30">
        <v>33800</v>
      </c>
      <c r="I39" s="67">
        <f t="shared" si="23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19"/>
        <v>33400</v>
      </c>
      <c r="P39" s="77" t="str">
        <f t="shared" si="20"/>
        <v/>
      </c>
      <c r="Q39" s="30">
        <v>33400</v>
      </c>
      <c r="R39" s="90">
        <f t="shared" si="21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2"/>
        <v>33300</v>
      </c>
      <c r="G40" s="29" t="str">
        <f t="shared" si="1"/>
        <v/>
      </c>
      <c r="H40" s="30">
        <v>33300</v>
      </c>
      <c r="I40" s="67">
        <f t="shared" si="23"/>
        <v>33300</v>
      </c>
      <c r="J40" s="69"/>
      <c r="K40" s="25" t="s">
        <v>124</v>
      </c>
      <c r="L40" s="25" t="s">
        <v>20</v>
      </c>
      <c r="M40" s="52"/>
      <c r="N40" s="27">
        <v>21700</v>
      </c>
      <c r="O40" s="28">
        <f t="shared" si="19"/>
        <v>21700</v>
      </c>
      <c r="P40" s="77" t="str">
        <f t="shared" si="20"/>
        <v/>
      </c>
      <c r="Q40" s="30">
        <v>21700</v>
      </c>
      <c r="R40" s="90">
        <f t="shared" si="21"/>
        <v>21700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33000</v>
      </c>
      <c r="F41" s="28">
        <f t="shared" si="22"/>
        <v>33000</v>
      </c>
      <c r="G41" s="29" t="str">
        <f t="shared" si="1"/>
        <v/>
      </c>
      <c r="H41" s="30">
        <v>33000</v>
      </c>
      <c r="I41" s="67">
        <f t="shared" si="23"/>
        <v>33000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19"/>
        <v>25800</v>
      </c>
      <c r="P41" s="77" t="str">
        <f t="shared" si="20"/>
        <v/>
      </c>
      <c r="Q41" s="30">
        <v>25800</v>
      </c>
      <c r="R41" s="90">
        <f t="shared" si="21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2"/>
        <v>34800</v>
      </c>
      <c r="G42" s="29" t="str">
        <f t="shared" si="1"/>
        <v/>
      </c>
      <c r="H42" s="30">
        <v>34800</v>
      </c>
      <c r="I42" s="67">
        <f t="shared" si="23"/>
        <v>34800</v>
      </c>
      <c r="J42" s="69"/>
      <c r="K42" s="60" t="s">
        <v>128</v>
      </c>
      <c r="L42" s="33" t="s">
        <v>18</v>
      </c>
      <c r="M42" s="52" t="s">
        <v>467</v>
      </c>
      <c r="N42" s="27">
        <v>26700</v>
      </c>
      <c r="O42" s="28">
        <f t="shared" si="19"/>
        <v>26500</v>
      </c>
      <c r="P42" s="77" t="str">
        <f t="shared" si="20"/>
        <v>-200</v>
      </c>
      <c r="Q42" s="30">
        <v>26700</v>
      </c>
      <c r="R42" s="90">
        <f t="shared" si="21"/>
        <v>26500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2"/>
        <v>35000</v>
      </c>
      <c r="G43" s="29" t="str">
        <f t="shared" si="1"/>
        <v/>
      </c>
      <c r="H43" s="30">
        <v>35000</v>
      </c>
      <c r="I43" s="67">
        <f t="shared" si="23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19"/>
        <v>26720</v>
      </c>
      <c r="P43" s="77" t="str">
        <f t="shared" si="20"/>
        <v/>
      </c>
      <c r="Q43" s="30">
        <v>26720</v>
      </c>
      <c r="R43" s="90">
        <f t="shared" si="21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2"/>
        <v>35100</v>
      </c>
      <c r="G44" s="29" t="str">
        <f t="shared" si="1"/>
        <v/>
      </c>
      <c r="H44" s="30">
        <v>35100</v>
      </c>
      <c r="I44" s="67">
        <f t="shared" si="23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19"/>
        <v>26720</v>
      </c>
      <c r="P44" s="77" t="str">
        <f t="shared" si="20"/>
        <v/>
      </c>
      <c r="Q44" s="30">
        <v>26720</v>
      </c>
      <c r="R44" s="90">
        <f t="shared" si="21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2"/>
        <v>33900</v>
      </c>
      <c r="G45" s="29" t="str">
        <f t="shared" si="1"/>
        <v/>
      </c>
      <c r="H45" s="30">
        <v>33900</v>
      </c>
      <c r="I45" s="67">
        <f t="shared" si="23"/>
        <v>33900</v>
      </c>
      <c r="J45" s="69"/>
      <c r="K45" s="60" t="s">
        <v>134</v>
      </c>
      <c r="L45" s="33" t="s">
        <v>66</v>
      </c>
      <c r="M45" s="52" t="s">
        <v>467</v>
      </c>
      <c r="N45" s="27">
        <v>27700</v>
      </c>
      <c r="O45" s="28">
        <f t="shared" si="19"/>
        <v>27500</v>
      </c>
      <c r="P45" s="29" t="str">
        <f t="shared" si="20"/>
        <v>-200</v>
      </c>
      <c r="Q45" s="30">
        <v>27700</v>
      </c>
      <c r="R45" s="90">
        <f t="shared" si="21"/>
        <v>27500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380000</v>
      </c>
      <c r="F46" s="39">
        <f>E46/11</f>
        <v>34545.4545454545</v>
      </c>
      <c r="G46" s="29" t="str">
        <f t="shared" si="1"/>
        <v/>
      </c>
      <c r="H46" s="51">
        <f>SUM(I35:I45)</f>
        <v>380000</v>
      </c>
      <c r="I46" s="39">
        <f>H46/11</f>
        <v>34545.4545454545</v>
      </c>
      <c r="J46" s="69"/>
      <c r="K46" s="36" t="s">
        <v>136</v>
      </c>
      <c r="L46" s="36"/>
      <c r="M46" s="72"/>
      <c r="N46" s="38">
        <f>SUM(O28:O45)</f>
        <v>488040</v>
      </c>
      <c r="O46" s="39">
        <f>N46/18</f>
        <v>27113.3333333333</v>
      </c>
      <c r="P46" s="73"/>
      <c r="Q46" s="38">
        <f>SUM(R28:R45)</f>
        <v>488040</v>
      </c>
      <c r="R46" s="108">
        <f>Q46/18</f>
        <v>27113.3333333333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4">E47+D47</f>
        <v>21700</v>
      </c>
      <c r="G47" s="29" t="str">
        <f t="shared" si="1"/>
        <v/>
      </c>
      <c r="H47" s="30">
        <v>21700</v>
      </c>
      <c r="I47" s="67">
        <f t="shared" ref="I47:I51" si="25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6">N47+M47</f>
        <v>21900</v>
      </c>
      <c r="P47" s="29" t="str">
        <f t="shared" ref="P47:P49" si="27">IF(LEFT(M47,1)="+",LEFT(M47,1)&amp;TEXT(M47,"#"),TEXT(M47,"#"))</f>
        <v/>
      </c>
      <c r="Q47" s="30">
        <v>21900</v>
      </c>
      <c r="R47" s="90">
        <f t="shared" ref="R47:R49" si="28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4"/>
        <v>24600</v>
      </c>
      <c r="G48" s="29" t="str">
        <f t="shared" si="1"/>
        <v/>
      </c>
      <c r="H48" s="30">
        <v>24600</v>
      </c>
      <c r="I48" s="67">
        <f t="shared" si="25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6"/>
        <v>21300</v>
      </c>
      <c r="P48" s="29" t="str">
        <f t="shared" si="27"/>
        <v/>
      </c>
      <c r="Q48" s="34">
        <v>21300</v>
      </c>
      <c r="R48" s="90">
        <f t="shared" si="28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4"/>
        <v>24700</v>
      </c>
      <c r="G49" s="29" t="str">
        <f t="shared" si="1"/>
        <v/>
      </c>
      <c r="H49" s="30">
        <v>24700</v>
      </c>
      <c r="I49" s="67">
        <f t="shared" si="25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6"/>
        <v>24200</v>
      </c>
      <c r="P49" s="29" t="str">
        <f t="shared" si="27"/>
        <v/>
      </c>
      <c r="Q49" s="30">
        <v>24200</v>
      </c>
      <c r="R49" s="90">
        <f t="shared" si="28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4"/>
        <v>11500</v>
      </c>
      <c r="G50" s="29" t="str">
        <f t="shared" si="1"/>
        <v/>
      </c>
      <c r="H50" s="30">
        <v>11500</v>
      </c>
      <c r="I50" s="67">
        <f t="shared" si="25"/>
        <v>11500</v>
      </c>
      <c r="J50" s="78"/>
      <c r="K50" s="36" t="s">
        <v>145</v>
      </c>
      <c r="L50" s="36"/>
      <c r="M50" s="72"/>
      <c r="N50" s="38">
        <f>N46+O47+O48</f>
        <v>531240</v>
      </c>
      <c r="O50" s="39">
        <f>N50/21</f>
        <v>25297.1428571429</v>
      </c>
      <c r="P50" s="73"/>
      <c r="Q50" s="38">
        <f>Q46+R47+R48</f>
        <v>531240</v>
      </c>
      <c r="R50" s="108">
        <f>Q50/21</f>
        <v>25297.1428571429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4"/>
        <v>26100</v>
      </c>
      <c r="G51" s="29" t="str">
        <f t="shared" si="1"/>
        <v/>
      </c>
      <c r="H51" s="30">
        <v>26100</v>
      </c>
      <c r="I51" s="67">
        <f t="shared" si="25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29">N51+M51</f>
        <v>4400</v>
      </c>
      <c r="P51" s="29" t="str">
        <f t="shared" ref="P51:P54" si="30">IF(LEFT(M51,1)="+",LEFT(M51,1)&amp;TEXT(M51,"#"),TEXT(M51,"#"))</f>
        <v/>
      </c>
      <c r="Q51" s="30">
        <v>4400</v>
      </c>
      <c r="R51" s="90">
        <f t="shared" ref="R51:R54" si="31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29"/>
        <v>4200</v>
      </c>
      <c r="P52" s="29" t="str">
        <f t="shared" si="30"/>
        <v/>
      </c>
      <c r="Q52" s="30">
        <v>4200</v>
      </c>
      <c r="R52" s="90">
        <f t="shared" si="31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488600</v>
      </c>
      <c r="F53" s="39">
        <f>E53/16</f>
        <v>30537.5</v>
      </c>
      <c r="G53" s="29" t="str">
        <f t="shared" si="1"/>
        <v/>
      </c>
      <c r="H53" s="51">
        <f>H46+H52</f>
        <v>488600</v>
      </c>
      <c r="I53" s="39">
        <f>H53/16</f>
        <v>30537.5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29"/>
        <v>4500</v>
      </c>
      <c r="P53" s="29" t="str">
        <f t="shared" si="30"/>
        <v/>
      </c>
      <c r="Q53" s="30">
        <v>4500</v>
      </c>
      <c r="R53" s="90">
        <f t="shared" si="31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2">E54+D54</f>
        <v>9800</v>
      </c>
      <c r="G54" s="29" t="str">
        <f t="shared" si="1"/>
        <v/>
      </c>
      <c r="H54" s="30">
        <v>9800</v>
      </c>
      <c r="I54" s="67">
        <f t="shared" ref="I54:I65" si="33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29"/>
        <v>4300</v>
      </c>
      <c r="P54" s="29" t="str">
        <f t="shared" si="30"/>
        <v/>
      </c>
      <c r="Q54" s="30">
        <v>4300</v>
      </c>
      <c r="R54" s="90">
        <f t="shared" si="31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2"/>
        <v>10000</v>
      </c>
      <c r="G55" s="29" t="str">
        <f t="shared" si="1"/>
        <v/>
      </c>
      <c r="H55" s="30">
        <v>10000</v>
      </c>
      <c r="I55" s="67">
        <f t="shared" si="33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2"/>
        <v>10700</v>
      </c>
      <c r="G56" s="29" t="str">
        <f t="shared" si="1"/>
        <v/>
      </c>
      <c r="H56" s="30">
        <v>10700</v>
      </c>
      <c r="I56" s="67">
        <f t="shared" si="33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4">N56+M56</f>
        <v>2600</v>
      </c>
      <c r="P56" s="29" t="str">
        <f t="shared" ref="P56:P59" si="35">IF(LEFT(M56,1)="+",LEFT(M56,1)&amp;TEXT(M56,"#"),TEXT(M56,"#"))</f>
        <v/>
      </c>
      <c r="Q56" s="30">
        <v>2600</v>
      </c>
      <c r="R56" s="90">
        <f t="shared" ref="R56:R59" si="36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2"/>
        <v>10900</v>
      </c>
      <c r="G57" s="29" t="str">
        <f t="shared" si="1"/>
        <v/>
      </c>
      <c r="H57" s="30">
        <v>10900</v>
      </c>
      <c r="I57" s="67">
        <f t="shared" si="33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4"/>
        <v>2800</v>
      </c>
      <c r="P57" s="29" t="str">
        <f t="shared" si="35"/>
        <v/>
      </c>
      <c r="Q57" s="30">
        <v>2800</v>
      </c>
      <c r="R57" s="90">
        <f t="shared" si="36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2"/>
        <v>11400</v>
      </c>
      <c r="G58" s="29" t="str">
        <f t="shared" si="1"/>
        <v/>
      </c>
      <c r="H58" s="30">
        <v>11400</v>
      </c>
      <c r="I58" s="67">
        <f t="shared" si="33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4"/>
        <v>2600</v>
      </c>
      <c r="P58" s="29" t="str">
        <f t="shared" si="35"/>
        <v/>
      </c>
      <c r="Q58" s="30">
        <v>2600</v>
      </c>
      <c r="R58" s="90">
        <f t="shared" si="36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2"/>
        <v>11200</v>
      </c>
      <c r="G59" s="29" t="str">
        <f t="shared" si="1"/>
        <v/>
      </c>
      <c r="H59" s="30">
        <v>11200</v>
      </c>
      <c r="I59" s="67">
        <f t="shared" si="33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4"/>
        <v>2500</v>
      </c>
      <c r="P59" s="29" t="str">
        <f t="shared" si="35"/>
        <v/>
      </c>
      <c r="Q59" s="30">
        <v>2500</v>
      </c>
      <c r="R59" s="90">
        <f t="shared" si="36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2"/>
        <v>11100</v>
      </c>
      <c r="G60" s="29" t="str">
        <f t="shared" si="1"/>
        <v/>
      </c>
      <c r="H60" s="30">
        <v>11100</v>
      </c>
      <c r="I60" s="67">
        <f t="shared" si="33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2"/>
        <v>11300</v>
      </c>
      <c r="G61" s="29" t="str">
        <f t="shared" si="1"/>
        <v/>
      </c>
      <c r="H61" s="30">
        <v>11300</v>
      </c>
      <c r="I61" s="67">
        <f t="shared" si="33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7">N61+M61</f>
        <v>2100</v>
      </c>
      <c r="P61" s="29" t="str">
        <f t="shared" ref="P61:P63" si="38">IF(LEFT(M61,1)="+",LEFT(M61,1)&amp;TEXT(M61,"#"),TEXT(M61,"#"))</f>
        <v/>
      </c>
      <c r="Q61" s="30">
        <v>2100</v>
      </c>
      <c r="R61" s="90">
        <f t="shared" ref="R61:R63" si="39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2"/>
        <v>13900</v>
      </c>
      <c r="G62" s="29" t="str">
        <f t="shared" si="1"/>
        <v/>
      </c>
      <c r="H62" s="30">
        <v>13900</v>
      </c>
      <c r="I62" s="67">
        <f t="shared" si="33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7"/>
        <v>1250</v>
      </c>
      <c r="P62" s="29" t="str">
        <f t="shared" si="38"/>
        <v/>
      </c>
      <c r="Q62" s="30">
        <v>1250</v>
      </c>
      <c r="R62" s="90">
        <f t="shared" si="39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2"/>
        <v>9900</v>
      </c>
      <c r="G63" s="29" t="str">
        <f t="shared" si="1"/>
        <v/>
      </c>
      <c r="H63" s="30">
        <v>9900</v>
      </c>
      <c r="I63" s="67">
        <f t="shared" si="33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7"/>
        <v>1900</v>
      </c>
      <c r="P63" s="29" t="str">
        <f t="shared" si="38"/>
        <v/>
      </c>
      <c r="Q63" s="30">
        <v>1900</v>
      </c>
      <c r="R63" s="90">
        <f t="shared" si="39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2"/>
        <v>11500</v>
      </c>
      <c r="G64" s="29" t="str">
        <f t="shared" si="1"/>
        <v/>
      </c>
      <c r="H64" s="30">
        <v>11500</v>
      </c>
      <c r="I64" s="67">
        <f t="shared" si="33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2"/>
        <v>11800</v>
      </c>
      <c r="G65" s="29" t="str">
        <f t="shared" si="1"/>
        <v/>
      </c>
      <c r="H65" s="30">
        <v>11800</v>
      </c>
      <c r="I65" s="67">
        <f t="shared" si="33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0">N65+M65</f>
        <v>10500</v>
      </c>
      <c r="P65" s="29" t="str">
        <f t="shared" ref="P65:P68" si="41">IF(LEFT(M65,1)="+",LEFT(M65,1)&amp;TEXT(M65,"#"),TEXT(M65,"#"))</f>
        <v/>
      </c>
      <c r="Q65" s="30">
        <v>10500</v>
      </c>
      <c r="R65" s="90">
        <f t="shared" ref="R65:R68" si="42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0"/>
        <v>10300</v>
      </c>
      <c r="P66" s="29" t="str">
        <f t="shared" si="41"/>
        <v/>
      </c>
      <c r="Q66" s="30">
        <v>10300</v>
      </c>
      <c r="R66" s="90">
        <f t="shared" si="42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3">E67+D67</f>
        <v>6700</v>
      </c>
      <c r="G67" s="29" t="str">
        <f t="shared" si="1"/>
        <v/>
      </c>
      <c r="H67" s="30">
        <v>6700</v>
      </c>
      <c r="I67" s="67">
        <f t="shared" ref="I67:I69" si="44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0"/>
        <v>8800</v>
      </c>
      <c r="P67" s="29" t="str">
        <f t="shared" si="41"/>
        <v/>
      </c>
      <c r="Q67" s="30">
        <v>8800</v>
      </c>
      <c r="R67" s="90">
        <f t="shared" si="42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3"/>
        <v>7000</v>
      </c>
      <c r="G68" s="29" t="str">
        <f t="shared" ref="G68:G73" si="45">IF(LEFT(D68,1)="+",LEFT(D68,1)&amp;TEXT(D68,"#"),TEXT(D68,"#"))</f>
        <v/>
      </c>
      <c r="H68" s="30">
        <v>7000</v>
      </c>
      <c r="I68" s="67">
        <f t="shared" si="44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0"/>
        <v>10700</v>
      </c>
      <c r="P68" s="29" t="str">
        <f t="shared" si="41"/>
        <v/>
      </c>
      <c r="Q68" s="30">
        <v>10700</v>
      </c>
      <c r="R68" s="90">
        <f t="shared" si="42"/>
        <v>10700</v>
      </c>
      <c r="S68" s="105"/>
      <c r="V68" s="106"/>
      <c r="X68" s="107"/>
      <c r="Y68" s="106"/>
      <c r="AA68" s="107"/>
      <c r="AC68" s="114">
        <f t="shared" ref="AC68:AC131" si="46">F68-I68</f>
        <v>0</v>
      </c>
      <c r="AD68" s="114">
        <f t="shared" ref="AD68:AD131" si="47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3"/>
        <v>6800</v>
      </c>
      <c r="G69" s="29" t="str">
        <f t="shared" si="45"/>
        <v/>
      </c>
      <c r="H69" s="30">
        <v>6800</v>
      </c>
      <c r="I69" s="67">
        <f t="shared" si="44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6"/>
        <v>0</v>
      </c>
      <c r="AD69" s="114">
        <f t="shared" si="47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48">N70+M70</f>
        <v>3200</v>
      </c>
      <c r="P70" s="29" t="str">
        <f t="shared" ref="P70:P79" si="49">IF(LEFT(M70,1)="+",LEFT(M70,1)&amp;TEXT(M70,"#"),TEXT(M70,"#"))</f>
        <v/>
      </c>
      <c r="Q70" s="30">
        <v>3200</v>
      </c>
      <c r="R70" s="90">
        <f t="shared" ref="R70:R133" si="50">IF(P70="",0+Q70,P70+Q70)</f>
        <v>3200</v>
      </c>
      <c r="S70" s="105"/>
      <c r="V70" s="106"/>
      <c r="X70" s="107"/>
      <c r="Y70" s="106"/>
      <c r="AA70" s="107"/>
      <c r="AC70" s="114">
        <f t="shared" si="46"/>
        <v>0</v>
      </c>
      <c r="AD70" s="114">
        <f t="shared" si="47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8"/>
        <v>3600</v>
      </c>
      <c r="P71" s="29" t="str">
        <f t="shared" si="49"/>
        <v/>
      </c>
      <c r="Q71" s="30">
        <v>3600</v>
      </c>
      <c r="R71" s="90">
        <f t="shared" si="50"/>
        <v>3600</v>
      </c>
      <c r="S71" s="105"/>
      <c r="V71" s="106"/>
      <c r="X71" s="107"/>
      <c r="Y71" s="106"/>
      <c r="AA71" s="107"/>
      <c r="AC71" s="114">
        <f t="shared" si="46"/>
        <v>0</v>
      </c>
      <c r="AD71" s="114">
        <f t="shared" si="47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1">E72+D72</f>
        <v>4700</v>
      </c>
      <c r="G72" s="29" t="str">
        <f t="shared" si="45"/>
        <v/>
      </c>
      <c r="H72" s="30">
        <v>4700</v>
      </c>
      <c r="I72" s="67">
        <f t="shared" ref="I72:I75" si="52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8"/>
        <v>3900</v>
      </c>
      <c r="P72" s="29" t="str">
        <f t="shared" si="49"/>
        <v/>
      </c>
      <c r="Q72" s="30">
        <v>3900</v>
      </c>
      <c r="R72" s="90">
        <f t="shared" si="50"/>
        <v>3900</v>
      </c>
      <c r="S72" s="105"/>
      <c r="V72" s="106"/>
      <c r="X72" s="107"/>
      <c r="Y72" s="106"/>
      <c r="AA72" s="107"/>
      <c r="AC72" s="114">
        <f t="shared" si="46"/>
        <v>0</v>
      </c>
      <c r="AD72" s="114">
        <f t="shared" si="47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1"/>
        <v>4700</v>
      </c>
      <c r="G73" s="29" t="str">
        <f t="shared" si="45"/>
        <v/>
      </c>
      <c r="H73" s="30">
        <v>4700</v>
      </c>
      <c r="I73" s="67">
        <f t="shared" si="52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8"/>
        <v>3200</v>
      </c>
      <c r="P73" s="29" t="str">
        <f t="shared" si="49"/>
        <v/>
      </c>
      <c r="Q73" s="30">
        <v>3200</v>
      </c>
      <c r="R73" s="90">
        <f t="shared" si="50"/>
        <v>3200</v>
      </c>
      <c r="S73" s="105"/>
      <c r="V73" s="106"/>
      <c r="X73" s="107"/>
      <c r="Y73" s="106"/>
      <c r="AA73" s="107"/>
      <c r="AC73" s="114">
        <f t="shared" si="46"/>
        <v>0</v>
      </c>
      <c r="AD73" s="114">
        <f t="shared" si="47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8"/>
        <v>3500</v>
      </c>
      <c r="P74" s="29" t="str">
        <f t="shared" si="49"/>
        <v/>
      </c>
      <c r="Q74" s="30">
        <v>3500</v>
      </c>
      <c r="R74" s="90">
        <f t="shared" si="50"/>
        <v>3500</v>
      </c>
      <c r="S74" s="105"/>
      <c r="V74" s="106"/>
      <c r="X74" s="107"/>
      <c r="Y74" s="106"/>
      <c r="AA74" s="107"/>
      <c r="AC74" s="114">
        <f t="shared" si="46"/>
        <v>0</v>
      </c>
      <c r="AD74" s="114">
        <f t="shared" si="47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1"/>
        <v>3600</v>
      </c>
      <c r="G75" s="29" t="str">
        <f t="shared" ref="G75:G86" si="53">IF(LEFT(D75,1)="+",LEFT(D75,1)&amp;TEXT(D75,"#"),TEXT(D75,"#"))</f>
        <v/>
      </c>
      <c r="H75" s="30">
        <v>3600</v>
      </c>
      <c r="I75" s="67">
        <f t="shared" si="52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8"/>
        <v>12800</v>
      </c>
      <c r="P75" s="29" t="str">
        <f t="shared" si="49"/>
        <v/>
      </c>
      <c r="Q75" s="30">
        <v>12800</v>
      </c>
      <c r="R75" s="90">
        <f t="shared" si="50"/>
        <v>12800</v>
      </c>
      <c r="S75" s="105"/>
      <c r="V75" s="106"/>
      <c r="X75" s="107"/>
      <c r="Y75" s="106"/>
      <c r="AA75" s="107"/>
      <c r="AC75" s="114">
        <f t="shared" si="46"/>
        <v>0</v>
      </c>
      <c r="AD75" s="114">
        <f t="shared" si="47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8"/>
        <v>8500</v>
      </c>
      <c r="P76" s="29" t="str">
        <f t="shared" si="49"/>
        <v/>
      </c>
      <c r="Q76" s="30">
        <v>8500</v>
      </c>
      <c r="R76" s="90">
        <f t="shared" si="50"/>
        <v>8500</v>
      </c>
      <c r="S76" s="105"/>
      <c r="V76" s="106"/>
      <c r="X76" s="107"/>
      <c r="Y76" s="106"/>
      <c r="AA76" s="107"/>
      <c r="AC76" s="114">
        <f t="shared" si="46"/>
        <v>0</v>
      </c>
      <c r="AD76" s="114">
        <f t="shared" si="47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4">E77+D77</f>
        <v>9400</v>
      </c>
      <c r="G77" s="29" t="str">
        <f t="shared" si="53"/>
        <v/>
      </c>
      <c r="H77" s="30">
        <v>9400</v>
      </c>
      <c r="I77" s="67">
        <f t="shared" ref="I77:I94" si="55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8"/>
        <v>2100</v>
      </c>
      <c r="P77" s="29" t="str">
        <f t="shared" si="49"/>
        <v/>
      </c>
      <c r="Q77" s="30">
        <v>2100</v>
      </c>
      <c r="R77" s="90">
        <f t="shared" si="50"/>
        <v>2100</v>
      </c>
      <c r="S77" s="129"/>
      <c r="V77" s="106"/>
      <c r="X77" s="107"/>
      <c r="Y77" s="106"/>
      <c r="AA77" s="107"/>
      <c r="AC77" s="114">
        <f t="shared" si="46"/>
        <v>0</v>
      </c>
      <c r="AD77" s="114">
        <f t="shared" si="47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4"/>
        <v>9800</v>
      </c>
      <c r="G78" s="29" t="str">
        <f t="shared" si="53"/>
        <v/>
      </c>
      <c r="H78" s="30">
        <v>9800</v>
      </c>
      <c r="I78" s="67">
        <f t="shared" si="55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8"/>
        <v>9500</v>
      </c>
      <c r="P78" s="29" t="str">
        <f t="shared" si="49"/>
        <v/>
      </c>
      <c r="Q78" s="30">
        <v>9500</v>
      </c>
      <c r="R78" s="90">
        <f t="shared" si="50"/>
        <v>9500</v>
      </c>
      <c r="S78" s="129"/>
      <c r="V78" s="106"/>
      <c r="X78" s="107"/>
      <c r="Y78" s="106"/>
      <c r="AA78" s="107"/>
      <c r="AC78" s="114">
        <f t="shared" si="46"/>
        <v>0</v>
      </c>
      <c r="AD78" s="114">
        <f t="shared" si="47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4"/>
        <v>9200</v>
      </c>
      <c r="G79" s="29" t="str">
        <f t="shared" si="53"/>
        <v/>
      </c>
      <c r="H79" s="30">
        <v>9200</v>
      </c>
      <c r="I79" s="67">
        <f t="shared" si="55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8"/>
        <v>13000</v>
      </c>
      <c r="P79" s="29" t="str">
        <f t="shared" si="49"/>
        <v/>
      </c>
      <c r="Q79" s="30">
        <v>13000</v>
      </c>
      <c r="R79" s="90">
        <f t="shared" si="50"/>
        <v>13000</v>
      </c>
      <c r="S79" s="129"/>
      <c r="V79" s="106"/>
      <c r="X79" s="107"/>
      <c r="Y79" s="106"/>
      <c r="AA79" s="107"/>
      <c r="AC79" s="114">
        <f t="shared" si="46"/>
        <v>0</v>
      </c>
      <c r="AD79" s="114">
        <f t="shared" si="47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4"/>
        <v>9400</v>
      </c>
      <c r="G80" s="29" t="str">
        <f t="shared" si="53"/>
        <v/>
      </c>
      <c r="H80" s="30">
        <v>9400</v>
      </c>
      <c r="I80" s="67">
        <f t="shared" si="55"/>
        <v>9400</v>
      </c>
      <c r="J80" s="69"/>
      <c r="K80" s="25" t="s">
        <v>348</v>
      </c>
      <c r="L80" s="25" t="s">
        <v>205</v>
      </c>
      <c r="M80" s="52"/>
      <c r="N80" s="27">
        <v>27000</v>
      </c>
      <c r="O80" s="28">
        <f t="shared" si="48"/>
        <v>27000</v>
      </c>
      <c r="P80" s="29"/>
      <c r="Q80" s="30">
        <v>23000</v>
      </c>
      <c r="R80" s="90">
        <f t="shared" si="50"/>
        <v>23000</v>
      </c>
      <c r="S80" s="129"/>
      <c r="V80" s="106"/>
      <c r="X80" s="107"/>
      <c r="Y80" s="106"/>
      <c r="AA80" s="107"/>
      <c r="AC80" s="114">
        <f t="shared" si="46"/>
        <v>0</v>
      </c>
      <c r="AD80" s="114">
        <f t="shared" si="47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4"/>
        <v>9700</v>
      </c>
      <c r="G81" s="29" t="str">
        <f t="shared" si="53"/>
        <v/>
      </c>
      <c r="H81" s="30">
        <v>9700</v>
      </c>
      <c r="I81" s="67">
        <f t="shared" si="55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8"/>
        <v>30000</v>
      </c>
      <c r="P81" s="29" t="str">
        <f t="shared" ref="P81:P121" si="56">IF(LEFT(M81,1)="+",LEFT(M81,1)&amp;TEXT(M81,"#"),TEXT(M81,"#"))</f>
        <v/>
      </c>
      <c r="Q81" s="30">
        <v>28000</v>
      </c>
      <c r="R81" s="90">
        <f t="shared" si="50"/>
        <v>28000</v>
      </c>
      <c r="S81" s="129"/>
      <c r="V81" s="106"/>
      <c r="X81" s="107"/>
      <c r="Y81" s="106"/>
      <c r="AA81" s="107"/>
      <c r="AC81" s="114">
        <f t="shared" si="46"/>
        <v>0</v>
      </c>
      <c r="AD81" s="114">
        <f t="shared" si="47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4"/>
        <v>8100</v>
      </c>
      <c r="G82" s="29" t="str">
        <f t="shared" si="53"/>
        <v/>
      </c>
      <c r="H82" s="30">
        <v>8100</v>
      </c>
      <c r="I82" s="67">
        <f t="shared" si="55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8"/>
        <v>28800</v>
      </c>
      <c r="P82" s="29"/>
      <c r="Q82" s="30">
        <v>25500</v>
      </c>
      <c r="R82" s="90">
        <f t="shared" si="50"/>
        <v>25500</v>
      </c>
      <c r="S82" s="129"/>
      <c r="V82" s="106"/>
      <c r="X82" s="107"/>
      <c r="Y82" s="106"/>
      <c r="AA82" s="107"/>
      <c r="AC82" s="114">
        <f t="shared" si="46"/>
        <v>0</v>
      </c>
      <c r="AD82" s="114">
        <f t="shared" si="47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4"/>
        <v>9900</v>
      </c>
      <c r="G83" s="29" t="str">
        <f t="shared" si="53"/>
        <v/>
      </c>
      <c r="H83" s="30">
        <v>9900</v>
      </c>
      <c r="I83" s="67">
        <f t="shared" si="55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8"/>
        <v>32000</v>
      </c>
      <c r="P83" s="29" t="str">
        <f t="shared" si="56"/>
        <v/>
      </c>
      <c r="Q83" s="30">
        <v>30000</v>
      </c>
      <c r="R83" s="90">
        <f t="shared" si="50"/>
        <v>30000</v>
      </c>
      <c r="S83" s="129"/>
      <c r="V83" s="106"/>
      <c r="X83" s="107"/>
      <c r="Y83" s="106"/>
      <c r="AA83" s="107"/>
      <c r="AC83" s="114">
        <f t="shared" si="46"/>
        <v>0</v>
      </c>
      <c r="AD83" s="114">
        <f t="shared" si="47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4"/>
        <v>8300</v>
      </c>
      <c r="G84" s="29" t="str">
        <f t="shared" si="53"/>
        <v/>
      </c>
      <c r="H84" s="30">
        <v>8300</v>
      </c>
      <c r="I84" s="67">
        <f t="shared" si="55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8"/>
        <v>26800</v>
      </c>
      <c r="P84" s="29" t="str">
        <f t="shared" si="56"/>
        <v/>
      </c>
      <c r="Q84" s="30">
        <v>25800</v>
      </c>
      <c r="R84" s="90">
        <f t="shared" si="50"/>
        <v>25800</v>
      </c>
      <c r="S84" s="129"/>
      <c r="V84" s="106"/>
      <c r="X84" s="107"/>
      <c r="Y84" s="106"/>
      <c r="AA84" s="107"/>
      <c r="AC84" s="114">
        <f t="shared" si="46"/>
        <v>0</v>
      </c>
      <c r="AD84" s="114">
        <f t="shared" si="47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4"/>
        <v>6800</v>
      </c>
      <c r="G85" s="29" t="str">
        <f t="shared" si="53"/>
        <v/>
      </c>
      <c r="H85" s="30">
        <v>6800</v>
      </c>
      <c r="I85" s="67">
        <f t="shared" si="55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8"/>
        <v>1700</v>
      </c>
      <c r="P85" s="29" t="str">
        <f t="shared" si="56"/>
        <v/>
      </c>
      <c r="Q85" s="34">
        <v>1700</v>
      </c>
      <c r="R85" s="90">
        <f t="shared" si="50"/>
        <v>1700</v>
      </c>
      <c r="S85" s="129"/>
      <c r="V85" s="106"/>
      <c r="X85" s="107"/>
      <c r="Y85" s="106"/>
      <c r="AA85" s="107"/>
      <c r="AC85" s="114">
        <f t="shared" si="46"/>
        <v>0</v>
      </c>
      <c r="AD85" s="114">
        <f t="shared" si="47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 t="s">
        <v>469</v>
      </c>
      <c r="E86" s="27">
        <v>7000</v>
      </c>
      <c r="F86" s="28">
        <f t="shared" si="54"/>
        <v>6900</v>
      </c>
      <c r="G86" s="29" t="str">
        <f t="shared" si="53"/>
        <v>-100</v>
      </c>
      <c r="H86" s="30">
        <v>7000</v>
      </c>
      <c r="I86" s="67">
        <f t="shared" si="55"/>
        <v>6900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8"/>
        <v>4300</v>
      </c>
      <c r="P86" s="29" t="str">
        <f t="shared" si="56"/>
        <v/>
      </c>
      <c r="Q86" s="30">
        <v>4300</v>
      </c>
      <c r="R86" s="90">
        <f t="shared" si="50"/>
        <v>4300</v>
      </c>
      <c r="S86" s="105"/>
      <c r="V86" s="106"/>
      <c r="X86" s="107"/>
      <c r="Y86" s="106"/>
      <c r="AA86" s="107"/>
      <c r="AC86" s="114">
        <f t="shared" si="46"/>
        <v>0</v>
      </c>
      <c r="AD86" s="114">
        <f t="shared" si="47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4"/>
        <v>7300</v>
      </c>
      <c r="G87" s="29"/>
      <c r="H87" s="30">
        <v>7300</v>
      </c>
      <c r="I87" s="67">
        <f t="shared" si="55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48"/>
        <v>1950</v>
      </c>
      <c r="P87" s="29" t="str">
        <f t="shared" si="56"/>
        <v/>
      </c>
      <c r="Q87" s="30">
        <v>1950</v>
      </c>
      <c r="R87" s="90">
        <f t="shared" si="50"/>
        <v>1950</v>
      </c>
      <c r="S87" s="105"/>
      <c r="V87" s="106"/>
      <c r="X87" s="107"/>
      <c r="Y87" s="106"/>
      <c r="AA87" s="107"/>
      <c r="AC87" s="114">
        <f t="shared" si="46"/>
        <v>0</v>
      </c>
      <c r="AD87" s="114">
        <f t="shared" si="47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4"/>
        <v>7500</v>
      </c>
      <c r="G88" s="29" t="str">
        <f t="shared" ref="G88:G114" si="57">IF(LEFT(D88,1)="+",LEFT(D88,1)&amp;TEXT(D88,"#"),TEXT(D88,"#"))</f>
        <v/>
      </c>
      <c r="H88" s="30">
        <v>7500</v>
      </c>
      <c r="I88" s="67">
        <f t="shared" si="55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48"/>
        <v>2250</v>
      </c>
      <c r="P88" s="29" t="str">
        <f t="shared" si="56"/>
        <v/>
      </c>
      <c r="Q88" s="30">
        <v>2250</v>
      </c>
      <c r="R88" s="90">
        <f t="shared" si="50"/>
        <v>2250</v>
      </c>
      <c r="S88" s="105"/>
      <c r="V88" s="106"/>
      <c r="W88" s="130"/>
      <c r="X88" s="131"/>
      <c r="Y88" s="106"/>
      <c r="Z88" s="130"/>
      <c r="AA88" s="131"/>
      <c r="AC88" s="114">
        <f t="shared" si="46"/>
        <v>0</v>
      </c>
      <c r="AD88" s="114">
        <f t="shared" si="47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4"/>
        <v>8700</v>
      </c>
      <c r="G89" s="29"/>
      <c r="H89" s="30">
        <v>8700</v>
      </c>
      <c r="I89" s="67">
        <f t="shared" si="55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48"/>
        <v>1800</v>
      </c>
      <c r="P89" s="29" t="str">
        <f t="shared" si="56"/>
        <v/>
      </c>
      <c r="Q89" s="30">
        <v>1800</v>
      </c>
      <c r="R89" s="90">
        <f t="shared" si="50"/>
        <v>1800</v>
      </c>
      <c r="S89" s="105"/>
      <c r="V89" s="106"/>
      <c r="W89" s="130"/>
      <c r="X89" s="131"/>
      <c r="Y89" s="106"/>
      <c r="Z89" s="130"/>
      <c r="AA89" s="131"/>
      <c r="AC89" s="114">
        <f t="shared" si="46"/>
        <v>0</v>
      </c>
      <c r="AD89" s="114">
        <f t="shared" si="47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4"/>
        <v>11200</v>
      </c>
      <c r="G90" s="29" t="str">
        <f t="shared" si="57"/>
        <v/>
      </c>
      <c r="H90" s="30">
        <v>11200</v>
      </c>
      <c r="I90" s="67">
        <f t="shared" si="55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48"/>
        <v>2200</v>
      </c>
      <c r="P90" s="29" t="str">
        <f t="shared" si="56"/>
        <v/>
      </c>
      <c r="Q90" s="30">
        <v>2200</v>
      </c>
      <c r="R90" s="90">
        <f t="shared" si="50"/>
        <v>2200</v>
      </c>
      <c r="S90" s="105"/>
      <c r="V90" s="106"/>
      <c r="W90" s="130"/>
      <c r="X90" s="131"/>
      <c r="Y90" s="106"/>
      <c r="Z90" s="130"/>
      <c r="AA90" s="131"/>
      <c r="AC90" s="114">
        <f t="shared" si="46"/>
        <v>0</v>
      </c>
      <c r="AD90" s="114">
        <f t="shared" si="47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4"/>
        <v>8200</v>
      </c>
      <c r="G91" s="29" t="str">
        <f t="shared" si="57"/>
        <v/>
      </c>
      <c r="H91" s="30">
        <v>8200</v>
      </c>
      <c r="I91" s="67">
        <f t="shared" si="55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8"/>
        <v>1100</v>
      </c>
      <c r="P91" s="29" t="str">
        <f t="shared" si="56"/>
        <v/>
      </c>
      <c r="Q91" s="34">
        <v>1100</v>
      </c>
      <c r="R91" s="90">
        <f t="shared" si="50"/>
        <v>1100</v>
      </c>
      <c r="S91" s="105"/>
      <c r="V91" s="106"/>
      <c r="W91" s="130"/>
      <c r="X91" s="131"/>
      <c r="Y91" s="106"/>
      <c r="Z91" s="130"/>
      <c r="AA91" s="131"/>
      <c r="AC91" s="114">
        <f t="shared" si="46"/>
        <v>0</v>
      </c>
      <c r="AD91" s="114">
        <f t="shared" si="47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4"/>
        <v>7600</v>
      </c>
      <c r="G92" s="29" t="str">
        <f t="shared" si="57"/>
        <v/>
      </c>
      <c r="H92" s="30">
        <v>7600</v>
      </c>
      <c r="I92" s="67">
        <f t="shared" si="55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8"/>
        <v>1100</v>
      </c>
      <c r="P92" s="29" t="str">
        <f t="shared" si="56"/>
        <v/>
      </c>
      <c r="Q92" s="34">
        <v>1100</v>
      </c>
      <c r="R92" s="90">
        <f t="shared" si="50"/>
        <v>1100</v>
      </c>
      <c r="S92" s="105"/>
      <c r="V92" s="106"/>
      <c r="W92" s="130"/>
      <c r="X92" s="131"/>
      <c r="Y92" s="106"/>
      <c r="Z92" s="130"/>
      <c r="AA92" s="131"/>
      <c r="AC92" s="114">
        <f t="shared" si="46"/>
        <v>0</v>
      </c>
      <c r="AD92" s="114">
        <f t="shared" si="47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4"/>
        <v>8500</v>
      </c>
      <c r="G93" s="29" t="str">
        <f t="shared" si="57"/>
        <v/>
      </c>
      <c r="H93" s="30">
        <v>8500</v>
      </c>
      <c r="I93" s="67">
        <f t="shared" si="55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48"/>
        <v>2100</v>
      </c>
      <c r="P93" s="29" t="str">
        <f t="shared" si="56"/>
        <v/>
      </c>
      <c r="Q93" s="30">
        <v>2100</v>
      </c>
      <c r="R93" s="90">
        <f t="shared" si="50"/>
        <v>2100</v>
      </c>
      <c r="S93" s="105"/>
      <c r="V93" s="106"/>
      <c r="W93" s="130"/>
      <c r="X93" s="131"/>
      <c r="Y93" s="106"/>
      <c r="Z93" s="130"/>
      <c r="AA93" s="131"/>
      <c r="AC93" s="114">
        <f t="shared" si="46"/>
        <v>0</v>
      </c>
      <c r="AD93" s="114">
        <f t="shared" si="47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4"/>
        <v>8900</v>
      </c>
      <c r="G94" s="29" t="str">
        <f t="shared" si="57"/>
        <v/>
      </c>
      <c r="H94" s="30">
        <v>8900</v>
      </c>
      <c r="I94" s="67">
        <f t="shared" si="55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48"/>
        <v>2100</v>
      </c>
      <c r="P94" s="29" t="str">
        <f t="shared" si="56"/>
        <v/>
      </c>
      <c r="Q94" s="30">
        <v>2100</v>
      </c>
      <c r="R94" s="90">
        <f t="shared" si="50"/>
        <v>2100</v>
      </c>
      <c r="S94" s="105"/>
      <c r="V94" s="106"/>
      <c r="W94" s="130"/>
      <c r="X94" s="131"/>
      <c r="Y94" s="106"/>
      <c r="Z94" s="130"/>
      <c r="AA94" s="131"/>
      <c r="AC94" s="114">
        <f t="shared" si="46"/>
        <v>0</v>
      </c>
      <c r="AD94" s="114">
        <f t="shared" si="47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155400</v>
      </c>
      <c r="F95" s="39">
        <f>E95/18</f>
        <v>8633.33333333333</v>
      </c>
      <c r="G95" s="29" t="str">
        <f t="shared" si="57"/>
        <v/>
      </c>
      <c r="H95" s="38">
        <f>SUM(I77:I94)</f>
        <v>155400</v>
      </c>
      <c r="I95" s="39">
        <f>AVERAGE(I77:I94)</f>
        <v>8633.33333333333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8"/>
        <v>5200</v>
      </c>
      <c r="P95" s="29" t="str">
        <f t="shared" si="56"/>
        <v/>
      </c>
      <c r="Q95" s="30">
        <v>5200</v>
      </c>
      <c r="R95" s="90">
        <f t="shared" si="50"/>
        <v>5200</v>
      </c>
      <c r="S95" s="105"/>
      <c r="V95" s="106"/>
      <c r="W95" s="130"/>
      <c r="X95" s="131"/>
      <c r="Y95" s="106"/>
      <c r="Z95" s="130"/>
      <c r="AA95" s="131"/>
      <c r="AC95" s="114">
        <f t="shared" si="46"/>
        <v>0</v>
      </c>
      <c r="AD95" s="114">
        <f t="shared" si="47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8">E96+D96</f>
        <v>10800</v>
      </c>
      <c r="G96" s="29" t="str">
        <f t="shared" si="57"/>
        <v/>
      </c>
      <c r="H96" s="30">
        <v>10800</v>
      </c>
      <c r="I96" s="67">
        <f t="shared" ref="I96:I114" si="59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8"/>
        <v>2700</v>
      </c>
      <c r="P96" s="29" t="str">
        <f t="shared" si="56"/>
        <v/>
      </c>
      <c r="Q96" s="30">
        <v>2700</v>
      </c>
      <c r="R96" s="90">
        <f t="shared" si="50"/>
        <v>2700</v>
      </c>
      <c r="S96" s="105"/>
      <c r="V96" s="106"/>
      <c r="W96" s="130"/>
      <c r="X96" s="131"/>
      <c r="Y96" s="106"/>
      <c r="Z96" s="130"/>
      <c r="AA96" s="131"/>
      <c r="AC96" s="114">
        <f t="shared" si="46"/>
        <v>0</v>
      </c>
      <c r="AD96" s="114">
        <f t="shared" si="47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8"/>
        <v>11900</v>
      </c>
      <c r="G97" s="29" t="str">
        <f t="shared" si="57"/>
        <v/>
      </c>
      <c r="H97" s="30">
        <v>11900</v>
      </c>
      <c r="I97" s="67">
        <f t="shared" si="59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8"/>
        <v>2700</v>
      </c>
      <c r="P97" s="29" t="str">
        <f t="shared" si="56"/>
        <v/>
      </c>
      <c r="Q97" s="30">
        <v>2700</v>
      </c>
      <c r="R97" s="90">
        <f t="shared" si="50"/>
        <v>2700</v>
      </c>
      <c r="S97" s="105"/>
      <c r="V97" s="106"/>
      <c r="W97" s="130"/>
      <c r="X97" s="131"/>
      <c r="Y97" s="106"/>
      <c r="Z97" s="130"/>
      <c r="AA97" s="131"/>
      <c r="AC97" s="114">
        <f t="shared" si="46"/>
        <v>0</v>
      </c>
      <c r="AD97" s="114">
        <f t="shared" si="47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8"/>
        <v>11800</v>
      </c>
      <c r="G98" s="29" t="str">
        <f t="shared" si="57"/>
        <v/>
      </c>
      <c r="H98" s="30">
        <v>11800</v>
      </c>
      <c r="I98" s="67">
        <f t="shared" si="59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8"/>
        <v>5300</v>
      </c>
      <c r="P98" s="29" t="str">
        <f t="shared" si="56"/>
        <v/>
      </c>
      <c r="Q98" s="30">
        <v>5300</v>
      </c>
      <c r="R98" s="90">
        <f t="shared" si="50"/>
        <v>5300</v>
      </c>
      <c r="S98" s="105"/>
      <c r="V98" s="106"/>
      <c r="W98" s="130"/>
      <c r="X98" s="131"/>
      <c r="Y98" s="106"/>
      <c r="Z98" s="130"/>
      <c r="AA98" s="131"/>
      <c r="AC98" s="114">
        <f t="shared" si="46"/>
        <v>0</v>
      </c>
      <c r="AD98" s="114">
        <f t="shared" si="47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8"/>
        <v>12100</v>
      </c>
      <c r="G99" s="29" t="str">
        <f t="shared" si="57"/>
        <v/>
      </c>
      <c r="H99" s="30">
        <v>12100</v>
      </c>
      <c r="I99" s="67">
        <f t="shared" si="59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8"/>
        <v>1000</v>
      </c>
      <c r="P99" s="29" t="str">
        <f t="shared" si="56"/>
        <v/>
      </c>
      <c r="Q99" s="30">
        <v>1000</v>
      </c>
      <c r="R99" s="90">
        <f t="shared" si="50"/>
        <v>1000</v>
      </c>
      <c r="S99" s="105"/>
      <c r="V99" s="106"/>
      <c r="W99" s="130"/>
      <c r="X99" s="131"/>
      <c r="Y99" s="106"/>
      <c r="Z99" s="130"/>
      <c r="AA99" s="131"/>
      <c r="AC99" s="114">
        <f t="shared" si="46"/>
        <v>0</v>
      </c>
      <c r="AD99" s="114">
        <f t="shared" si="47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8"/>
        <v>11200</v>
      </c>
      <c r="G100" s="29" t="str">
        <f t="shared" si="57"/>
        <v/>
      </c>
      <c r="H100" s="30">
        <v>11200</v>
      </c>
      <c r="I100" s="67">
        <f t="shared" si="59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8"/>
        <v>2700</v>
      </c>
      <c r="P100" s="29" t="str">
        <f t="shared" si="56"/>
        <v/>
      </c>
      <c r="Q100" s="30">
        <v>2700</v>
      </c>
      <c r="R100" s="90">
        <f t="shared" si="50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6"/>
        <v>0</v>
      </c>
      <c r="AD100" s="114">
        <f t="shared" si="47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8"/>
        <v>11000</v>
      </c>
      <c r="G101" s="29" t="str">
        <f t="shared" si="57"/>
        <v/>
      </c>
      <c r="H101" s="30">
        <v>11000</v>
      </c>
      <c r="I101" s="67">
        <f t="shared" si="59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8"/>
        <v>600</v>
      </c>
      <c r="P101" s="29" t="str">
        <f t="shared" si="56"/>
        <v/>
      </c>
      <c r="Q101" s="30">
        <v>600</v>
      </c>
      <c r="R101" s="90">
        <f t="shared" si="50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6"/>
        <v>0</v>
      </c>
      <c r="AD101" s="114">
        <f t="shared" si="47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8"/>
        <v>10300</v>
      </c>
      <c r="G102" s="29" t="str">
        <f t="shared" si="57"/>
        <v/>
      </c>
      <c r="H102" s="30">
        <v>10300</v>
      </c>
      <c r="I102" s="67">
        <f t="shared" si="59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8"/>
        <v>1600</v>
      </c>
      <c r="P102" s="29" t="str">
        <f t="shared" si="56"/>
        <v/>
      </c>
      <c r="Q102" s="34">
        <v>1600</v>
      </c>
      <c r="R102" s="90">
        <f t="shared" si="50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6"/>
        <v>0</v>
      </c>
      <c r="AD102" s="114">
        <f t="shared" si="47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8"/>
        <v>10300</v>
      </c>
      <c r="G103" s="29" t="str">
        <f t="shared" si="57"/>
        <v/>
      </c>
      <c r="H103" s="30">
        <v>10300</v>
      </c>
      <c r="I103" s="67">
        <f t="shared" si="59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8"/>
        <v>1900</v>
      </c>
      <c r="P103" s="29" t="str">
        <f t="shared" si="56"/>
        <v/>
      </c>
      <c r="Q103" s="30">
        <v>1900</v>
      </c>
      <c r="R103" s="90">
        <f t="shared" si="50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6"/>
        <v>0</v>
      </c>
      <c r="AD103" s="114">
        <f t="shared" si="47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8"/>
        <v>10800</v>
      </c>
      <c r="G104" s="29" t="str">
        <f t="shared" si="57"/>
        <v/>
      </c>
      <c r="H104" s="30">
        <v>10800</v>
      </c>
      <c r="I104" s="67">
        <f t="shared" si="59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8"/>
        <v>3000</v>
      </c>
      <c r="P104" s="29" t="str">
        <f t="shared" si="56"/>
        <v/>
      </c>
      <c r="Q104" s="34">
        <v>3000</v>
      </c>
      <c r="R104" s="90">
        <f t="shared" si="50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6"/>
        <v>0</v>
      </c>
      <c r="AD104" s="114">
        <f t="shared" si="47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8"/>
        <v>10300</v>
      </c>
      <c r="G105" s="29" t="str">
        <f t="shared" si="57"/>
        <v/>
      </c>
      <c r="H105" s="30">
        <v>10300</v>
      </c>
      <c r="I105" s="67">
        <f t="shared" si="59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8"/>
        <v>2500</v>
      </c>
      <c r="P105" s="29" t="str">
        <f t="shared" si="56"/>
        <v/>
      </c>
      <c r="Q105" s="34">
        <v>2500</v>
      </c>
      <c r="R105" s="90">
        <f t="shared" si="50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6"/>
        <v>0</v>
      </c>
      <c r="AD105" s="114">
        <f t="shared" si="47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8"/>
        <v>10300</v>
      </c>
      <c r="G106" s="29" t="str">
        <f t="shared" si="57"/>
        <v/>
      </c>
      <c r="H106" s="30">
        <v>10300</v>
      </c>
      <c r="I106" s="67">
        <f t="shared" si="59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8"/>
        <v>2500</v>
      </c>
      <c r="P106" s="29" t="str">
        <f t="shared" si="56"/>
        <v/>
      </c>
      <c r="Q106" s="30">
        <v>2500</v>
      </c>
      <c r="R106" s="90">
        <f t="shared" si="50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6"/>
        <v>0</v>
      </c>
      <c r="AD106" s="114">
        <f t="shared" si="47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10300</v>
      </c>
      <c r="F107" s="28">
        <f t="shared" si="58"/>
        <v>10300</v>
      </c>
      <c r="G107" s="29" t="str">
        <f t="shared" si="57"/>
        <v/>
      </c>
      <c r="H107" s="30">
        <v>10300</v>
      </c>
      <c r="I107" s="67">
        <f t="shared" si="59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8"/>
        <v>2400</v>
      </c>
      <c r="P107" s="29" t="str">
        <f t="shared" si="56"/>
        <v/>
      </c>
      <c r="Q107" s="30">
        <v>2400</v>
      </c>
      <c r="R107" s="90">
        <f t="shared" si="50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6"/>
        <v>0</v>
      </c>
      <c r="AD107" s="114">
        <f t="shared" si="47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8"/>
        <v>11900</v>
      </c>
      <c r="G108" s="29" t="str">
        <f t="shared" si="57"/>
        <v/>
      </c>
      <c r="H108" s="30">
        <v>11900</v>
      </c>
      <c r="I108" s="67">
        <f t="shared" si="59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8"/>
        <v>1800</v>
      </c>
      <c r="P108" s="29" t="str">
        <f t="shared" si="56"/>
        <v/>
      </c>
      <c r="Q108" s="30">
        <v>1800</v>
      </c>
      <c r="R108" s="90">
        <f t="shared" si="50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6"/>
        <v>0</v>
      </c>
      <c r="AD108" s="114">
        <f t="shared" si="47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8"/>
        <v>12100</v>
      </c>
      <c r="G109" s="29" t="str">
        <f t="shared" si="57"/>
        <v/>
      </c>
      <c r="H109" s="30">
        <v>12100</v>
      </c>
      <c r="I109" s="67">
        <f t="shared" si="59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8"/>
        <v>1600</v>
      </c>
      <c r="P109" s="29" t="str">
        <f t="shared" si="56"/>
        <v/>
      </c>
      <c r="Q109" s="34">
        <v>1600</v>
      </c>
      <c r="R109" s="90">
        <f t="shared" si="50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6"/>
        <v>0</v>
      </c>
      <c r="AD109" s="114">
        <f t="shared" si="47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8"/>
        <v>12100</v>
      </c>
      <c r="G110" s="29" t="str">
        <f t="shared" si="57"/>
        <v/>
      </c>
      <c r="H110" s="30">
        <v>12100</v>
      </c>
      <c r="I110" s="67">
        <f t="shared" si="59"/>
        <v>12100</v>
      </c>
      <c r="J110" s="69"/>
      <c r="K110" s="25" t="s">
        <v>273</v>
      </c>
      <c r="L110" s="25" t="s">
        <v>26</v>
      </c>
      <c r="M110" s="52"/>
      <c r="N110" s="27">
        <v>1180</v>
      </c>
      <c r="O110" s="28">
        <f t="shared" si="48"/>
        <v>1180</v>
      </c>
      <c r="P110" s="29" t="str">
        <f t="shared" si="56"/>
        <v/>
      </c>
      <c r="Q110" s="30">
        <v>1180</v>
      </c>
      <c r="R110" s="90">
        <f t="shared" si="50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6"/>
        <v>0</v>
      </c>
      <c r="AD110" s="114">
        <f t="shared" si="47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8"/>
        <v>11300</v>
      </c>
      <c r="G111" s="29" t="str">
        <f t="shared" si="57"/>
        <v/>
      </c>
      <c r="H111" s="30">
        <v>11300</v>
      </c>
      <c r="I111" s="67">
        <f t="shared" si="59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8"/>
        <v>6200</v>
      </c>
      <c r="P111" s="29" t="str">
        <f t="shared" si="56"/>
        <v/>
      </c>
      <c r="Q111" s="34">
        <v>6200</v>
      </c>
      <c r="R111" s="90">
        <f t="shared" si="50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6"/>
        <v>0</v>
      </c>
      <c r="AD111" s="114">
        <f t="shared" si="47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8"/>
        <v>11000</v>
      </c>
      <c r="G112" s="29" t="str">
        <f t="shared" si="57"/>
        <v/>
      </c>
      <c r="H112" s="30">
        <v>11000</v>
      </c>
      <c r="I112" s="67">
        <f t="shared" si="59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8"/>
        <v>1500</v>
      </c>
      <c r="P112" s="29" t="str">
        <f t="shared" si="56"/>
        <v/>
      </c>
      <c r="Q112" s="30">
        <v>1500</v>
      </c>
      <c r="R112" s="90">
        <f t="shared" si="50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6"/>
        <v>0</v>
      </c>
      <c r="AD112" s="114">
        <f t="shared" si="47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8"/>
        <v>10300</v>
      </c>
      <c r="G113" s="29" t="str">
        <f t="shared" si="57"/>
        <v/>
      </c>
      <c r="H113" s="30">
        <v>10300</v>
      </c>
      <c r="I113" s="67">
        <f t="shared" si="59"/>
        <v>10300</v>
      </c>
      <c r="J113" s="69"/>
      <c r="K113" s="25" t="s">
        <v>280</v>
      </c>
      <c r="L113" s="25" t="s">
        <v>22</v>
      </c>
      <c r="M113" s="52"/>
      <c r="N113" s="27">
        <v>1700</v>
      </c>
      <c r="O113" s="28">
        <f t="shared" si="48"/>
        <v>1700</v>
      </c>
      <c r="P113" s="29" t="str">
        <f t="shared" si="56"/>
        <v/>
      </c>
      <c r="Q113" s="30">
        <v>1700</v>
      </c>
      <c r="R113" s="90">
        <f t="shared" si="50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6"/>
        <v>0</v>
      </c>
      <c r="AD113" s="114">
        <f t="shared" si="47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8"/>
        <v>10300</v>
      </c>
      <c r="G114" s="29" t="str">
        <f t="shared" si="57"/>
        <v/>
      </c>
      <c r="H114" s="30">
        <v>10300</v>
      </c>
      <c r="I114" s="67">
        <f t="shared" si="59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8"/>
        <v>500</v>
      </c>
      <c r="P114" s="29" t="str">
        <f t="shared" si="56"/>
        <v/>
      </c>
      <c r="Q114" s="30">
        <v>500</v>
      </c>
      <c r="R114" s="90">
        <f t="shared" si="50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6"/>
        <v>0</v>
      </c>
      <c r="AD114" s="114">
        <f t="shared" si="47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210100</v>
      </c>
      <c r="F115" s="39">
        <f>E115/19</f>
        <v>11057.8947368421</v>
      </c>
      <c r="G115" s="73"/>
      <c r="H115" s="38">
        <f>SUM(I96:I114)</f>
        <v>210100</v>
      </c>
      <c r="I115" s="39">
        <f>H115/19</f>
        <v>11057.8947368421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8"/>
        <v>14000</v>
      </c>
      <c r="P115" s="29" t="str">
        <f t="shared" si="56"/>
        <v/>
      </c>
      <c r="Q115" s="34">
        <v>14000</v>
      </c>
      <c r="R115" s="90">
        <f t="shared" si="50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6"/>
        <v>0</v>
      </c>
      <c r="AD115" s="114">
        <f t="shared" si="47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4" si="60">E116+D116</f>
        <v>8700</v>
      </c>
      <c r="G116" s="29" t="str">
        <f t="shared" ref="G116:G138" si="61">IF(LEFT(D116,1)="+",LEFT(D116,1)&amp;TEXT(D116,"#"),TEXT(D116,"#"))</f>
        <v/>
      </c>
      <c r="H116" s="30">
        <v>8700</v>
      </c>
      <c r="I116" s="67">
        <f t="shared" ref="I116:I164" si="62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8"/>
        <v>10500</v>
      </c>
      <c r="P116" s="29" t="str">
        <f t="shared" si="56"/>
        <v/>
      </c>
      <c r="Q116" s="34">
        <v>10500</v>
      </c>
      <c r="R116" s="90">
        <f t="shared" si="50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6"/>
        <v>0</v>
      </c>
      <c r="AD116" s="114">
        <f t="shared" si="47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0"/>
        <v>9000</v>
      </c>
      <c r="G117" s="29" t="str">
        <f t="shared" si="61"/>
        <v/>
      </c>
      <c r="H117" s="30">
        <v>9000</v>
      </c>
      <c r="I117" s="67">
        <f t="shared" si="62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8"/>
        <v>1400</v>
      </c>
      <c r="P117" s="29" t="str">
        <f t="shared" si="56"/>
        <v/>
      </c>
      <c r="Q117" s="30">
        <v>1700</v>
      </c>
      <c r="R117" s="90">
        <f t="shared" si="50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6"/>
        <v>0</v>
      </c>
      <c r="AD117" s="114">
        <f t="shared" si="47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1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8"/>
        <v>1200</v>
      </c>
      <c r="P118" s="29" t="str">
        <f t="shared" si="56"/>
        <v/>
      </c>
      <c r="Q118" s="30">
        <v>1200</v>
      </c>
      <c r="R118" s="90">
        <f t="shared" si="50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6"/>
        <v>0</v>
      </c>
      <c r="AD118" s="114">
        <f t="shared" si="47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227800</v>
      </c>
      <c r="F119" s="39">
        <f>E119/21</f>
        <v>10847.619047619</v>
      </c>
      <c r="G119" s="29" t="str">
        <f t="shared" si="61"/>
        <v/>
      </c>
      <c r="H119" s="38">
        <f>H115+H118</f>
        <v>227800</v>
      </c>
      <c r="I119" s="39">
        <f>H119/21</f>
        <v>10847.619047619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8"/>
        <v>1200</v>
      </c>
      <c r="P119" s="29" t="str">
        <f t="shared" si="56"/>
        <v/>
      </c>
      <c r="Q119" s="30">
        <v>1700</v>
      </c>
      <c r="R119" s="90">
        <f t="shared" si="50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6"/>
        <v>0</v>
      </c>
      <c r="AD119" s="114">
        <f t="shared" si="47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11000</v>
      </c>
      <c r="F120" s="28">
        <f t="shared" si="60"/>
        <v>11000</v>
      </c>
      <c r="G120" s="29" t="str">
        <f t="shared" si="61"/>
        <v/>
      </c>
      <c r="H120" s="30">
        <v>11000</v>
      </c>
      <c r="I120" s="67">
        <f t="shared" si="62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8"/>
        <v>1400</v>
      </c>
      <c r="P120" s="29" t="str">
        <f t="shared" si="56"/>
        <v/>
      </c>
      <c r="Q120" s="30">
        <v>1400</v>
      </c>
      <c r="R120" s="90">
        <f t="shared" si="50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6"/>
        <v>0</v>
      </c>
      <c r="AD120" s="114">
        <f t="shared" si="47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0"/>
        <v>12000</v>
      </c>
      <c r="G121" s="29" t="str">
        <f t="shared" si="61"/>
        <v/>
      </c>
      <c r="H121" s="30">
        <v>12000</v>
      </c>
      <c r="I121" s="67">
        <f t="shared" si="62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8"/>
        <v>0.115</v>
      </c>
      <c r="P121" s="29" t="str">
        <f t="shared" si="56"/>
        <v/>
      </c>
      <c r="Q121" s="34">
        <v>0.115</v>
      </c>
      <c r="R121" s="90">
        <f t="shared" si="50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6"/>
        <v>0</v>
      </c>
      <c r="AD121" s="114">
        <f t="shared" si="47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0"/>
        <v>14300</v>
      </c>
      <c r="G122" s="29" t="str">
        <f t="shared" si="61"/>
        <v/>
      </c>
      <c r="H122" s="30">
        <v>14300</v>
      </c>
      <c r="I122" s="99">
        <f t="shared" si="62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8"/>
        <v>0.022</v>
      </c>
      <c r="P122" s="29"/>
      <c r="Q122" s="132">
        <v>0.022</v>
      </c>
      <c r="R122" s="133">
        <f t="shared" si="50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6"/>
        <v>0</v>
      </c>
      <c r="AD122" s="114">
        <f t="shared" si="47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0"/>
        <v>17100</v>
      </c>
      <c r="G123" s="29" t="str">
        <f t="shared" si="61"/>
        <v/>
      </c>
      <c r="H123" s="30">
        <v>17100</v>
      </c>
      <c r="I123" s="99">
        <f t="shared" si="62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8"/>
        <v>1020</v>
      </c>
      <c r="P123" s="29"/>
      <c r="Q123" s="30">
        <v>1020</v>
      </c>
      <c r="R123" s="90">
        <f t="shared" si="50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6"/>
        <v>0</v>
      </c>
      <c r="AD123" s="114">
        <f t="shared" si="47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0"/>
        <v>10600</v>
      </c>
      <c r="G124" s="29" t="str">
        <f t="shared" si="61"/>
        <v/>
      </c>
      <c r="H124" s="30">
        <v>10600</v>
      </c>
      <c r="I124" s="99">
        <f t="shared" si="62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8"/>
        <v>2500</v>
      </c>
      <c r="P124" s="29" t="str">
        <f t="shared" ref="P124:P187" si="63">IF(LEFT(M124,1)="+",LEFT(M124,1)&amp;TEXT(M124,"#"),TEXT(M124,"#"))</f>
        <v/>
      </c>
      <c r="Q124" s="30">
        <v>2500</v>
      </c>
      <c r="R124" s="90">
        <f t="shared" si="50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6"/>
        <v>0</v>
      </c>
      <c r="AD124" s="114">
        <f t="shared" si="47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0"/>
        <v>9300</v>
      </c>
      <c r="G125" s="29" t="str">
        <f t="shared" si="61"/>
        <v/>
      </c>
      <c r="H125" s="30">
        <v>9300</v>
      </c>
      <c r="I125" s="99">
        <f t="shared" si="62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8"/>
        <v>2250</v>
      </c>
      <c r="P125" s="29" t="str">
        <f t="shared" si="63"/>
        <v/>
      </c>
      <c r="Q125" s="30">
        <v>2250</v>
      </c>
      <c r="R125" s="90">
        <f t="shared" si="50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6"/>
        <v>0</v>
      </c>
      <c r="AD125" s="114">
        <f t="shared" si="47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0"/>
        <v>12600</v>
      </c>
      <c r="G126" s="29" t="str">
        <f t="shared" si="61"/>
        <v/>
      </c>
      <c r="H126" s="34">
        <v>12600</v>
      </c>
      <c r="I126" s="99">
        <f t="shared" si="62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8"/>
        <v>4700</v>
      </c>
      <c r="P126" s="29" t="str">
        <f t="shared" si="63"/>
        <v/>
      </c>
      <c r="Q126" s="30">
        <v>4700</v>
      </c>
      <c r="R126" s="90">
        <f t="shared" si="50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6"/>
        <v>0</v>
      </c>
      <c r="AD126" s="114">
        <f t="shared" si="47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0"/>
        <v>10900</v>
      </c>
      <c r="G127" s="29" t="str">
        <f t="shared" si="61"/>
        <v/>
      </c>
      <c r="H127" s="34">
        <v>10900</v>
      </c>
      <c r="I127" s="99">
        <f t="shared" si="62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8"/>
        <v>3900</v>
      </c>
      <c r="P127" s="29" t="str">
        <f t="shared" si="63"/>
        <v/>
      </c>
      <c r="Q127" s="34">
        <v>3900</v>
      </c>
      <c r="R127" s="90">
        <f t="shared" si="50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6"/>
        <v>0</v>
      </c>
      <c r="AD127" s="114">
        <f t="shared" si="47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0"/>
        <v>12400</v>
      </c>
      <c r="G128" s="29" t="str">
        <f t="shared" si="61"/>
        <v/>
      </c>
      <c r="H128" s="34">
        <v>12400</v>
      </c>
      <c r="I128" s="99">
        <f t="shared" si="62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48"/>
        <v>12300</v>
      </c>
      <c r="P128" s="29" t="str">
        <f t="shared" si="63"/>
        <v/>
      </c>
      <c r="Q128" s="30">
        <v>12300</v>
      </c>
      <c r="R128" s="90">
        <f t="shared" si="50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6"/>
        <v>0</v>
      </c>
      <c r="AD128" s="114">
        <f t="shared" si="47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0"/>
        <v>12500</v>
      </c>
      <c r="G129" s="29" t="str">
        <f t="shared" si="61"/>
        <v/>
      </c>
      <c r="H129" s="34">
        <v>12500</v>
      </c>
      <c r="I129" s="99">
        <f t="shared" si="62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8"/>
        <v>14500</v>
      </c>
      <c r="P129" s="29" t="str">
        <f t="shared" si="63"/>
        <v/>
      </c>
      <c r="Q129" s="30">
        <v>14500</v>
      </c>
      <c r="R129" s="90">
        <f t="shared" si="50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6"/>
        <v>0</v>
      </c>
      <c r="AD129" s="114">
        <f t="shared" si="47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0"/>
        <v>12300</v>
      </c>
      <c r="G130" s="29" t="str">
        <f t="shared" si="61"/>
        <v/>
      </c>
      <c r="H130" s="34">
        <v>12300</v>
      </c>
      <c r="I130" s="99">
        <f t="shared" si="62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8"/>
        <v>12800</v>
      </c>
      <c r="P130" s="29" t="str">
        <f t="shared" si="63"/>
        <v/>
      </c>
      <c r="Q130" s="30">
        <v>12800</v>
      </c>
      <c r="R130" s="90">
        <f t="shared" si="50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6"/>
        <v>0</v>
      </c>
      <c r="AD130" s="114">
        <f t="shared" si="47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0"/>
        <v>13100</v>
      </c>
      <c r="G131" s="29" t="str">
        <f t="shared" si="61"/>
        <v/>
      </c>
      <c r="H131" s="34">
        <v>13100</v>
      </c>
      <c r="I131" s="99">
        <f t="shared" si="62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8"/>
        <v>17600</v>
      </c>
      <c r="P131" s="29" t="str">
        <f t="shared" si="63"/>
        <v/>
      </c>
      <c r="Q131" s="30">
        <v>17600</v>
      </c>
      <c r="R131" s="90">
        <f t="shared" si="50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6"/>
        <v>0</v>
      </c>
      <c r="AD131" s="114">
        <f t="shared" si="47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0"/>
        <v>13100</v>
      </c>
      <c r="G132" s="29" t="str">
        <f t="shared" si="61"/>
        <v/>
      </c>
      <c r="H132" s="34">
        <v>13100</v>
      </c>
      <c r="I132" s="99">
        <f t="shared" si="62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8"/>
        <v>17000</v>
      </c>
      <c r="P132" s="29" t="str">
        <f t="shared" si="63"/>
        <v/>
      </c>
      <c r="Q132" s="30">
        <v>17000</v>
      </c>
      <c r="R132" s="90">
        <f t="shared" si="50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4">F132-I132</f>
        <v>0</v>
      </c>
      <c r="AD132" s="114">
        <f t="shared" ref="AD132:AD195" si="65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0"/>
        <v>12800</v>
      </c>
      <c r="G133" s="29" t="str">
        <f t="shared" si="61"/>
        <v/>
      </c>
      <c r="H133" s="34">
        <v>12800</v>
      </c>
      <c r="I133" s="99">
        <f t="shared" si="62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8"/>
        <v>4000</v>
      </c>
      <c r="P133" s="29" t="str">
        <f t="shared" si="63"/>
        <v/>
      </c>
      <c r="Q133" s="30">
        <v>4000</v>
      </c>
      <c r="R133" s="90">
        <f t="shared" si="50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4"/>
        <v>0</v>
      </c>
      <c r="AD133" s="114">
        <f t="shared" si="65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0"/>
        <v>13500</v>
      </c>
      <c r="G134" s="29" t="str">
        <f t="shared" si="61"/>
        <v/>
      </c>
      <c r="H134" s="34">
        <v>13500</v>
      </c>
      <c r="I134" s="99">
        <f t="shared" si="62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3"/>
        <v/>
      </c>
      <c r="Q134" s="30">
        <v>9300</v>
      </c>
      <c r="R134" s="90">
        <f t="shared" ref="R134:R196" si="66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4"/>
        <v>0</v>
      </c>
      <c r="AD134" s="114">
        <f t="shared" si="65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0"/>
        <v>13500</v>
      </c>
      <c r="G135" s="29" t="str">
        <f t="shared" si="61"/>
        <v/>
      </c>
      <c r="H135" s="34">
        <v>13500</v>
      </c>
      <c r="I135" s="99">
        <f t="shared" si="62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3"/>
        <v/>
      </c>
      <c r="Q135" s="34">
        <f t="shared" ref="Q135:Q146" si="67">O135</f>
        <v>11710</v>
      </c>
      <c r="R135" s="90">
        <f t="shared" si="66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4"/>
        <v>0</v>
      </c>
      <c r="AD135" s="114">
        <f t="shared" si="65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0"/>
        <v>13500</v>
      </c>
      <c r="G136" s="29" t="str">
        <f t="shared" si="61"/>
        <v/>
      </c>
      <c r="H136" s="34">
        <v>13500</v>
      </c>
      <c r="I136" s="99">
        <f t="shared" si="62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3"/>
        <v/>
      </c>
      <c r="Q136" s="34">
        <f t="shared" si="67"/>
        <v>37150</v>
      </c>
      <c r="R136" s="90">
        <f t="shared" si="66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4"/>
        <v>0</v>
      </c>
      <c r="AD136" s="114">
        <f t="shared" si="65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0"/>
        <v>10500</v>
      </c>
      <c r="G137" s="29" t="str">
        <f t="shared" si="61"/>
        <v/>
      </c>
      <c r="H137" s="30">
        <v>10500</v>
      </c>
      <c r="I137" s="99">
        <f t="shared" si="62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3"/>
        <v/>
      </c>
      <c r="Q137" s="34">
        <f t="shared" si="67"/>
        <v>36950</v>
      </c>
      <c r="R137" s="90">
        <f t="shared" si="66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4"/>
        <v>0</v>
      </c>
      <c r="AD137" s="114">
        <f t="shared" si="65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0"/>
        <v>10300</v>
      </c>
      <c r="G138" s="29" t="str">
        <f t="shared" si="61"/>
        <v/>
      </c>
      <c r="H138" s="30">
        <v>10300</v>
      </c>
      <c r="I138" s="99">
        <f t="shared" si="62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3"/>
        <v/>
      </c>
      <c r="Q138" s="34">
        <f t="shared" si="67"/>
        <v>12150</v>
      </c>
      <c r="R138" s="90">
        <f t="shared" si="66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4"/>
        <v>0</v>
      </c>
      <c r="AD138" s="114">
        <f t="shared" si="65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0"/>
        <v>10300</v>
      </c>
      <c r="G139" s="29"/>
      <c r="H139" s="30">
        <v>10300</v>
      </c>
      <c r="I139" s="99">
        <f t="shared" si="62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3"/>
        <v/>
      </c>
      <c r="Q139" s="34">
        <f t="shared" si="67"/>
        <v>27950</v>
      </c>
      <c r="R139" s="90">
        <f t="shared" si="66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4"/>
        <v>0</v>
      </c>
      <c r="AD139" s="114">
        <f t="shared" si="65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0"/>
        <v>10300</v>
      </c>
      <c r="G140" s="29"/>
      <c r="H140" s="30">
        <v>10300</v>
      </c>
      <c r="I140" s="99">
        <f t="shared" si="62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3"/>
        <v/>
      </c>
      <c r="Q140" s="34">
        <f t="shared" si="67"/>
        <v>11790</v>
      </c>
      <c r="R140" s="90">
        <f t="shared" si="66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4"/>
        <v>0</v>
      </c>
      <c r="AD140" s="114">
        <f t="shared" si="65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0"/>
        <v>20600</v>
      </c>
      <c r="G141" s="29" t="str">
        <f t="shared" ref="G141:G154" si="68">IF(LEFT(D141,1)="+",LEFT(D141,1)&amp;TEXT(D141,"#"),TEXT(D141,"#"))</f>
        <v/>
      </c>
      <c r="H141" s="34">
        <v>20600</v>
      </c>
      <c r="I141" s="99">
        <f t="shared" si="62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3"/>
        <v/>
      </c>
      <c r="Q141" s="34">
        <f t="shared" si="67"/>
        <v>6420</v>
      </c>
      <c r="R141" s="90">
        <f t="shared" si="66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4"/>
        <v>0</v>
      </c>
      <c r="AD141" s="114">
        <f t="shared" si="65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0"/>
        <v>19500</v>
      </c>
      <c r="G142" s="29" t="str">
        <f t="shared" si="68"/>
        <v/>
      </c>
      <c r="H142" s="34">
        <v>19500</v>
      </c>
      <c r="I142" s="99">
        <f t="shared" si="62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28860</v>
      </c>
      <c r="O142" s="28">
        <f>O80+960+500+400</f>
        <v>28860</v>
      </c>
      <c r="P142" s="29" t="str">
        <f t="shared" si="63"/>
        <v/>
      </c>
      <c r="Q142" s="34">
        <f t="shared" si="67"/>
        <v>28860</v>
      </c>
      <c r="R142" s="90">
        <f t="shared" si="66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4"/>
        <v>0</v>
      </c>
      <c r="AD142" s="114">
        <f t="shared" si="65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0"/>
        <v>19500</v>
      </c>
      <c r="G143" s="29" t="str">
        <f t="shared" si="68"/>
        <v/>
      </c>
      <c r="H143" s="34">
        <v>19500</v>
      </c>
      <c r="I143" s="99">
        <f t="shared" si="62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3"/>
        <v/>
      </c>
      <c r="Q143" s="34">
        <f t="shared" si="67"/>
        <v>10540</v>
      </c>
      <c r="R143" s="90">
        <f t="shared" si="66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4"/>
        <v>0</v>
      </c>
      <c r="AD143" s="114">
        <f t="shared" si="65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0"/>
        <v>11400</v>
      </c>
      <c r="G144" s="29" t="str">
        <f t="shared" si="68"/>
        <v/>
      </c>
      <c r="H144" s="30">
        <v>11400</v>
      </c>
      <c r="I144" s="99">
        <f t="shared" si="62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3"/>
        <v/>
      </c>
      <c r="Q144" s="34">
        <f t="shared" si="67"/>
        <v>4590</v>
      </c>
      <c r="R144" s="90">
        <f t="shared" si="66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4"/>
        <v>0</v>
      </c>
      <c r="AD144" s="114">
        <f t="shared" si="65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0"/>
        <v>11000</v>
      </c>
      <c r="G145" s="29" t="str">
        <f t="shared" si="68"/>
        <v/>
      </c>
      <c r="H145" s="30">
        <v>11000</v>
      </c>
      <c r="I145" s="99">
        <f t="shared" si="62"/>
        <v>11000</v>
      </c>
      <c r="J145" s="105"/>
      <c r="K145" s="24" t="s">
        <v>353</v>
      </c>
      <c r="L145" s="54" t="s">
        <v>354</v>
      </c>
      <c r="M145" s="52"/>
      <c r="N145" s="34">
        <f>F169+7790+300+400</f>
        <v>10990</v>
      </c>
      <c r="O145" s="28">
        <f>O150+7790+300+400</f>
        <v>16890</v>
      </c>
      <c r="P145" s="29" t="str">
        <f t="shared" si="63"/>
        <v/>
      </c>
      <c r="Q145" s="34">
        <f t="shared" si="67"/>
        <v>16890</v>
      </c>
      <c r="R145" s="90">
        <f t="shared" si="66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4"/>
        <v>0</v>
      </c>
      <c r="AD145" s="114">
        <f t="shared" si="65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0"/>
        <v>10700</v>
      </c>
      <c r="G146" s="29" t="str">
        <f t="shared" si="68"/>
        <v/>
      </c>
      <c r="H146" s="30">
        <v>10700</v>
      </c>
      <c r="I146" s="99">
        <f t="shared" si="62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3"/>
        <v/>
      </c>
      <c r="Q146" s="34">
        <f t="shared" si="67"/>
        <v>9770</v>
      </c>
      <c r="R146" s="90">
        <f t="shared" si="66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4"/>
        <v>0</v>
      </c>
      <c r="AD146" s="114">
        <f t="shared" si="65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0"/>
        <v>10600</v>
      </c>
      <c r="G147" s="29" t="str">
        <f t="shared" si="68"/>
        <v/>
      </c>
      <c r="H147" s="30">
        <v>10600</v>
      </c>
      <c r="I147" s="99">
        <f t="shared" si="62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6" si="69">N147+M147</f>
        <v>7000</v>
      </c>
      <c r="P147" s="29" t="str">
        <f t="shared" si="63"/>
        <v/>
      </c>
      <c r="Q147" s="30">
        <v>7000</v>
      </c>
      <c r="R147" s="90">
        <f t="shared" si="66"/>
        <v>7000</v>
      </c>
      <c r="S147" s="3"/>
      <c r="V147" s="9"/>
      <c r="W147" s="6"/>
      <c r="X147" s="8"/>
      <c r="Y147" s="9"/>
      <c r="Z147" s="6"/>
      <c r="AA147" s="8"/>
      <c r="AC147" s="114">
        <f t="shared" si="64"/>
        <v>0</v>
      </c>
      <c r="AD147" s="114">
        <f t="shared" si="65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0"/>
        <v>10400</v>
      </c>
      <c r="G148" s="29" t="str">
        <f t="shared" si="68"/>
        <v/>
      </c>
      <c r="H148" s="30">
        <v>10400</v>
      </c>
      <c r="I148" s="99">
        <f t="shared" si="62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69"/>
        <v>6300</v>
      </c>
      <c r="P148" s="29" t="str">
        <f t="shared" si="63"/>
        <v/>
      </c>
      <c r="Q148" s="30">
        <v>6300</v>
      </c>
      <c r="R148" s="90">
        <f t="shared" si="66"/>
        <v>6300</v>
      </c>
      <c r="S148" s="3"/>
      <c r="V148" s="9"/>
      <c r="W148" s="6"/>
      <c r="X148" s="8"/>
      <c r="Y148" s="9"/>
      <c r="Z148" s="6"/>
      <c r="AA148" s="8"/>
      <c r="AC148" s="114">
        <f t="shared" si="64"/>
        <v>0</v>
      </c>
      <c r="AD148" s="114">
        <f t="shared" si="65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0"/>
        <v>10400</v>
      </c>
      <c r="G149" s="29" t="str">
        <f t="shared" si="68"/>
        <v/>
      </c>
      <c r="H149" s="30">
        <v>10400</v>
      </c>
      <c r="I149" s="99">
        <f t="shared" si="62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69"/>
        <v>10000</v>
      </c>
      <c r="P149" s="77" t="str">
        <f t="shared" si="63"/>
        <v/>
      </c>
      <c r="Q149" s="30">
        <v>10000</v>
      </c>
      <c r="R149" s="90">
        <f t="shared" si="66"/>
        <v>10000</v>
      </c>
      <c r="S149" s="3"/>
      <c r="V149" s="9"/>
      <c r="W149" s="6"/>
      <c r="X149" s="8"/>
      <c r="Y149" s="9"/>
      <c r="Z149" s="6"/>
      <c r="AA149" s="8"/>
      <c r="AC149" s="114">
        <f t="shared" si="64"/>
        <v>0</v>
      </c>
      <c r="AD149" s="114">
        <f t="shared" si="65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0"/>
        <v>10600</v>
      </c>
      <c r="G150" s="29" t="str">
        <f t="shared" si="68"/>
        <v/>
      </c>
      <c r="H150" s="30">
        <v>10600</v>
      </c>
      <c r="I150" s="99">
        <f t="shared" si="62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69"/>
        <v>8400</v>
      </c>
      <c r="P150" s="77" t="str">
        <f t="shared" si="63"/>
        <v/>
      </c>
      <c r="Q150" s="30">
        <v>8400</v>
      </c>
      <c r="R150" s="90">
        <f t="shared" si="66"/>
        <v>8400</v>
      </c>
      <c r="S150" s="3"/>
      <c r="V150" s="9"/>
      <c r="W150" s="6"/>
      <c r="X150" s="8"/>
      <c r="Y150" s="9"/>
      <c r="Z150" s="6"/>
      <c r="AA150" s="8"/>
      <c r="AC150" s="114">
        <f t="shared" si="64"/>
        <v>0</v>
      </c>
      <c r="AD150" s="114">
        <f t="shared" si="65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0"/>
        <v>10600</v>
      </c>
      <c r="G151" s="29" t="str">
        <f t="shared" si="68"/>
        <v/>
      </c>
      <c r="H151" s="30">
        <v>10600</v>
      </c>
      <c r="I151" s="99">
        <f t="shared" si="62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69"/>
        <v>7200</v>
      </c>
      <c r="P151" s="77" t="str">
        <f t="shared" si="63"/>
        <v/>
      </c>
      <c r="Q151" s="34">
        <v>7200</v>
      </c>
      <c r="R151" s="90">
        <f t="shared" si="66"/>
        <v>7200</v>
      </c>
      <c r="S151" s="3"/>
      <c r="V151" s="9"/>
      <c r="W151" s="6"/>
      <c r="X151" s="8"/>
      <c r="Y151" s="9"/>
      <c r="Z151" s="6"/>
      <c r="AA151" s="8"/>
      <c r="AC151" s="114">
        <f t="shared" si="64"/>
        <v>0</v>
      </c>
      <c r="AD151" s="114">
        <f t="shared" si="65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0"/>
        <v>14000</v>
      </c>
      <c r="G152" s="29" t="str">
        <f t="shared" si="68"/>
        <v/>
      </c>
      <c r="H152" s="30">
        <v>14000</v>
      </c>
      <c r="I152" s="99">
        <f t="shared" si="62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69"/>
        <v>5000</v>
      </c>
      <c r="P152" s="77" t="str">
        <f t="shared" si="63"/>
        <v/>
      </c>
      <c r="Q152" s="34">
        <v>5000</v>
      </c>
      <c r="R152" s="90">
        <f t="shared" si="66"/>
        <v>5000</v>
      </c>
      <c r="S152" s="3"/>
      <c r="V152" s="9"/>
      <c r="W152" s="6"/>
      <c r="X152" s="8"/>
      <c r="Y152" s="9"/>
      <c r="Z152" s="6"/>
      <c r="AA152" s="8"/>
      <c r="AC152" s="114">
        <f t="shared" si="64"/>
        <v>0</v>
      </c>
      <c r="AD152" s="114">
        <f t="shared" si="65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0"/>
        <v>13600</v>
      </c>
      <c r="G153" s="29" t="str">
        <f t="shared" si="68"/>
        <v/>
      </c>
      <c r="H153" s="30">
        <v>13600</v>
      </c>
      <c r="I153" s="99">
        <f t="shared" si="62"/>
        <v>13600</v>
      </c>
      <c r="J153" s="105"/>
      <c r="K153" s="147" t="s">
        <v>373</v>
      </c>
      <c r="L153" s="75" t="s">
        <v>22</v>
      </c>
      <c r="M153" s="57"/>
      <c r="N153" s="27">
        <v>6000</v>
      </c>
      <c r="O153" s="28">
        <f t="shared" si="69"/>
        <v>6000</v>
      </c>
      <c r="P153" s="77" t="str">
        <f t="shared" si="63"/>
        <v/>
      </c>
      <c r="Q153" s="30">
        <v>6000</v>
      </c>
      <c r="R153" s="90">
        <f t="shared" si="66"/>
        <v>6000</v>
      </c>
      <c r="S153" s="3"/>
      <c r="V153" s="9"/>
      <c r="W153" s="6"/>
      <c r="X153" s="8"/>
      <c r="Y153" s="9"/>
      <c r="Z153" s="6"/>
      <c r="AA153" s="8"/>
      <c r="AC153" s="114">
        <f t="shared" si="64"/>
        <v>0</v>
      </c>
      <c r="AD153" s="114">
        <f t="shared" si="65"/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0"/>
        <v>12700</v>
      </c>
      <c r="G154" s="29" t="str">
        <f t="shared" si="68"/>
        <v/>
      </c>
      <c r="H154" s="30">
        <v>12700</v>
      </c>
      <c r="I154" s="99">
        <f t="shared" si="62"/>
        <v>12700</v>
      </c>
      <c r="J154" s="105"/>
      <c r="K154" s="147" t="s">
        <v>375</v>
      </c>
      <c r="L154" s="75" t="s">
        <v>22</v>
      </c>
      <c r="M154" s="57"/>
      <c r="N154" s="27">
        <v>5200</v>
      </c>
      <c r="O154" s="28">
        <f t="shared" si="69"/>
        <v>5200</v>
      </c>
      <c r="P154" s="77" t="str">
        <f t="shared" si="63"/>
        <v/>
      </c>
      <c r="Q154" s="30">
        <v>5200</v>
      </c>
      <c r="R154" s="90">
        <f t="shared" si="66"/>
        <v>5200</v>
      </c>
      <c r="S154" s="3"/>
      <c r="V154" s="9"/>
      <c r="W154" s="6"/>
      <c r="X154" s="8"/>
      <c r="Y154" s="9"/>
      <c r="Z154" s="6"/>
      <c r="AA154" s="8"/>
      <c r="AC154" s="114">
        <f t="shared" si="64"/>
        <v>0</v>
      </c>
      <c r="AD154" s="114">
        <f t="shared" si="65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0"/>
        <v>10300</v>
      </c>
      <c r="G155" s="29"/>
      <c r="H155" s="30">
        <v>10300</v>
      </c>
      <c r="I155" s="99">
        <f t="shared" si="62"/>
        <v>10300</v>
      </c>
      <c r="J155" s="105"/>
      <c r="K155" s="148" t="s">
        <v>377</v>
      </c>
      <c r="L155" s="75" t="s">
        <v>22</v>
      </c>
      <c r="M155" s="57"/>
      <c r="N155" s="27">
        <v>6500</v>
      </c>
      <c r="O155" s="28">
        <f t="shared" si="69"/>
        <v>6500</v>
      </c>
      <c r="P155" s="77" t="str">
        <f t="shared" si="63"/>
        <v/>
      </c>
      <c r="Q155" s="30">
        <v>6500</v>
      </c>
      <c r="R155" s="90">
        <f t="shared" si="66"/>
        <v>6500</v>
      </c>
      <c r="S155" s="3"/>
      <c r="V155" s="9"/>
      <c r="W155" s="6"/>
      <c r="X155" s="8"/>
      <c r="Y155" s="9"/>
      <c r="Z155" s="6"/>
      <c r="AA155" s="8"/>
      <c r="AC155" s="114">
        <f t="shared" si="64"/>
        <v>0</v>
      </c>
      <c r="AD155" s="114">
        <f t="shared" si="65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0"/>
        <v>13000</v>
      </c>
      <c r="G156" s="29" t="str">
        <f t="shared" ref="G156:G164" si="70">IF(LEFT(D156,1)="+",LEFT(D156,1)&amp;TEXT(D156,"#"),TEXT(D156,"#"))</f>
        <v/>
      </c>
      <c r="H156" s="30">
        <v>13000</v>
      </c>
      <c r="I156" s="99">
        <f t="shared" si="62"/>
        <v>13000</v>
      </c>
      <c r="J156" s="105"/>
      <c r="K156" s="147" t="s">
        <v>379</v>
      </c>
      <c r="L156" s="75" t="s">
        <v>22</v>
      </c>
      <c r="M156" s="57"/>
      <c r="N156" s="27">
        <v>3800</v>
      </c>
      <c r="O156" s="28">
        <f t="shared" si="69"/>
        <v>3800</v>
      </c>
      <c r="P156" s="77" t="str">
        <f t="shared" si="63"/>
        <v/>
      </c>
      <c r="Q156" s="30">
        <v>3800</v>
      </c>
      <c r="R156" s="90">
        <f t="shared" si="66"/>
        <v>3800</v>
      </c>
      <c r="S156" s="3"/>
      <c r="V156" s="9"/>
      <c r="W156" s="6"/>
      <c r="X156" s="8"/>
      <c r="Y156" s="9"/>
      <c r="Z156" s="6"/>
      <c r="AA156" s="8"/>
      <c r="AC156" s="114">
        <f t="shared" si="64"/>
        <v>0</v>
      </c>
      <c r="AD156" s="114">
        <f t="shared" si="65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0"/>
        <v>13500</v>
      </c>
      <c r="G157" s="29"/>
      <c r="H157" s="34">
        <v>13500</v>
      </c>
      <c r="I157" s="99">
        <f t="shared" si="62"/>
        <v>13500</v>
      </c>
      <c r="J157" s="105"/>
      <c r="K157" s="147" t="s">
        <v>380</v>
      </c>
      <c r="L157" s="75" t="s">
        <v>231</v>
      </c>
      <c r="M157" s="57"/>
      <c r="N157" s="27">
        <v>4700</v>
      </c>
      <c r="O157" s="28">
        <f t="shared" si="69"/>
        <v>4700</v>
      </c>
      <c r="P157" s="77" t="str">
        <f t="shared" si="63"/>
        <v/>
      </c>
      <c r="Q157" s="30">
        <v>4700</v>
      </c>
      <c r="R157" s="90">
        <f t="shared" si="66"/>
        <v>4700</v>
      </c>
      <c r="S157" s="3"/>
      <c r="V157" s="9"/>
      <c r="W157" s="6"/>
      <c r="X157" s="8"/>
      <c r="Y157" s="9"/>
      <c r="Z157" s="6"/>
      <c r="AA157" s="8"/>
      <c r="AC157" s="114">
        <f t="shared" si="64"/>
        <v>0</v>
      </c>
      <c r="AD157" s="114">
        <f t="shared" si="65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0"/>
        <v>13200</v>
      </c>
      <c r="G158" s="29" t="str">
        <f t="shared" si="70"/>
        <v/>
      </c>
      <c r="H158" s="34">
        <v>13200</v>
      </c>
      <c r="I158" s="99">
        <f t="shared" si="62"/>
        <v>13200</v>
      </c>
      <c r="J158" s="105"/>
      <c r="K158" s="147" t="s">
        <v>382</v>
      </c>
      <c r="L158" s="75" t="s">
        <v>22</v>
      </c>
      <c r="M158" s="57"/>
      <c r="N158" s="27">
        <v>6700</v>
      </c>
      <c r="O158" s="28">
        <f t="shared" si="69"/>
        <v>6700</v>
      </c>
      <c r="P158" s="77" t="str">
        <f t="shared" si="63"/>
        <v/>
      </c>
      <c r="Q158" s="30">
        <v>6700</v>
      </c>
      <c r="R158" s="90">
        <f t="shared" si="66"/>
        <v>6700</v>
      </c>
      <c r="S158" s="3"/>
      <c r="V158" s="9"/>
      <c r="W158" s="6"/>
      <c r="X158" s="8"/>
      <c r="Y158" s="9"/>
      <c r="Z158" s="6"/>
      <c r="AA158" s="8"/>
      <c r="AC158" s="114">
        <f t="shared" si="64"/>
        <v>0</v>
      </c>
      <c r="AD158" s="114">
        <f t="shared" si="65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0"/>
        <v>13200</v>
      </c>
      <c r="G159" s="29" t="str">
        <f t="shared" si="70"/>
        <v/>
      </c>
      <c r="H159" s="34">
        <v>13200</v>
      </c>
      <c r="I159" s="99">
        <f t="shared" si="62"/>
        <v>13200</v>
      </c>
      <c r="J159" s="105"/>
      <c r="K159" s="147" t="s">
        <v>384</v>
      </c>
      <c r="L159" s="75" t="s">
        <v>22</v>
      </c>
      <c r="M159" s="57"/>
      <c r="N159" s="27">
        <v>2700</v>
      </c>
      <c r="O159" s="28">
        <f t="shared" si="69"/>
        <v>2700</v>
      </c>
      <c r="P159" s="77" t="str">
        <f t="shared" si="63"/>
        <v/>
      </c>
      <c r="Q159" s="30">
        <v>2700</v>
      </c>
      <c r="R159" s="90">
        <f t="shared" si="66"/>
        <v>2700</v>
      </c>
      <c r="S159" s="3"/>
      <c r="V159" s="9"/>
      <c r="W159" s="6"/>
      <c r="X159" s="8"/>
      <c r="Y159" s="9"/>
      <c r="Z159" s="6"/>
      <c r="AA159" s="8"/>
      <c r="AC159" s="114">
        <f t="shared" si="64"/>
        <v>0</v>
      </c>
      <c r="AD159" s="114">
        <f t="shared" si="65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0"/>
        <v>10600</v>
      </c>
      <c r="G160" s="29" t="str">
        <f t="shared" si="70"/>
        <v/>
      </c>
      <c r="H160" s="30">
        <v>10600</v>
      </c>
      <c r="I160" s="99">
        <f t="shared" si="62"/>
        <v>10600</v>
      </c>
      <c r="J160" s="105"/>
      <c r="K160" s="147" t="s">
        <v>386</v>
      </c>
      <c r="L160" s="75" t="s">
        <v>22</v>
      </c>
      <c r="M160" s="57"/>
      <c r="N160" s="27">
        <v>2300</v>
      </c>
      <c r="O160" s="28">
        <f t="shared" si="69"/>
        <v>2300</v>
      </c>
      <c r="P160" s="77" t="str">
        <f t="shared" si="63"/>
        <v/>
      </c>
      <c r="Q160" s="30">
        <v>2300</v>
      </c>
      <c r="R160" s="90">
        <f t="shared" si="66"/>
        <v>2300</v>
      </c>
      <c r="S160" s="3"/>
      <c r="V160" s="9"/>
      <c r="W160" s="6"/>
      <c r="X160" s="8"/>
      <c r="Y160" s="9"/>
      <c r="Z160" s="6"/>
      <c r="AA160" s="8"/>
      <c r="AC160" s="114">
        <f t="shared" si="64"/>
        <v>0</v>
      </c>
      <c r="AD160" s="114">
        <f t="shared" si="65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0"/>
        <v>10600</v>
      </c>
      <c r="G161" s="29" t="str">
        <f t="shared" si="70"/>
        <v/>
      </c>
      <c r="H161" s="30">
        <v>10600</v>
      </c>
      <c r="I161" s="67">
        <f t="shared" si="62"/>
        <v>10600</v>
      </c>
      <c r="J161" s="105"/>
      <c r="K161" s="147" t="s">
        <v>388</v>
      </c>
      <c r="L161" s="75" t="s">
        <v>22</v>
      </c>
      <c r="M161" s="57"/>
      <c r="N161" s="27">
        <v>2300</v>
      </c>
      <c r="O161" s="28">
        <f t="shared" si="69"/>
        <v>2300</v>
      </c>
      <c r="P161" s="77" t="str">
        <f t="shared" si="63"/>
        <v/>
      </c>
      <c r="Q161" s="30">
        <v>2300</v>
      </c>
      <c r="R161" s="90">
        <f t="shared" si="66"/>
        <v>2300</v>
      </c>
      <c r="S161" s="3"/>
      <c r="V161" s="9"/>
      <c r="W161" s="6"/>
      <c r="X161" s="8"/>
      <c r="Y161" s="9"/>
      <c r="Z161" s="6"/>
      <c r="AA161" s="8"/>
      <c r="AC161" s="114">
        <f t="shared" si="64"/>
        <v>0</v>
      </c>
      <c r="AD161" s="114">
        <f t="shared" si="65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0"/>
        <v>10600</v>
      </c>
      <c r="G162" s="29" t="str">
        <f t="shared" si="70"/>
        <v/>
      </c>
      <c r="H162" s="30">
        <v>10600</v>
      </c>
      <c r="I162" s="67">
        <f t="shared" si="62"/>
        <v>10600</v>
      </c>
      <c r="J162" s="105"/>
      <c r="K162" s="147" t="s">
        <v>390</v>
      </c>
      <c r="L162" s="75" t="s">
        <v>22</v>
      </c>
      <c r="M162" s="57"/>
      <c r="N162" s="27">
        <v>10200</v>
      </c>
      <c r="O162" s="28">
        <f t="shared" si="69"/>
        <v>10200</v>
      </c>
      <c r="P162" s="77" t="str">
        <f t="shared" si="63"/>
        <v/>
      </c>
      <c r="Q162" s="30">
        <v>10200</v>
      </c>
      <c r="R162" s="90">
        <f t="shared" si="66"/>
        <v>10200</v>
      </c>
      <c r="S162" s="3"/>
      <c r="V162" s="9"/>
      <c r="W162" s="6"/>
      <c r="X162" s="8"/>
      <c r="Y162" s="9"/>
      <c r="Z162" s="6"/>
      <c r="AA162" s="8"/>
      <c r="AC162" s="114">
        <f t="shared" si="64"/>
        <v>0</v>
      </c>
      <c r="AD162" s="114">
        <f t="shared" si="65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0"/>
        <v>10700</v>
      </c>
      <c r="G163" s="29" t="str">
        <f t="shared" si="70"/>
        <v/>
      </c>
      <c r="H163" s="30">
        <v>10700</v>
      </c>
      <c r="I163" s="99">
        <f t="shared" si="62"/>
        <v>10700</v>
      </c>
      <c r="J163" s="105"/>
      <c r="K163" s="147" t="s">
        <v>393</v>
      </c>
      <c r="L163" s="75" t="s">
        <v>329</v>
      </c>
      <c r="M163" s="57"/>
      <c r="N163" s="27">
        <v>10700</v>
      </c>
      <c r="O163" s="28">
        <f t="shared" si="69"/>
        <v>10700</v>
      </c>
      <c r="P163" s="77" t="str">
        <f t="shared" si="63"/>
        <v/>
      </c>
      <c r="Q163" s="30">
        <v>10700</v>
      </c>
      <c r="R163" s="90">
        <f t="shared" si="66"/>
        <v>10700</v>
      </c>
      <c r="S163" s="3"/>
      <c r="V163" s="9"/>
      <c r="W163" s="6"/>
      <c r="X163" s="8"/>
      <c r="Y163" s="9"/>
      <c r="Z163" s="6"/>
      <c r="AA163" s="8"/>
      <c r="AC163" s="114">
        <f t="shared" si="64"/>
        <v>0</v>
      </c>
      <c r="AD163" s="114">
        <f t="shared" si="65"/>
        <v>0</v>
      </c>
      <c r="AE163" s="157"/>
    </row>
    <row r="164" s="1" customFormat="1" ht="11" customHeight="1" spans="1:31">
      <c r="A164" s="42"/>
      <c r="B164" s="44" t="s">
        <v>413</v>
      </c>
      <c r="C164" s="135" t="s">
        <v>414</v>
      </c>
      <c r="D164" s="26"/>
      <c r="E164" s="27">
        <v>10600</v>
      </c>
      <c r="F164" s="28">
        <f t="shared" si="60"/>
        <v>10600</v>
      </c>
      <c r="G164" s="29" t="str">
        <f t="shared" si="70"/>
        <v/>
      </c>
      <c r="H164" s="30">
        <v>10600</v>
      </c>
      <c r="I164" s="99">
        <f t="shared" si="62"/>
        <v>10600</v>
      </c>
      <c r="J164" s="105"/>
      <c r="K164" s="147" t="s">
        <v>395</v>
      </c>
      <c r="L164" s="75" t="s">
        <v>75</v>
      </c>
      <c r="M164" s="57"/>
      <c r="N164" s="27">
        <v>12000</v>
      </c>
      <c r="O164" s="28">
        <f t="shared" si="69"/>
        <v>12000</v>
      </c>
      <c r="P164" s="77" t="str">
        <f t="shared" si="63"/>
        <v/>
      </c>
      <c r="Q164" s="30">
        <v>12000</v>
      </c>
      <c r="R164" s="90">
        <f t="shared" si="66"/>
        <v>12000</v>
      </c>
      <c r="S164" s="3"/>
      <c r="V164" s="9"/>
      <c r="W164" s="6"/>
      <c r="X164" s="8"/>
      <c r="Y164" s="9"/>
      <c r="Z164" s="6"/>
      <c r="AA164" s="8"/>
      <c r="AC164" s="114">
        <f t="shared" si="64"/>
        <v>0</v>
      </c>
      <c r="AD164" s="114">
        <f t="shared" si="65"/>
        <v>0</v>
      </c>
      <c r="AE164" s="11"/>
    </row>
    <row r="165" s="1" customFormat="1" ht="11" customHeight="1" spans="1:31">
      <c r="A165" s="48"/>
      <c r="B165" s="136" t="s">
        <v>416</v>
      </c>
      <c r="C165" s="36"/>
      <c r="D165" s="37"/>
      <c r="E165" s="38">
        <f>SUM(F120:F164)</f>
        <v>557800</v>
      </c>
      <c r="F165" s="39">
        <f>E165/45</f>
        <v>12395.5555555556</v>
      </c>
      <c r="G165" s="73"/>
      <c r="H165" s="38">
        <f>SUM(I120:I164)</f>
        <v>557800</v>
      </c>
      <c r="I165" s="149">
        <f>H165/45</f>
        <v>12395.5555555556</v>
      </c>
      <c r="J165" s="105"/>
      <c r="K165" s="134" t="s">
        <v>397</v>
      </c>
      <c r="L165" s="25" t="s">
        <v>398</v>
      </c>
      <c r="M165" s="52"/>
      <c r="N165" s="27">
        <v>11700</v>
      </c>
      <c r="O165" s="28">
        <f t="shared" si="69"/>
        <v>11700</v>
      </c>
      <c r="P165" s="29" t="str">
        <f t="shared" si="63"/>
        <v/>
      </c>
      <c r="Q165" s="30">
        <v>11700</v>
      </c>
      <c r="R165" s="90">
        <f t="shared" si="66"/>
        <v>11700</v>
      </c>
      <c r="S165" s="3"/>
      <c r="V165" s="9"/>
      <c r="W165" s="6"/>
      <c r="X165" s="8"/>
      <c r="Y165" s="9"/>
      <c r="Z165" s="6"/>
      <c r="AA165" s="8"/>
      <c r="AC165" s="114">
        <f t="shared" si="64"/>
        <v>0</v>
      </c>
      <c r="AD165" s="114">
        <f t="shared" si="65"/>
        <v>0</v>
      </c>
      <c r="AE165" s="11"/>
    </row>
    <row r="166" s="1" customFormat="1" ht="11" customHeight="1" spans="1:31">
      <c r="A166" s="137" t="s">
        <v>419</v>
      </c>
      <c r="B166" s="24" t="s">
        <v>420</v>
      </c>
      <c r="C166" s="25" t="s">
        <v>15</v>
      </c>
      <c r="D166" s="26"/>
      <c r="E166" s="34">
        <v>4100</v>
      </c>
      <c r="F166" s="28">
        <f t="shared" ref="F166:F180" si="71">E166+D166</f>
        <v>4100</v>
      </c>
      <c r="G166" s="29" t="str">
        <f t="shared" ref="G166:G184" si="72">IF(LEFT(D166,1)="+",LEFT(D166,1)&amp;TEXT(D166,"#"),TEXT(D166,"#"))</f>
        <v/>
      </c>
      <c r="H166" s="34">
        <v>4100</v>
      </c>
      <c r="I166" s="99">
        <f t="shared" ref="I166:I180" si="73">IF(G166="",0+H166,G166+H166)</f>
        <v>4100</v>
      </c>
      <c r="J166" s="105"/>
      <c r="K166" s="150" t="s">
        <v>400</v>
      </c>
      <c r="L166" s="75" t="s">
        <v>22</v>
      </c>
      <c r="M166" s="52"/>
      <c r="N166" s="27">
        <v>4050</v>
      </c>
      <c r="O166" s="28">
        <f t="shared" si="69"/>
        <v>4050</v>
      </c>
      <c r="P166" s="77" t="str">
        <f t="shared" si="63"/>
        <v/>
      </c>
      <c r="Q166" s="30">
        <v>4050</v>
      </c>
      <c r="R166" s="90">
        <f t="shared" si="66"/>
        <v>4050</v>
      </c>
      <c r="S166" s="3"/>
      <c r="V166" s="9"/>
      <c r="W166" s="6"/>
      <c r="X166" s="8"/>
      <c r="Y166" s="9"/>
      <c r="Z166" s="6"/>
      <c r="AA166" s="8"/>
      <c r="AC166" s="114">
        <f t="shared" si="64"/>
        <v>0</v>
      </c>
      <c r="AD166" s="114">
        <f t="shared" si="65"/>
        <v>0</v>
      </c>
      <c r="AE166" s="11"/>
    </row>
    <row r="167" s="1" customFormat="1" ht="11" customHeight="1" spans="1:31">
      <c r="A167" s="138"/>
      <c r="B167" s="24" t="s">
        <v>422</v>
      </c>
      <c r="C167" s="25" t="s">
        <v>22</v>
      </c>
      <c r="D167" s="26"/>
      <c r="E167" s="27">
        <v>2500</v>
      </c>
      <c r="F167" s="28">
        <f t="shared" si="71"/>
        <v>2500</v>
      </c>
      <c r="G167" s="29" t="str">
        <f t="shared" si="72"/>
        <v/>
      </c>
      <c r="H167" s="30">
        <v>2500</v>
      </c>
      <c r="I167" s="99">
        <f t="shared" si="73"/>
        <v>2500</v>
      </c>
      <c r="J167" s="105"/>
      <c r="K167" s="151" t="s">
        <v>402</v>
      </c>
      <c r="L167" s="75" t="s">
        <v>22</v>
      </c>
      <c r="M167" s="26"/>
      <c r="N167" s="27">
        <v>10360</v>
      </c>
      <c r="O167" s="28">
        <f t="shared" si="69"/>
        <v>10360</v>
      </c>
      <c r="P167" s="77" t="str">
        <f t="shared" si="63"/>
        <v/>
      </c>
      <c r="Q167" s="30">
        <v>10360</v>
      </c>
      <c r="R167" s="90">
        <f t="shared" si="66"/>
        <v>10360</v>
      </c>
      <c r="S167" s="3"/>
      <c r="V167" s="9"/>
      <c r="W167" s="6"/>
      <c r="X167" s="8"/>
      <c r="Y167" s="9"/>
      <c r="Z167" s="6"/>
      <c r="AA167" s="8"/>
      <c r="AC167" s="114">
        <f t="shared" si="64"/>
        <v>0</v>
      </c>
      <c r="AD167" s="114">
        <f t="shared" si="65"/>
        <v>0</v>
      </c>
      <c r="AE167" s="11"/>
    </row>
    <row r="168" s="1" customFormat="1" ht="11" customHeight="1" spans="1:31">
      <c r="A168" s="138"/>
      <c r="B168" s="118" t="s">
        <v>425</v>
      </c>
      <c r="C168" s="25" t="s">
        <v>22</v>
      </c>
      <c r="D168" s="26"/>
      <c r="E168" s="34">
        <v>3400</v>
      </c>
      <c r="F168" s="28">
        <f t="shared" si="71"/>
        <v>3400</v>
      </c>
      <c r="G168" s="29" t="str">
        <f t="shared" si="72"/>
        <v/>
      </c>
      <c r="H168" s="34">
        <v>3400</v>
      </c>
      <c r="I168" s="99">
        <f t="shared" si="73"/>
        <v>3400</v>
      </c>
      <c r="J168" s="105"/>
      <c r="K168" s="44" t="s">
        <v>404</v>
      </c>
      <c r="L168" s="44" t="s">
        <v>22</v>
      </c>
      <c r="M168" s="26"/>
      <c r="N168" s="27">
        <v>3600</v>
      </c>
      <c r="O168" s="152">
        <f t="shared" si="69"/>
        <v>3600</v>
      </c>
      <c r="P168" s="153" t="str">
        <f t="shared" si="63"/>
        <v/>
      </c>
      <c r="Q168" s="156">
        <v>3600</v>
      </c>
      <c r="R168" s="90">
        <f t="shared" si="66"/>
        <v>3600</v>
      </c>
      <c r="S168" s="3"/>
      <c r="V168" s="9"/>
      <c r="W168" s="6"/>
      <c r="X168" s="8"/>
      <c r="Y168" s="9"/>
      <c r="Z168" s="6"/>
      <c r="AA168" s="8"/>
      <c r="AC168" s="114">
        <f t="shared" si="64"/>
        <v>0</v>
      </c>
      <c r="AD168" s="114">
        <f t="shared" si="65"/>
        <v>0</v>
      </c>
      <c r="AE168" s="11"/>
    </row>
    <row r="169" s="1" customFormat="1" ht="11" customHeight="1" spans="1:31">
      <c r="A169" s="138"/>
      <c r="B169" s="32" t="s">
        <v>428</v>
      </c>
      <c r="C169" s="33" t="s">
        <v>231</v>
      </c>
      <c r="D169" s="26"/>
      <c r="E169" s="27">
        <v>2500</v>
      </c>
      <c r="F169" s="28">
        <f t="shared" si="71"/>
        <v>2500</v>
      </c>
      <c r="G169" s="29" t="str">
        <f t="shared" si="72"/>
        <v/>
      </c>
      <c r="H169" s="30">
        <v>2500</v>
      </c>
      <c r="I169" s="99">
        <f t="shared" si="73"/>
        <v>2500</v>
      </c>
      <c r="J169" s="105"/>
      <c r="K169" s="44" t="s">
        <v>406</v>
      </c>
      <c r="L169" s="44" t="s">
        <v>20</v>
      </c>
      <c r="M169" s="26"/>
      <c r="N169" s="27">
        <v>3000</v>
      </c>
      <c r="O169" s="152">
        <f t="shared" si="69"/>
        <v>3000</v>
      </c>
      <c r="P169" s="153" t="str">
        <f t="shared" si="63"/>
        <v/>
      </c>
      <c r="Q169" s="156">
        <v>3000</v>
      </c>
      <c r="R169" s="90">
        <f t="shared" si="66"/>
        <v>3000</v>
      </c>
      <c r="S169" s="3"/>
      <c r="V169" s="9"/>
      <c r="W169" s="6"/>
      <c r="X169" s="8"/>
      <c r="Y169" s="9"/>
      <c r="Z169" s="6"/>
      <c r="AA169" s="8"/>
      <c r="AC169" s="114">
        <f t="shared" si="64"/>
        <v>0</v>
      </c>
      <c r="AD169" s="114">
        <f t="shared" si="65"/>
        <v>0</v>
      </c>
      <c r="AE169" s="11"/>
    </row>
    <row r="170" s="1" customFormat="1" ht="11" customHeight="1" spans="1:31">
      <c r="A170" s="138"/>
      <c r="B170" s="24" t="s">
        <v>430</v>
      </c>
      <c r="C170" s="25" t="s">
        <v>22</v>
      </c>
      <c r="D170" s="26"/>
      <c r="E170" s="27">
        <v>3100</v>
      </c>
      <c r="F170" s="28">
        <f t="shared" si="71"/>
        <v>3100</v>
      </c>
      <c r="G170" s="29" t="str">
        <f t="shared" si="72"/>
        <v/>
      </c>
      <c r="H170" s="30">
        <v>3100</v>
      </c>
      <c r="I170" s="99">
        <f t="shared" si="73"/>
        <v>3100</v>
      </c>
      <c r="J170" s="105"/>
      <c r="K170" s="44" t="s">
        <v>408</v>
      </c>
      <c r="L170" s="44" t="s">
        <v>22</v>
      </c>
      <c r="M170" s="26"/>
      <c r="N170" s="27">
        <v>3000</v>
      </c>
      <c r="O170" s="152">
        <f t="shared" si="69"/>
        <v>3000</v>
      </c>
      <c r="P170" s="153" t="str">
        <f t="shared" si="63"/>
        <v/>
      </c>
      <c r="Q170" s="156">
        <v>3000</v>
      </c>
      <c r="R170" s="90">
        <f t="shared" si="66"/>
        <v>3000</v>
      </c>
      <c r="S170" s="3"/>
      <c r="V170" s="9"/>
      <c r="W170" s="6"/>
      <c r="X170" s="8"/>
      <c r="Y170" s="9"/>
      <c r="Z170" s="6"/>
      <c r="AA170" s="8"/>
      <c r="AC170" s="114">
        <f t="shared" si="64"/>
        <v>0</v>
      </c>
      <c r="AD170" s="114">
        <f t="shared" si="65"/>
        <v>0</v>
      </c>
      <c r="AE170" s="11"/>
    </row>
    <row r="171" s="1" customFormat="1" ht="11" customHeight="1" spans="1:31">
      <c r="A171" s="138"/>
      <c r="B171" s="24" t="s">
        <v>432</v>
      </c>
      <c r="C171" s="25" t="s">
        <v>22</v>
      </c>
      <c r="D171" s="26"/>
      <c r="E171" s="27">
        <v>3100</v>
      </c>
      <c r="F171" s="28">
        <f t="shared" si="71"/>
        <v>3100</v>
      </c>
      <c r="G171" s="29" t="str">
        <f t="shared" si="72"/>
        <v/>
      </c>
      <c r="H171" s="30">
        <v>3100</v>
      </c>
      <c r="I171" s="99">
        <f t="shared" si="73"/>
        <v>3100</v>
      </c>
      <c r="J171" s="105" t="s">
        <v>410</v>
      </c>
      <c r="K171" s="44" t="s">
        <v>411</v>
      </c>
      <c r="L171" s="44" t="s">
        <v>412</v>
      </c>
      <c r="M171" s="26"/>
      <c r="N171" s="27">
        <v>47200</v>
      </c>
      <c r="O171" s="152">
        <f t="shared" si="69"/>
        <v>47200</v>
      </c>
      <c r="P171" s="153" t="str">
        <f t="shared" si="63"/>
        <v/>
      </c>
      <c r="Q171" s="27">
        <v>47200</v>
      </c>
      <c r="R171" s="90">
        <f t="shared" si="66"/>
        <v>47200</v>
      </c>
      <c r="S171" s="3"/>
      <c r="V171" s="9"/>
      <c r="W171" s="6"/>
      <c r="X171" s="8"/>
      <c r="Y171" s="9"/>
      <c r="Z171" s="6"/>
      <c r="AA171" s="8"/>
      <c r="AC171" s="114">
        <f t="shared" si="64"/>
        <v>0</v>
      </c>
      <c r="AD171" s="114">
        <f t="shared" si="65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105</v>
      </c>
      <c r="D172" s="26"/>
      <c r="E172" s="27">
        <v>5800</v>
      </c>
      <c r="F172" s="28">
        <f t="shared" si="71"/>
        <v>5800</v>
      </c>
      <c r="G172" s="29" t="str">
        <f t="shared" si="72"/>
        <v/>
      </c>
      <c r="H172" s="30">
        <v>5800</v>
      </c>
      <c r="I172" s="99">
        <f t="shared" si="73"/>
        <v>5800</v>
      </c>
      <c r="J172" s="105"/>
      <c r="K172" s="44" t="s">
        <v>415</v>
      </c>
      <c r="L172" s="44" t="s">
        <v>412</v>
      </c>
      <c r="M172" s="26"/>
      <c r="N172" s="27">
        <v>16200</v>
      </c>
      <c r="O172" s="152">
        <f t="shared" si="69"/>
        <v>16200</v>
      </c>
      <c r="P172" s="77" t="str">
        <f t="shared" si="63"/>
        <v/>
      </c>
      <c r="Q172" s="27">
        <v>16200</v>
      </c>
      <c r="R172" s="90">
        <f t="shared" si="66"/>
        <v>16200</v>
      </c>
      <c r="S172" s="3"/>
      <c r="V172" s="9"/>
      <c r="W172" s="6"/>
      <c r="X172" s="8"/>
      <c r="Y172" s="9"/>
      <c r="Z172" s="6"/>
      <c r="AA172" s="8"/>
      <c r="AC172" s="114">
        <f t="shared" si="64"/>
        <v>0</v>
      </c>
      <c r="AD172" s="114">
        <f t="shared" si="65"/>
        <v>0</v>
      </c>
      <c r="AE172" s="11"/>
    </row>
    <row r="173" s="1" customFormat="1" ht="11" customHeight="1" spans="1:31">
      <c r="A173" s="138"/>
      <c r="B173" s="24" t="s">
        <v>435</v>
      </c>
      <c r="C173" s="25" t="s">
        <v>22</v>
      </c>
      <c r="D173" s="26"/>
      <c r="E173" s="27">
        <v>3000</v>
      </c>
      <c r="F173" s="28">
        <f t="shared" si="71"/>
        <v>3000</v>
      </c>
      <c r="G173" s="29" t="str">
        <f t="shared" si="72"/>
        <v/>
      </c>
      <c r="H173" s="30">
        <v>3000</v>
      </c>
      <c r="I173" s="99">
        <f t="shared" si="73"/>
        <v>3000</v>
      </c>
      <c r="J173" s="105"/>
      <c r="K173" s="44" t="s">
        <v>417</v>
      </c>
      <c r="L173" s="44" t="s">
        <v>418</v>
      </c>
      <c r="M173" s="26"/>
      <c r="N173" s="27">
        <v>14400</v>
      </c>
      <c r="O173" s="152">
        <f t="shared" si="69"/>
        <v>14400</v>
      </c>
      <c r="P173" s="77" t="str">
        <f t="shared" si="63"/>
        <v/>
      </c>
      <c r="Q173" s="27">
        <v>14400</v>
      </c>
      <c r="R173" s="90">
        <f t="shared" si="66"/>
        <v>14400</v>
      </c>
      <c r="S173" s="3"/>
      <c r="V173" s="9"/>
      <c r="W173" s="6"/>
      <c r="X173" s="8"/>
      <c r="Y173" s="9"/>
      <c r="Z173" s="6"/>
      <c r="AA173" s="8"/>
      <c r="AC173" s="114">
        <f t="shared" si="64"/>
        <v>0</v>
      </c>
      <c r="AD173" s="114">
        <f t="shared" si="65"/>
        <v>0</v>
      </c>
      <c r="AE173" s="11"/>
    </row>
    <row r="174" s="1" customFormat="1" ht="11" customHeight="1" spans="1:31">
      <c r="A174" s="138"/>
      <c r="B174" s="24" t="s">
        <v>437</v>
      </c>
      <c r="C174" s="25" t="s">
        <v>22</v>
      </c>
      <c r="D174" s="26"/>
      <c r="E174" s="27">
        <v>4430</v>
      </c>
      <c r="F174" s="28">
        <f t="shared" si="71"/>
        <v>4430</v>
      </c>
      <c r="G174" s="29" t="str">
        <f t="shared" si="72"/>
        <v/>
      </c>
      <c r="H174" s="30">
        <v>4430</v>
      </c>
      <c r="I174" s="99">
        <f t="shared" si="73"/>
        <v>4430</v>
      </c>
      <c r="J174" s="105"/>
      <c r="K174" s="44" t="s">
        <v>421</v>
      </c>
      <c r="L174" s="44" t="s">
        <v>276</v>
      </c>
      <c r="M174" s="26"/>
      <c r="N174" s="27">
        <v>15300</v>
      </c>
      <c r="O174" s="152">
        <f t="shared" si="69"/>
        <v>15300</v>
      </c>
      <c r="P174" s="77" t="str">
        <f t="shared" si="63"/>
        <v/>
      </c>
      <c r="Q174" s="27">
        <v>15300</v>
      </c>
      <c r="R174" s="90">
        <f t="shared" si="66"/>
        <v>15300</v>
      </c>
      <c r="S174" s="3"/>
      <c r="V174" s="9"/>
      <c r="W174" s="6"/>
      <c r="X174" s="8"/>
      <c r="Y174" s="9"/>
      <c r="Z174" s="6"/>
      <c r="AA174" s="8"/>
      <c r="AC174" s="114">
        <f t="shared" si="64"/>
        <v>0</v>
      </c>
      <c r="AD174" s="114">
        <f t="shared" si="65"/>
        <v>0</v>
      </c>
      <c r="AE174" s="11"/>
    </row>
    <row r="175" s="1" customFormat="1" ht="11" customHeight="1" spans="1:31">
      <c r="A175" s="138"/>
      <c r="B175" s="32" t="s">
        <v>439</v>
      </c>
      <c r="C175" s="33" t="s">
        <v>22</v>
      </c>
      <c r="D175" s="26"/>
      <c r="E175" s="27">
        <v>3100</v>
      </c>
      <c r="F175" s="28">
        <f t="shared" si="71"/>
        <v>3100</v>
      </c>
      <c r="G175" s="29" t="str">
        <f t="shared" si="72"/>
        <v/>
      </c>
      <c r="H175" s="30">
        <v>3100</v>
      </c>
      <c r="I175" s="99">
        <f t="shared" si="73"/>
        <v>3100</v>
      </c>
      <c r="J175" s="105"/>
      <c r="K175" s="44" t="s">
        <v>423</v>
      </c>
      <c r="L175" s="44" t="s">
        <v>424</v>
      </c>
      <c r="M175" s="26"/>
      <c r="N175" s="27">
        <v>17200</v>
      </c>
      <c r="O175" s="152">
        <f t="shared" si="69"/>
        <v>17200</v>
      </c>
      <c r="P175" s="77" t="str">
        <f t="shared" si="63"/>
        <v/>
      </c>
      <c r="Q175" s="27">
        <v>17200</v>
      </c>
      <c r="R175" s="90">
        <f t="shared" si="66"/>
        <v>17200</v>
      </c>
      <c r="S175" s="3"/>
      <c r="V175" s="9"/>
      <c r="W175" s="6"/>
      <c r="X175" s="8"/>
      <c r="Y175" s="9"/>
      <c r="Z175" s="6"/>
      <c r="AA175" s="8"/>
      <c r="AC175" s="114">
        <f t="shared" si="64"/>
        <v>0</v>
      </c>
      <c r="AD175" s="114">
        <f t="shared" si="65"/>
        <v>0</v>
      </c>
      <c r="AE175" s="11"/>
    </row>
    <row r="176" s="1" customFormat="1" ht="11" customHeight="1" spans="1:31">
      <c r="A176" s="138"/>
      <c r="B176" s="32" t="s">
        <v>441</v>
      </c>
      <c r="C176" s="139" t="s">
        <v>29</v>
      </c>
      <c r="D176" s="26"/>
      <c r="E176" s="27">
        <v>3500</v>
      </c>
      <c r="F176" s="28">
        <f t="shared" si="71"/>
        <v>3500</v>
      </c>
      <c r="G176" s="29" t="str">
        <f t="shared" si="72"/>
        <v/>
      </c>
      <c r="H176" s="30">
        <v>3500</v>
      </c>
      <c r="I176" s="99">
        <f t="shared" si="73"/>
        <v>3500</v>
      </c>
      <c r="J176" s="105"/>
      <c r="K176" s="44" t="s">
        <v>426</v>
      </c>
      <c r="L176" s="44" t="s">
        <v>427</v>
      </c>
      <c r="M176" s="26"/>
      <c r="N176" s="27">
        <v>43800</v>
      </c>
      <c r="O176" s="152">
        <f t="shared" si="69"/>
        <v>43800</v>
      </c>
      <c r="P176" s="77" t="str">
        <f t="shared" si="63"/>
        <v/>
      </c>
      <c r="Q176" s="27">
        <v>43800</v>
      </c>
      <c r="R176" s="90">
        <f t="shared" si="66"/>
        <v>43800</v>
      </c>
      <c r="S176" s="3"/>
      <c r="V176" s="9"/>
      <c r="W176" s="6"/>
      <c r="X176" s="8"/>
      <c r="Y176" s="9"/>
      <c r="Z176" s="6"/>
      <c r="AA176" s="8"/>
      <c r="AC176" s="114">
        <f t="shared" si="64"/>
        <v>0</v>
      </c>
      <c r="AD176" s="114">
        <f t="shared" si="65"/>
        <v>0</v>
      </c>
      <c r="AE176" s="11"/>
    </row>
    <row r="177" s="1" customFormat="1" ht="11" customHeight="1" spans="1:31">
      <c r="A177" s="138"/>
      <c r="B177" s="24" t="s">
        <v>443</v>
      </c>
      <c r="C177" s="25" t="s">
        <v>22</v>
      </c>
      <c r="D177" s="26"/>
      <c r="E177" s="27">
        <v>2900</v>
      </c>
      <c r="F177" s="28">
        <f t="shared" si="71"/>
        <v>2900</v>
      </c>
      <c r="G177" s="29" t="str">
        <f t="shared" si="72"/>
        <v/>
      </c>
      <c r="H177" s="30">
        <v>2900</v>
      </c>
      <c r="I177" s="99">
        <f t="shared" si="73"/>
        <v>2900</v>
      </c>
      <c r="J177" s="105"/>
      <c r="K177" s="44" t="s">
        <v>429</v>
      </c>
      <c r="L177" s="44" t="s">
        <v>412</v>
      </c>
      <c r="M177" s="26"/>
      <c r="N177" s="27">
        <v>13100</v>
      </c>
      <c r="O177" s="152">
        <f t="shared" si="69"/>
        <v>13100</v>
      </c>
      <c r="P177" s="77" t="str">
        <f t="shared" si="63"/>
        <v/>
      </c>
      <c r="Q177" s="27">
        <v>13100</v>
      </c>
      <c r="R177" s="90">
        <f t="shared" si="66"/>
        <v>13100</v>
      </c>
      <c r="S177" s="3"/>
      <c r="V177" s="9"/>
      <c r="W177" s="6"/>
      <c r="X177" s="8"/>
      <c r="Y177" s="9"/>
      <c r="Z177" s="6"/>
      <c r="AA177" s="8"/>
      <c r="AC177" s="114">
        <f t="shared" si="64"/>
        <v>0</v>
      </c>
      <c r="AD177" s="114">
        <f t="shared" si="65"/>
        <v>0</v>
      </c>
      <c r="AE177" s="11"/>
    </row>
    <row r="178" s="1" customFormat="1" ht="11" customHeight="1" spans="1:31">
      <c r="A178" s="138"/>
      <c r="B178" s="24" t="s">
        <v>445</v>
      </c>
      <c r="C178" s="25" t="s">
        <v>22</v>
      </c>
      <c r="D178" s="26"/>
      <c r="E178" s="27">
        <v>4280</v>
      </c>
      <c r="F178" s="28">
        <f t="shared" si="71"/>
        <v>4280</v>
      </c>
      <c r="G178" s="29" t="str">
        <f t="shared" si="72"/>
        <v/>
      </c>
      <c r="H178" s="30">
        <v>4280</v>
      </c>
      <c r="I178" s="99">
        <f t="shared" si="73"/>
        <v>4280</v>
      </c>
      <c r="J178" s="105"/>
      <c r="K178" s="44" t="s">
        <v>431</v>
      </c>
      <c r="L178" s="44" t="s">
        <v>412</v>
      </c>
      <c r="M178" s="26"/>
      <c r="N178" s="27">
        <v>35500</v>
      </c>
      <c r="O178" s="152">
        <f t="shared" si="69"/>
        <v>35500</v>
      </c>
      <c r="P178" s="77" t="str">
        <f t="shared" si="63"/>
        <v/>
      </c>
      <c r="Q178" s="27">
        <v>35500</v>
      </c>
      <c r="R178" s="90">
        <f t="shared" si="66"/>
        <v>35500</v>
      </c>
      <c r="S178" s="3"/>
      <c r="V178" s="9"/>
      <c r="W178" s="6"/>
      <c r="X178" s="8"/>
      <c r="Y178" s="9"/>
      <c r="Z178" s="6"/>
      <c r="AA178" s="8"/>
      <c r="AC178" s="114">
        <f t="shared" si="64"/>
        <v>0</v>
      </c>
      <c r="AD178" s="114">
        <f t="shared" si="65"/>
        <v>0</v>
      </c>
      <c r="AE178" s="11"/>
    </row>
    <row r="179" s="1" customFormat="1" ht="11" customHeight="1" spans="1:31">
      <c r="A179" s="138"/>
      <c r="B179" s="24" t="s">
        <v>447</v>
      </c>
      <c r="C179" s="25" t="s">
        <v>448</v>
      </c>
      <c r="D179" s="26"/>
      <c r="E179" s="27">
        <v>3200</v>
      </c>
      <c r="F179" s="28">
        <f t="shared" si="71"/>
        <v>3200</v>
      </c>
      <c r="G179" s="29" t="str">
        <f t="shared" si="72"/>
        <v/>
      </c>
      <c r="H179" s="30">
        <v>3200</v>
      </c>
      <c r="I179" s="99">
        <f t="shared" si="73"/>
        <v>3200</v>
      </c>
      <c r="J179" s="105"/>
      <c r="K179" s="44" t="s">
        <v>433</v>
      </c>
      <c r="L179" s="44" t="s">
        <v>412</v>
      </c>
      <c r="M179" s="26"/>
      <c r="N179" s="27">
        <v>36500</v>
      </c>
      <c r="O179" s="152">
        <f t="shared" si="69"/>
        <v>36500</v>
      </c>
      <c r="P179" s="77" t="str">
        <f t="shared" si="63"/>
        <v/>
      </c>
      <c r="Q179" s="27">
        <v>36500</v>
      </c>
      <c r="R179" s="90">
        <f t="shared" si="66"/>
        <v>36500</v>
      </c>
      <c r="S179" s="3"/>
      <c r="V179" s="9"/>
      <c r="W179" s="6"/>
      <c r="X179" s="8"/>
      <c r="Y179" s="9"/>
      <c r="Z179" s="6"/>
      <c r="AA179" s="8"/>
      <c r="AC179" s="114">
        <f t="shared" si="64"/>
        <v>0</v>
      </c>
      <c r="AD179" s="114">
        <f t="shared" si="65"/>
        <v>0</v>
      </c>
      <c r="AE179" s="11"/>
    </row>
    <row r="180" s="1" customFormat="1" ht="11" customHeight="1" spans="1:31">
      <c r="A180" s="138"/>
      <c r="B180" s="24" t="s">
        <v>450</v>
      </c>
      <c r="C180" s="25" t="s">
        <v>22</v>
      </c>
      <c r="D180" s="26"/>
      <c r="E180" s="27">
        <v>3200</v>
      </c>
      <c r="F180" s="28">
        <f t="shared" si="71"/>
        <v>3200</v>
      </c>
      <c r="G180" s="29" t="str">
        <f t="shared" si="72"/>
        <v/>
      </c>
      <c r="H180" s="30">
        <v>3200</v>
      </c>
      <c r="I180" s="99">
        <f t="shared" si="73"/>
        <v>3200</v>
      </c>
      <c r="J180" s="105"/>
      <c r="K180" s="44" t="s">
        <v>434</v>
      </c>
      <c r="L180" s="44" t="s">
        <v>412</v>
      </c>
      <c r="M180" s="26"/>
      <c r="N180" s="27">
        <v>8900</v>
      </c>
      <c r="O180" s="152">
        <f t="shared" si="69"/>
        <v>8900</v>
      </c>
      <c r="P180" s="77" t="str">
        <f t="shared" si="63"/>
        <v/>
      </c>
      <c r="Q180" s="27">
        <v>8900</v>
      </c>
      <c r="R180" s="90">
        <f t="shared" si="66"/>
        <v>8900</v>
      </c>
      <c r="S180" s="3"/>
      <c r="V180" s="9"/>
      <c r="W180" s="6"/>
      <c r="X180" s="8"/>
      <c r="Y180" s="9"/>
      <c r="Z180" s="6"/>
      <c r="AA180" s="8"/>
      <c r="AC180" s="114">
        <f t="shared" si="64"/>
        <v>0</v>
      </c>
      <c r="AD180" s="114">
        <f t="shared" si="65"/>
        <v>0</v>
      </c>
      <c r="AE180" s="11"/>
    </row>
    <row r="181" s="1" customFormat="1" ht="11" customHeight="1" spans="1:31">
      <c r="A181" s="138"/>
      <c r="B181" s="36" t="s">
        <v>452</v>
      </c>
      <c r="C181" s="36"/>
      <c r="D181" s="37"/>
      <c r="E181" s="38">
        <f>SUM(F166:F180)</f>
        <v>52110</v>
      </c>
      <c r="F181" s="39">
        <f>E181/15</f>
        <v>3474</v>
      </c>
      <c r="G181" s="29" t="str">
        <f t="shared" si="72"/>
        <v/>
      </c>
      <c r="H181" s="38">
        <f>SUM(I166:I180)</f>
        <v>52110</v>
      </c>
      <c r="I181" s="39">
        <f>H181/15</f>
        <v>3474</v>
      </c>
      <c r="J181" s="105"/>
      <c r="K181" s="44" t="s">
        <v>436</v>
      </c>
      <c r="L181" s="44" t="s">
        <v>412</v>
      </c>
      <c r="M181" s="26"/>
      <c r="N181" s="27">
        <v>15500</v>
      </c>
      <c r="O181" s="152">
        <f t="shared" si="69"/>
        <v>15500</v>
      </c>
      <c r="P181" s="77" t="str">
        <f t="shared" si="63"/>
        <v/>
      </c>
      <c r="Q181" s="27">
        <v>15500</v>
      </c>
      <c r="R181" s="90">
        <f t="shared" si="66"/>
        <v>15500</v>
      </c>
      <c r="S181" s="3"/>
      <c r="V181" s="9"/>
      <c r="W181" s="6"/>
      <c r="X181" s="8"/>
      <c r="Y181" s="9"/>
      <c r="Z181" s="6"/>
      <c r="AA181" s="8"/>
      <c r="AC181" s="114">
        <f t="shared" si="64"/>
        <v>0</v>
      </c>
      <c r="AD181" s="114">
        <f t="shared" si="65"/>
        <v>0</v>
      </c>
      <c r="AE181" s="11"/>
    </row>
    <row r="182" s="1" customFormat="1" ht="11" customHeight="1" spans="1:31">
      <c r="A182" s="138"/>
      <c r="B182" s="54" t="s">
        <v>454</v>
      </c>
      <c r="C182" s="25" t="s">
        <v>22</v>
      </c>
      <c r="D182" s="26"/>
      <c r="E182" s="27">
        <v>2600</v>
      </c>
      <c r="F182" s="28">
        <f t="shared" ref="F182:F184" si="74">E182+D182</f>
        <v>2600</v>
      </c>
      <c r="G182" s="29" t="str">
        <f t="shared" si="72"/>
        <v/>
      </c>
      <c r="H182" s="30">
        <v>2600</v>
      </c>
      <c r="I182" s="67">
        <f t="shared" ref="I182:I184" si="75">IF(G182="",0+H182,G182+H182)</f>
        <v>2600</v>
      </c>
      <c r="J182" s="105"/>
      <c r="K182" s="44" t="s">
        <v>438</v>
      </c>
      <c r="L182" s="44" t="s">
        <v>412</v>
      </c>
      <c r="M182" s="26"/>
      <c r="N182" s="27">
        <v>17300</v>
      </c>
      <c r="O182" s="152">
        <f t="shared" si="69"/>
        <v>17300</v>
      </c>
      <c r="P182" s="77" t="str">
        <f t="shared" si="63"/>
        <v/>
      </c>
      <c r="Q182" s="27">
        <v>17300</v>
      </c>
      <c r="R182" s="90">
        <f t="shared" si="66"/>
        <v>17300</v>
      </c>
      <c r="S182" s="3"/>
      <c r="V182" s="9"/>
      <c r="W182" s="6"/>
      <c r="X182" s="8"/>
      <c r="Y182" s="9"/>
      <c r="Z182" s="6"/>
      <c r="AA182" s="8"/>
      <c r="AC182" s="114">
        <f t="shared" si="64"/>
        <v>0</v>
      </c>
      <c r="AD182" s="114">
        <f t="shared" si="65"/>
        <v>0</v>
      </c>
      <c r="AE182" s="11"/>
    </row>
    <row r="183" s="1" customFormat="1" ht="11" customHeight="1" spans="1:31">
      <c r="A183" s="138"/>
      <c r="B183" s="33" t="s">
        <v>456</v>
      </c>
      <c r="C183" s="33" t="s">
        <v>231</v>
      </c>
      <c r="D183" s="26"/>
      <c r="E183" s="27">
        <v>2700</v>
      </c>
      <c r="F183" s="28">
        <f t="shared" si="74"/>
        <v>2700</v>
      </c>
      <c r="G183" s="29" t="str">
        <f t="shared" si="72"/>
        <v/>
      </c>
      <c r="H183" s="30">
        <v>2700</v>
      </c>
      <c r="I183" s="67">
        <f t="shared" si="75"/>
        <v>2700</v>
      </c>
      <c r="J183" s="105"/>
      <c r="K183" s="44" t="s">
        <v>440</v>
      </c>
      <c r="L183" s="44" t="s">
        <v>66</v>
      </c>
      <c r="M183" s="26"/>
      <c r="N183" s="27">
        <v>45500</v>
      </c>
      <c r="O183" s="152">
        <f t="shared" si="69"/>
        <v>45500</v>
      </c>
      <c r="P183" s="77" t="str">
        <f t="shared" si="63"/>
        <v/>
      </c>
      <c r="Q183" s="27">
        <v>45500</v>
      </c>
      <c r="R183" s="90">
        <f t="shared" si="66"/>
        <v>45500</v>
      </c>
      <c r="S183" s="3"/>
      <c r="V183" s="9"/>
      <c r="W183" s="6"/>
      <c r="X183" s="8"/>
      <c r="Y183" s="9"/>
      <c r="Z183" s="6"/>
      <c r="AA183" s="8"/>
      <c r="AC183" s="114">
        <f t="shared" si="64"/>
        <v>0</v>
      </c>
      <c r="AD183" s="114">
        <f t="shared" si="65"/>
        <v>0</v>
      </c>
      <c r="AE183" s="11"/>
    </row>
    <row r="184" s="1" customFormat="1" ht="11" customHeight="1" spans="1:31">
      <c r="A184" s="138"/>
      <c r="B184" s="33" t="s">
        <v>458</v>
      </c>
      <c r="C184" s="33" t="s">
        <v>22</v>
      </c>
      <c r="D184" s="26"/>
      <c r="E184" s="27">
        <v>3200</v>
      </c>
      <c r="F184" s="28">
        <f t="shared" si="74"/>
        <v>3200</v>
      </c>
      <c r="G184" s="29" t="str">
        <f t="shared" si="72"/>
        <v/>
      </c>
      <c r="H184" s="30">
        <v>3200</v>
      </c>
      <c r="I184" s="67">
        <f t="shared" si="75"/>
        <v>3200</v>
      </c>
      <c r="J184" s="105"/>
      <c r="K184" s="44" t="s">
        <v>442</v>
      </c>
      <c r="L184" s="44" t="s">
        <v>66</v>
      </c>
      <c r="M184" s="26"/>
      <c r="N184" s="27">
        <v>14500</v>
      </c>
      <c r="O184" s="152">
        <f t="shared" si="69"/>
        <v>14500</v>
      </c>
      <c r="P184" s="77" t="str">
        <f t="shared" si="63"/>
        <v/>
      </c>
      <c r="Q184" s="27">
        <v>14500</v>
      </c>
      <c r="R184" s="90">
        <f t="shared" si="66"/>
        <v>14500</v>
      </c>
      <c r="S184" s="3"/>
      <c r="V184" s="9"/>
      <c r="W184" s="6"/>
      <c r="X184" s="8"/>
      <c r="Y184" s="9"/>
      <c r="Z184" s="6"/>
      <c r="AA184" s="8"/>
      <c r="AC184" s="114">
        <f t="shared" si="64"/>
        <v>0</v>
      </c>
      <c r="AD184" s="114">
        <f t="shared" si="65"/>
        <v>0</v>
      </c>
      <c r="AE184" s="11"/>
    </row>
    <row r="185" s="1" customFormat="1" ht="11" customHeight="1" spans="1:31">
      <c r="A185" s="138"/>
      <c r="B185" s="36" t="s">
        <v>460</v>
      </c>
      <c r="C185" s="36"/>
      <c r="D185" s="37"/>
      <c r="E185" s="38">
        <f>E181+F182+F183+F184</f>
        <v>60610</v>
      </c>
      <c r="F185" s="39">
        <f>E185/18</f>
        <v>3367.22222222222</v>
      </c>
      <c r="G185" s="73"/>
      <c r="H185" s="38">
        <f>H181+I182+I183+I184</f>
        <v>60610</v>
      </c>
      <c r="I185" s="39">
        <f>H185/18</f>
        <v>3367.22222222222</v>
      </c>
      <c r="J185" s="105"/>
      <c r="K185" s="44" t="s">
        <v>444</v>
      </c>
      <c r="L185" s="44" t="s">
        <v>66</v>
      </c>
      <c r="M185" s="26"/>
      <c r="N185" s="27">
        <v>12700</v>
      </c>
      <c r="O185" s="152">
        <f t="shared" si="69"/>
        <v>12700</v>
      </c>
      <c r="P185" s="77" t="str">
        <f t="shared" si="63"/>
        <v/>
      </c>
      <c r="Q185" s="27">
        <v>12700</v>
      </c>
      <c r="R185" s="90">
        <f t="shared" si="66"/>
        <v>12700</v>
      </c>
      <c r="S185" s="3"/>
      <c r="V185" s="9"/>
      <c r="W185" s="6"/>
      <c r="X185" s="8"/>
      <c r="Y185" s="9"/>
      <c r="Z185" s="6"/>
      <c r="AA185" s="8"/>
      <c r="AC185" s="114">
        <f t="shared" si="64"/>
        <v>0</v>
      </c>
      <c r="AD185" s="114">
        <f t="shared" si="65"/>
        <v>0</v>
      </c>
      <c r="AE185" s="11"/>
    </row>
    <row r="186" s="1" customFormat="1" ht="11" customHeight="1" spans="1:31">
      <c r="A186" s="140"/>
      <c r="B186" s="60"/>
      <c r="C186" s="60"/>
      <c r="D186" s="26"/>
      <c r="E186" s="34"/>
      <c r="F186" s="28"/>
      <c r="G186" s="29"/>
      <c r="H186" s="34"/>
      <c r="I186" s="67"/>
      <c r="J186" s="105"/>
      <c r="K186" s="44" t="s">
        <v>446</v>
      </c>
      <c r="L186" s="44" t="s">
        <v>66</v>
      </c>
      <c r="M186" s="26"/>
      <c r="N186" s="27">
        <v>11400</v>
      </c>
      <c r="O186" s="152">
        <f t="shared" si="69"/>
        <v>11400</v>
      </c>
      <c r="P186" s="77" t="str">
        <f t="shared" si="63"/>
        <v/>
      </c>
      <c r="Q186" s="27">
        <v>11400</v>
      </c>
      <c r="R186" s="90">
        <f t="shared" si="66"/>
        <v>11400</v>
      </c>
      <c r="S186" s="3"/>
      <c r="V186" s="9"/>
      <c r="W186" s="6"/>
      <c r="X186" s="8"/>
      <c r="Y186" s="9"/>
      <c r="Z186" s="6"/>
      <c r="AA186" s="8"/>
      <c r="AC186" s="114">
        <f t="shared" si="64"/>
        <v>0</v>
      </c>
      <c r="AD186" s="114">
        <f t="shared" si="65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449</v>
      </c>
      <c r="L187" s="44" t="s">
        <v>66</v>
      </c>
      <c r="M187" s="26"/>
      <c r="N187" s="27">
        <v>13600</v>
      </c>
      <c r="O187" s="152">
        <f t="shared" si="69"/>
        <v>13600</v>
      </c>
      <c r="P187" s="77" t="str">
        <f t="shared" si="63"/>
        <v/>
      </c>
      <c r="Q187" s="27">
        <v>13600</v>
      </c>
      <c r="R187" s="90">
        <f t="shared" si="66"/>
        <v>13600</v>
      </c>
      <c r="S187" s="3"/>
      <c r="V187" s="9"/>
      <c r="W187" s="6"/>
      <c r="X187" s="8"/>
      <c r="Y187" s="9"/>
      <c r="Z187" s="6"/>
      <c r="AA187" s="8"/>
      <c r="AC187" s="114">
        <f t="shared" si="64"/>
        <v>0</v>
      </c>
      <c r="AD187" s="114">
        <f t="shared" si="65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451</v>
      </c>
      <c r="L188" s="44" t="s">
        <v>66</v>
      </c>
      <c r="M188" s="26"/>
      <c r="N188" s="27">
        <v>15500</v>
      </c>
      <c r="O188" s="152">
        <f t="shared" si="69"/>
        <v>15500</v>
      </c>
      <c r="P188" s="77" t="str">
        <f t="shared" ref="P188:P196" si="76">IF(LEFT(M188,1)="+",LEFT(M188,1)&amp;TEXT(M188,"#"),TEXT(M188,"#"))</f>
        <v/>
      </c>
      <c r="Q188" s="27">
        <v>15500</v>
      </c>
      <c r="R188" s="90">
        <f t="shared" si="66"/>
        <v>15500</v>
      </c>
      <c r="S188" s="3"/>
      <c r="V188" s="9"/>
      <c r="W188" s="6"/>
      <c r="X188" s="8"/>
      <c r="Y188" s="9"/>
      <c r="Z188" s="6"/>
      <c r="AA188" s="8"/>
      <c r="AC188" s="114">
        <f t="shared" si="64"/>
        <v>0</v>
      </c>
      <c r="AD188" s="114">
        <f t="shared" si="65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453</v>
      </c>
      <c r="L189" s="44" t="s">
        <v>105</v>
      </c>
      <c r="M189" s="26"/>
      <c r="N189" s="27">
        <v>15600</v>
      </c>
      <c r="O189" s="152">
        <f t="shared" si="69"/>
        <v>15600</v>
      </c>
      <c r="P189" s="77" t="str">
        <f t="shared" si="76"/>
        <v/>
      </c>
      <c r="Q189" s="30">
        <v>15600</v>
      </c>
      <c r="R189" s="90">
        <f t="shared" si="66"/>
        <v>15600</v>
      </c>
      <c r="S189" s="3"/>
      <c r="V189" s="9"/>
      <c r="W189" s="6"/>
      <c r="X189" s="8"/>
      <c r="Y189" s="9"/>
      <c r="Z189" s="6"/>
      <c r="AA189" s="8"/>
      <c r="AC189" s="114">
        <f t="shared" si="64"/>
        <v>0</v>
      </c>
      <c r="AD189" s="114">
        <f t="shared" si="65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4"/>
      <c r="J190" s="105"/>
      <c r="K190" s="44" t="s">
        <v>455</v>
      </c>
      <c r="L190" s="44" t="s">
        <v>105</v>
      </c>
      <c r="M190" s="26"/>
      <c r="N190" s="27">
        <v>14500</v>
      </c>
      <c r="O190" s="152">
        <f t="shared" si="69"/>
        <v>14500</v>
      </c>
      <c r="P190" s="29" t="str">
        <f t="shared" si="76"/>
        <v/>
      </c>
      <c r="Q190" s="30">
        <v>14500</v>
      </c>
      <c r="R190" s="90">
        <f t="shared" si="66"/>
        <v>14500</v>
      </c>
      <c r="S190" s="3"/>
      <c r="V190" s="9"/>
      <c r="W190" s="6"/>
      <c r="X190" s="8"/>
      <c r="Y190" s="9"/>
      <c r="Z190" s="6"/>
      <c r="AA190" s="8"/>
      <c r="AC190" s="114">
        <f t="shared" si="64"/>
        <v>0</v>
      </c>
      <c r="AD190" s="114">
        <f t="shared" si="65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155" t="s">
        <v>457</v>
      </c>
      <c r="L191" s="44" t="s">
        <v>105</v>
      </c>
      <c r="M191" s="26"/>
      <c r="N191" s="27">
        <v>12700</v>
      </c>
      <c r="O191" s="152">
        <f t="shared" si="69"/>
        <v>12700</v>
      </c>
      <c r="P191" s="29" t="str">
        <f t="shared" si="76"/>
        <v/>
      </c>
      <c r="Q191" s="30">
        <v>12700</v>
      </c>
      <c r="R191" s="90">
        <f t="shared" si="66"/>
        <v>12700</v>
      </c>
      <c r="S191" s="3"/>
      <c r="V191" s="9"/>
      <c r="W191" s="6"/>
      <c r="X191" s="8"/>
      <c r="Y191" s="9"/>
      <c r="Z191" s="6"/>
      <c r="AA191" s="8"/>
      <c r="AC191" s="114">
        <f t="shared" si="64"/>
        <v>0</v>
      </c>
      <c r="AD191" s="114">
        <f t="shared" si="65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459</v>
      </c>
      <c r="L192" s="44" t="s">
        <v>105</v>
      </c>
      <c r="M192" s="26"/>
      <c r="N192" s="27">
        <v>11000</v>
      </c>
      <c r="O192" s="152">
        <f t="shared" si="69"/>
        <v>11000</v>
      </c>
      <c r="P192" s="29" t="str">
        <f t="shared" si="76"/>
        <v/>
      </c>
      <c r="Q192" s="30">
        <v>11000</v>
      </c>
      <c r="R192" s="90">
        <f t="shared" si="66"/>
        <v>11000</v>
      </c>
      <c r="S192" s="3"/>
      <c r="V192" s="9"/>
      <c r="W192" s="6"/>
      <c r="X192" s="8"/>
      <c r="Y192" s="9"/>
      <c r="Z192" s="6"/>
      <c r="AA192" s="8"/>
      <c r="AC192" s="114">
        <f t="shared" si="64"/>
        <v>0</v>
      </c>
      <c r="AD192" s="114">
        <f t="shared" si="65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461</v>
      </c>
      <c r="L193" s="60" t="s">
        <v>105</v>
      </c>
      <c r="M193" s="26"/>
      <c r="N193" s="27">
        <v>44000</v>
      </c>
      <c r="O193" s="28">
        <f t="shared" si="69"/>
        <v>44000</v>
      </c>
      <c r="P193" s="29" t="str">
        <f t="shared" si="76"/>
        <v/>
      </c>
      <c r="Q193" s="30">
        <v>44000</v>
      </c>
      <c r="R193" s="90">
        <f t="shared" si="66"/>
        <v>44000</v>
      </c>
      <c r="S193" s="3"/>
      <c r="V193" s="9"/>
      <c r="W193" s="6"/>
      <c r="X193" s="8"/>
      <c r="Y193" s="9"/>
      <c r="Z193" s="6"/>
      <c r="AA193" s="8"/>
      <c r="AC193" s="114">
        <f t="shared" si="64"/>
        <v>0</v>
      </c>
      <c r="AD193" s="114">
        <f t="shared" si="65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462</v>
      </c>
      <c r="L194" s="60" t="s">
        <v>105</v>
      </c>
      <c r="M194" s="26"/>
      <c r="N194" s="34">
        <v>14700</v>
      </c>
      <c r="O194" s="28">
        <f t="shared" si="69"/>
        <v>14700</v>
      </c>
      <c r="P194" s="29" t="str">
        <f t="shared" si="76"/>
        <v/>
      </c>
      <c r="Q194" s="34">
        <v>14700</v>
      </c>
      <c r="R194" s="90">
        <f t="shared" si="66"/>
        <v>14700</v>
      </c>
      <c r="S194" s="3"/>
      <c r="V194" s="9"/>
      <c r="W194" s="6"/>
      <c r="X194" s="8"/>
      <c r="Y194" s="9"/>
      <c r="Z194" s="6"/>
      <c r="AA194" s="8"/>
      <c r="AC194" s="114">
        <f t="shared" si="64"/>
        <v>0</v>
      </c>
      <c r="AD194" s="114">
        <f t="shared" si="65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463</v>
      </c>
      <c r="L195" s="60" t="s">
        <v>105</v>
      </c>
      <c r="M195" s="26"/>
      <c r="N195" s="27">
        <v>20700</v>
      </c>
      <c r="O195" s="28">
        <f t="shared" si="69"/>
        <v>20700</v>
      </c>
      <c r="P195" s="29" t="str">
        <f t="shared" si="76"/>
        <v/>
      </c>
      <c r="Q195" s="30">
        <v>20700</v>
      </c>
      <c r="R195" s="90">
        <f t="shared" si="66"/>
        <v>20700</v>
      </c>
      <c r="S195" s="3"/>
      <c r="V195" s="9"/>
      <c r="W195" s="6"/>
      <c r="X195" s="8"/>
      <c r="Y195" s="9"/>
      <c r="Z195" s="6"/>
      <c r="AA195" s="8"/>
      <c r="AC195" s="114">
        <f t="shared" si="64"/>
        <v>0</v>
      </c>
      <c r="AD195" s="114">
        <f t="shared" si="65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1"/>
      <c r="F196" s="162"/>
      <c r="G196" s="115"/>
      <c r="H196" s="161"/>
      <c r="I196" s="104"/>
      <c r="J196" s="166"/>
      <c r="K196" s="167" t="s">
        <v>464</v>
      </c>
      <c r="L196" s="159" t="s">
        <v>105</v>
      </c>
      <c r="M196" s="160"/>
      <c r="N196" s="161">
        <v>34200</v>
      </c>
      <c r="O196" s="162">
        <f t="shared" si="69"/>
        <v>34200</v>
      </c>
      <c r="P196" s="115" t="str">
        <f t="shared" si="76"/>
        <v/>
      </c>
      <c r="Q196" s="161">
        <v>34200</v>
      </c>
      <c r="R196" s="116">
        <f t="shared" si="66"/>
        <v>34200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>O196-R196</f>
        <v>0</v>
      </c>
      <c r="AE196" s="11"/>
    </row>
    <row r="197" s="1" customFormat="1" spans="1:31">
      <c r="A197" s="3"/>
      <c r="B197" s="4"/>
      <c r="C197" s="4"/>
      <c r="D197" s="163"/>
      <c r="E197" s="164"/>
      <c r="F197" s="165"/>
      <c r="G197" s="163"/>
      <c r="H197" s="130"/>
      <c r="I197" s="131"/>
      <c r="J197" s="3"/>
      <c r="K197" s="168"/>
      <c r="L197" s="168"/>
      <c r="M197" s="169"/>
      <c r="N197" s="170"/>
      <c r="O197" s="171"/>
      <c r="P197" s="172"/>
      <c r="Q197" s="170"/>
      <c r="R197" s="174"/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>O197-R197</f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30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</sheetData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U28" sqref="U28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560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560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5400</v>
      </c>
      <c r="O4" s="28">
        <f t="shared" ref="O4:O26" si="3">N4+M4</f>
        <v>5400</v>
      </c>
      <c r="P4" s="29" t="str">
        <f t="shared" ref="P4:P14" si="4">IF(LEFT(M4,1)="+",LEFT(M4,1)&amp;TEXT(M4,"#"),TEXT(M4,"#"))</f>
        <v/>
      </c>
      <c r="Q4" s="30">
        <v>5400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9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9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 t="s">
        <v>555</v>
      </c>
      <c r="W7" s="30">
        <v>32500</v>
      </c>
      <c r="X7" s="67">
        <f t="shared" si="6"/>
        <v>32800</v>
      </c>
      <c r="Y7" s="77" t="str">
        <f t="shared" si="7"/>
        <v>+300</v>
      </c>
      <c r="Z7" s="30">
        <v>32500</v>
      </c>
      <c r="AA7" s="90">
        <f t="shared" si="8"/>
        <v>32800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5400</v>
      </c>
      <c r="O9" s="28">
        <f t="shared" si="3"/>
        <v>5400</v>
      </c>
      <c r="P9" s="29" t="str">
        <f t="shared" si="4"/>
        <v/>
      </c>
      <c r="Q9" s="30">
        <v>5400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W9" s="4">
        <v>35300</v>
      </c>
      <c r="X9" s="67">
        <f t="shared" si="6"/>
        <v>35300</v>
      </c>
      <c r="Y9" s="77" t="str">
        <f t="shared" si="7"/>
        <v/>
      </c>
      <c r="Z9" s="90">
        <v>35300</v>
      </c>
      <c r="AA9" s="90">
        <f t="shared" si="8"/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9800</v>
      </c>
      <c r="X10" s="67">
        <f t="shared" ref="X10:X21" si="15">W10+V10</f>
        <v>9800</v>
      </c>
      <c r="Y10" s="77" t="str">
        <f t="shared" si="7"/>
        <v/>
      </c>
      <c r="Z10" s="30">
        <v>9800</v>
      </c>
      <c r="AA10" s="90">
        <f t="shared" ref="AA10:AA21" si="16">IF(Y10="",0+Z10,Y10+Z10)</f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4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15"/>
        <v>11400</v>
      </c>
      <c r="Y11" s="77" t="str">
        <f t="shared" si="7"/>
        <v/>
      </c>
      <c r="Z11" s="30">
        <v>11400</v>
      </c>
      <c r="AA11" s="90">
        <f t="shared" si="16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4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15"/>
        <v>11300</v>
      </c>
      <c r="Y12" s="77" t="str">
        <f t="shared" si="7"/>
        <v/>
      </c>
      <c r="Z12" s="30">
        <v>11300</v>
      </c>
      <c r="AA12" s="90">
        <f t="shared" si="16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4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15"/>
        <v>9000</v>
      </c>
      <c r="Y13" s="29" t="str">
        <f t="shared" si="7"/>
        <v/>
      </c>
      <c r="Z13" s="30">
        <v>9000</v>
      </c>
      <c r="AA13" s="90">
        <f t="shared" si="16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4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15"/>
        <v>12300</v>
      </c>
      <c r="Y14" s="29" t="str">
        <f t="shared" si="7"/>
        <v/>
      </c>
      <c r="Z14" s="30">
        <v>12300</v>
      </c>
      <c r="AA14" s="90">
        <f t="shared" si="16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15"/>
        <v>11800</v>
      </c>
      <c r="Y15" s="29" t="str">
        <f t="shared" si="7"/>
        <v/>
      </c>
      <c r="Z15" s="30">
        <v>11800</v>
      </c>
      <c r="AA15" s="90">
        <f t="shared" si="16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7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15"/>
        <v>11200</v>
      </c>
      <c r="Y16" s="29" t="str">
        <f t="shared" si="7"/>
        <v/>
      </c>
      <c r="Z16" s="30">
        <v>11200</v>
      </c>
      <c r="AA16" s="90">
        <f t="shared" si="16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2030</v>
      </c>
      <c r="F17" s="28">
        <f t="shared" si="13"/>
        <v>2030</v>
      </c>
      <c r="G17" s="29" t="str">
        <f t="shared" si="1"/>
        <v/>
      </c>
      <c r="H17" s="30">
        <v>2030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7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15"/>
        <v>10300</v>
      </c>
      <c r="Y17" s="77" t="str">
        <f t="shared" si="7"/>
        <v/>
      </c>
      <c r="Z17" s="30">
        <v>10300</v>
      </c>
      <c r="AA17" s="90">
        <f t="shared" si="16"/>
        <v>10300</v>
      </c>
      <c r="AC17" s="114">
        <f t="shared" si="9"/>
        <v>0</v>
      </c>
      <c r="AD17" s="114">
        <f t="shared" si="10"/>
        <v>0</v>
      </c>
      <c r="AE17" s="114">
        <f t="shared" ref="AE17:AE21" si="18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15"/>
        <v>10300</v>
      </c>
      <c r="Y18" s="29" t="str">
        <f t="shared" si="7"/>
        <v/>
      </c>
      <c r="Z18" s="30">
        <v>10300</v>
      </c>
      <c r="AA18" s="90">
        <f t="shared" si="16"/>
        <v>10300</v>
      </c>
      <c r="AC18" s="114">
        <f t="shared" si="9"/>
        <v>0</v>
      </c>
      <c r="AD18" s="114">
        <f t="shared" si="10"/>
        <v>0</v>
      </c>
      <c r="AE18" s="114">
        <f t="shared" si="18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7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15"/>
        <v>13000</v>
      </c>
      <c r="Y19" s="29" t="str">
        <f t="shared" si="7"/>
        <v/>
      </c>
      <c r="Z19" s="30">
        <v>13000</v>
      </c>
      <c r="AA19" s="90">
        <f t="shared" si="16"/>
        <v>13000</v>
      </c>
      <c r="AC19" s="114">
        <f t="shared" si="9"/>
        <v>0</v>
      </c>
      <c r="AD19" s="114">
        <f t="shared" si="10"/>
        <v>0</v>
      </c>
      <c r="AE19" s="114">
        <f t="shared" si="18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7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15"/>
        <v>9200</v>
      </c>
      <c r="Y20" s="29" t="str">
        <f t="shared" si="7"/>
        <v/>
      </c>
      <c r="Z20" s="30">
        <v>9200</v>
      </c>
      <c r="AA20" s="90">
        <f t="shared" si="16"/>
        <v>9200</v>
      </c>
      <c r="AC20" s="114">
        <f t="shared" si="9"/>
        <v>0</v>
      </c>
      <c r="AD20" s="114">
        <f t="shared" si="10"/>
        <v>0</v>
      </c>
      <c r="AE20" s="114">
        <f t="shared" si="18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7"/>
        <v/>
      </c>
      <c r="Q21" s="30">
        <v>1810</v>
      </c>
      <c r="R21" s="90">
        <f t="shared" si="5"/>
        <v>1810</v>
      </c>
      <c r="S21" s="50"/>
      <c r="T21" s="101" t="s">
        <v>82</v>
      </c>
      <c r="U21" s="101" t="s">
        <v>20</v>
      </c>
      <c r="V21" s="102"/>
      <c r="W21" s="103">
        <v>10300</v>
      </c>
      <c r="X21" s="104">
        <f t="shared" si="15"/>
        <v>10300</v>
      </c>
      <c r="Y21" s="115" t="str">
        <f t="shared" si="7"/>
        <v/>
      </c>
      <c r="Z21" s="103">
        <v>10300</v>
      </c>
      <c r="AA21" s="116">
        <f t="shared" si="16"/>
        <v>10300</v>
      </c>
      <c r="AC21" s="114">
        <f t="shared" si="9"/>
        <v>0</v>
      </c>
      <c r="AD21" s="114">
        <f t="shared" si="10"/>
        <v>0</v>
      </c>
      <c r="AE21" s="114">
        <f t="shared" si="18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9">E22+D22</f>
        <v>1800</v>
      </c>
      <c r="G22" s="29" t="str">
        <f t="shared" si="1"/>
        <v/>
      </c>
      <c r="H22" s="34">
        <v>1800</v>
      </c>
      <c r="I22" s="67">
        <f t="shared" ref="I22:I32" si="20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7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9"/>
        <v>1920</v>
      </c>
      <c r="G23" s="29" t="str">
        <f t="shared" si="1"/>
        <v/>
      </c>
      <c r="H23" s="34">
        <v>1920</v>
      </c>
      <c r="I23" s="67">
        <f t="shared" si="20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7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7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7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9"/>
        <v>21000</v>
      </c>
      <c r="G26" s="29" t="str">
        <f t="shared" si="1"/>
        <v/>
      </c>
      <c r="H26" s="34">
        <v>21000</v>
      </c>
      <c r="I26" s="67">
        <f t="shared" si="20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7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9"/>
        <v>20600</v>
      </c>
      <c r="G27" s="29" t="str">
        <f t="shared" si="1"/>
        <v/>
      </c>
      <c r="H27" s="34">
        <v>20600</v>
      </c>
      <c r="I27" s="67">
        <f t="shared" si="20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9"/>
        <v>19500</v>
      </c>
      <c r="G28" s="29" t="str">
        <f t="shared" si="1"/>
        <v/>
      </c>
      <c r="H28" s="41">
        <v>19500</v>
      </c>
      <c r="I28" s="67">
        <f t="shared" si="20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27800</v>
      </c>
      <c r="O28" s="28">
        <f t="shared" ref="O28:O45" si="21">N28+M28</f>
        <v>27800</v>
      </c>
      <c r="P28" s="29" t="str">
        <f t="shared" ref="P28:P45" si="22">IF(LEFT(M28,1)="+",LEFT(M28,1)&amp;TEXT(M28,"#"),TEXT(M28,"#"))</f>
        <v/>
      </c>
      <c r="Q28" s="30">
        <v>27800</v>
      </c>
      <c r="R28" s="90">
        <f t="shared" ref="R28:R45" si="23">IF(P28="",0+Q28,P28+Q28)</f>
        <v>27800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9"/>
        <v>19500</v>
      </c>
      <c r="G29" s="29" t="str">
        <f t="shared" si="1"/>
        <v/>
      </c>
      <c r="H29" s="41">
        <v>19500</v>
      </c>
      <c r="I29" s="67">
        <f t="shared" si="20"/>
        <v>19500</v>
      </c>
      <c r="J29" s="69"/>
      <c r="K29" s="25" t="s">
        <v>99</v>
      </c>
      <c r="L29" s="25" t="s">
        <v>20</v>
      </c>
      <c r="M29" s="52"/>
      <c r="N29" s="27">
        <v>27600</v>
      </c>
      <c r="O29" s="28">
        <f t="shared" si="21"/>
        <v>27600</v>
      </c>
      <c r="P29" s="29" t="str">
        <f t="shared" si="22"/>
        <v/>
      </c>
      <c r="Q29" s="30">
        <v>27600</v>
      </c>
      <c r="R29" s="90">
        <f t="shared" si="23"/>
        <v>27600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9"/>
        <v>22000</v>
      </c>
      <c r="G30" s="29" t="str">
        <f t="shared" si="1"/>
        <v/>
      </c>
      <c r="H30" s="34">
        <v>22000</v>
      </c>
      <c r="I30" s="67">
        <f t="shared" si="20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21"/>
        <v>26600</v>
      </c>
      <c r="P30" s="29" t="str">
        <f t="shared" si="22"/>
        <v/>
      </c>
      <c r="Q30" s="30">
        <v>26600</v>
      </c>
      <c r="R30" s="90">
        <f t="shared" si="23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9"/>
        <v>20200</v>
      </c>
      <c r="G31" s="29" t="str">
        <f t="shared" si="1"/>
        <v/>
      </c>
      <c r="H31" s="34">
        <v>20200</v>
      </c>
      <c r="I31" s="67">
        <f t="shared" si="20"/>
        <v>20200</v>
      </c>
      <c r="J31" s="69"/>
      <c r="K31" s="25" t="s">
        <v>103</v>
      </c>
      <c r="L31" s="25" t="s">
        <v>20</v>
      </c>
      <c r="M31" s="52"/>
      <c r="N31" s="27">
        <v>26600</v>
      </c>
      <c r="O31" s="28">
        <f t="shared" si="21"/>
        <v>26600</v>
      </c>
      <c r="P31" s="29" t="str">
        <f t="shared" si="22"/>
        <v/>
      </c>
      <c r="Q31" s="30">
        <v>26600</v>
      </c>
      <c r="R31" s="90">
        <f t="shared" si="23"/>
        <v>26600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9"/>
        <v>21700</v>
      </c>
      <c r="G32" s="29" t="str">
        <f t="shared" si="1"/>
        <v/>
      </c>
      <c r="H32" s="30">
        <v>21700</v>
      </c>
      <c r="I32" s="67">
        <f t="shared" si="20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21"/>
        <v>26000</v>
      </c>
      <c r="P32" s="29" t="str">
        <f t="shared" si="22"/>
        <v/>
      </c>
      <c r="Q32" s="30">
        <v>26000</v>
      </c>
      <c r="R32" s="90">
        <f t="shared" si="23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21"/>
        <v>25500</v>
      </c>
      <c r="P33" s="29" t="str">
        <f t="shared" si="22"/>
        <v/>
      </c>
      <c r="Q33" s="30">
        <v>25500</v>
      </c>
      <c r="R33" s="90">
        <f t="shared" si="23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 t="s">
        <v>467</v>
      </c>
      <c r="N34" s="27">
        <v>25800</v>
      </c>
      <c r="O34" s="28">
        <f t="shared" si="21"/>
        <v>25600</v>
      </c>
      <c r="P34" s="29" t="str">
        <f t="shared" si="22"/>
        <v>-200</v>
      </c>
      <c r="Q34" s="30">
        <v>25800</v>
      </c>
      <c r="R34" s="90">
        <f t="shared" si="23"/>
        <v>25600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4">E35+D35</f>
        <v>35300</v>
      </c>
      <c r="G35" s="29" t="str">
        <f t="shared" si="1"/>
        <v/>
      </c>
      <c r="H35" s="30">
        <v>35300</v>
      </c>
      <c r="I35" s="67">
        <f t="shared" ref="I35:I45" si="25">IF(G35="",0+H35,G35+H35)</f>
        <v>35300</v>
      </c>
      <c r="J35" s="69"/>
      <c r="K35" s="25" t="s">
        <v>112</v>
      </c>
      <c r="L35" s="25" t="s">
        <v>20</v>
      </c>
      <c r="M35" s="52"/>
      <c r="N35" s="27">
        <v>24100</v>
      </c>
      <c r="O35" s="28">
        <f t="shared" si="21"/>
        <v>24100</v>
      </c>
      <c r="P35" s="29" t="str">
        <f t="shared" si="22"/>
        <v/>
      </c>
      <c r="Q35" s="30">
        <v>24100</v>
      </c>
      <c r="R35" s="90">
        <f t="shared" si="23"/>
        <v>24100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4"/>
        <v>35500</v>
      </c>
      <c r="G36" s="29" t="str">
        <f t="shared" si="1"/>
        <v/>
      </c>
      <c r="H36" s="30">
        <v>35500</v>
      </c>
      <c r="I36" s="67">
        <f t="shared" si="25"/>
        <v>35500</v>
      </c>
      <c r="J36" s="69"/>
      <c r="K36" s="25" t="s">
        <v>114</v>
      </c>
      <c r="L36" s="25" t="s">
        <v>105</v>
      </c>
      <c r="M36" s="52"/>
      <c r="N36" s="27">
        <v>24100</v>
      </c>
      <c r="O36" s="28">
        <f t="shared" si="21"/>
        <v>24100</v>
      </c>
      <c r="P36" s="29" t="str">
        <f t="shared" si="22"/>
        <v/>
      </c>
      <c r="Q36" s="30">
        <v>24100</v>
      </c>
      <c r="R36" s="90">
        <f t="shared" si="23"/>
        <v>24100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4"/>
        <v>35000</v>
      </c>
      <c r="G37" s="29" t="str">
        <f t="shared" si="1"/>
        <v/>
      </c>
      <c r="H37" s="30">
        <v>35000</v>
      </c>
      <c r="I37" s="67">
        <f t="shared" si="25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21"/>
        <v>33200</v>
      </c>
      <c r="P37" s="77" t="str">
        <f t="shared" si="22"/>
        <v/>
      </c>
      <c r="Q37" s="30">
        <v>33200</v>
      </c>
      <c r="R37" s="90">
        <f t="shared" si="23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4"/>
        <v>35300</v>
      </c>
      <c r="G38" s="29" t="str">
        <f t="shared" si="1"/>
        <v/>
      </c>
      <c r="H38" s="30">
        <v>35300</v>
      </c>
      <c r="I38" s="67">
        <f t="shared" si="25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21"/>
        <v>33200</v>
      </c>
      <c r="P38" s="77" t="str">
        <f t="shared" si="22"/>
        <v/>
      </c>
      <c r="Q38" s="30">
        <v>33200</v>
      </c>
      <c r="R38" s="90">
        <f t="shared" si="23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 t="s">
        <v>555</v>
      </c>
      <c r="E39" s="41">
        <v>33500</v>
      </c>
      <c r="F39" s="28">
        <f t="shared" si="24"/>
        <v>33800</v>
      </c>
      <c r="G39" s="29" t="str">
        <f t="shared" si="1"/>
        <v>+300</v>
      </c>
      <c r="H39" s="30">
        <v>33500</v>
      </c>
      <c r="I39" s="67">
        <f t="shared" si="25"/>
        <v>33800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21"/>
        <v>33400</v>
      </c>
      <c r="P39" s="77" t="str">
        <f t="shared" si="22"/>
        <v/>
      </c>
      <c r="Q39" s="30">
        <v>33400</v>
      </c>
      <c r="R39" s="90">
        <f t="shared" si="23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4"/>
        <v>33300</v>
      </c>
      <c r="G40" s="29" t="str">
        <f t="shared" si="1"/>
        <v/>
      </c>
      <c r="H40" s="30">
        <v>33300</v>
      </c>
      <c r="I40" s="67">
        <f t="shared" si="25"/>
        <v>33300</v>
      </c>
      <c r="J40" s="69"/>
      <c r="K40" s="25" t="s">
        <v>124</v>
      </c>
      <c r="L40" s="25" t="s">
        <v>20</v>
      </c>
      <c r="M40" s="52"/>
      <c r="N40" s="27">
        <v>21700</v>
      </c>
      <c r="O40" s="28">
        <f t="shared" si="21"/>
        <v>21700</v>
      </c>
      <c r="P40" s="77" t="str">
        <f t="shared" si="22"/>
        <v/>
      </c>
      <c r="Q40" s="30">
        <v>21700</v>
      </c>
      <c r="R40" s="90">
        <f t="shared" si="23"/>
        <v>21700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33000</v>
      </c>
      <c r="F41" s="28">
        <f t="shared" si="24"/>
        <v>33000</v>
      </c>
      <c r="G41" s="29" t="str">
        <f t="shared" si="1"/>
        <v/>
      </c>
      <c r="H41" s="30">
        <v>33000</v>
      </c>
      <c r="I41" s="67">
        <f t="shared" si="25"/>
        <v>33000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21"/>
        <v>25800</v>
      </c>
      <c r="P41" s="77" t="str">
        <f t="shared" si="22"/>
        <v/>
      </c>
      <c r="Q41" s="30">
        <v>25800</v>
      </c>
      <c r="R41" s="90">
        <f t="shared" si="23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4"/>
        <v>34800</v>
      </c>
      <c r="G42" s="29" t="str">
        <f t="shared" si="1"/>
        <v/>
      </c>
      <c r="H42" s="30">
        <v>34800</v>
      </c>
      <c r="I42" s="67">
        <f t="shared" si="25"/>
        <v>34800</v>
      </c>
      <c r="J42" s="69"/>
      <c r="K42" s="60" t="s">
        <v>128</v>
      </c>
      <c r="L42" s="33" t="s">
        <v>18</v>
      </c>
      <c r="M42" s="52"/>
      <c r="N42" s="27">
        <v>26700</v>
      </c>
      <c r="O42" s="28">
        <f t="shared" si="21"/>
        <v>26700</v>
      </c>
      <c r="P42" s="77" t="str">
        <f t="shared" si="22"/>
        <v/>
      </c>
      <c r="Q42" s="30">
        <v>26700</v>
      </c>
      <c r="R42" s="90">
        <f t="shared" si="23"/>
        <v>26700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4"/>
        <v>35000</v>
      </c>
      <c r="G43" s="29" t="str">
        <f t="shared" si="1"/>
        <v/>
      </c>
      <c r="H43" s="30">
        <v>35000</v>
      </c>
      <c r="I43" s="67">
        <f t="shared" si="25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21"/>
        <v>26720</v>
      </c>
      <c r="P43" s="77" t="str">
        <f t="shared" si="22"/>
        <v/>
      </c>
      <c r="Q43" s="30">
        <v>26720</v>
      </c>
      <c r="R43" s="90">
        <f t="shared" si="23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4"/>
        <v>35100</v>
      </c>
      <c r="G44" s="29" t="str">
        <f t="shared" si="1"/>
        <v/>
      </c>
      <c r="H44" s="30">
        <v>35100</v>
      </c>
      <c r="I44" s="67">
        <f t="shared" si="25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21"/>
        <v>26720</v>
      </c>
      <c r="P44" s="77" t="str">
        <f t="shared" si="22"/>
        <v/>
      </c>
      <c r="Q44" s="30">
        <v>26720</v>
      </c>
      <c r="R44" s="90">
        <f t="shared" si="23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4"/>
        <v>33900</v>
      </c>
      <c r="G45" s="29" t="str">
        <f t="shared" si="1"/>
        <v/>
      </c>
      <c r="H45" s="30">
        <v>33900</v>
      </c>
      <c r="I45" s="67">
        <f t="shared" si="25"/>
        <v>33900</v>
      </c>
      <c r="J45" s="69"/>
      <c r="K45" s="60" t="s">
        <v>134</v>
      </c>
      <c r="L45" s="33" t="s">
        <v>66</v>
      </c>
      <c r="M45" s="52"/>
      <c r="N45" s="27">
        <v>27700</v>
      </c>
      <c r="O45" s="28">
        <f t="shared" si="21"/>
        <v>27700</v>
      </c>
      <c r="P45" s="29" t="str">
        <f t="shared" si="22"/>
        <v/>
      </c>
      <c r="Q45" s="30">
        <v>27700</v>
      </c>
      <c r="R45" s="90">
        <f t="shared" si="23"/>
        <v>27700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380000</v>
      </c>
      <c r="F46" s="39">
        <f>E46/11</f>
        <v>34545.4545454545</v>
      </c>
      <c r="G46" s="29" t="str">
        <f t="shared" si="1"/>
        <v/>
      </c>
      <c r="H46" s="51">
        <f>SUM(I35:I45)</f>
        <v>380000</v>
      </c>
      <c r="I46" s="39">
        <f>H46/11</f>
        <v>34545.4545454545</v>
      </c>
      <c r="J46" s="69"/>
      <c r="K46" s="36" t="s">
        <v>136</v>
      </c>
      <c r="L46" s="36"/>
      <c r="M46" s="72"/>
      <c r="N46" s="38">
        <f>SUM(O28:O45)</f>
        <v>489040</v>
      </c>
      <c r="O46" s="39">
        <f>N46/18</f>
        <v>27168.8888888889</v>
      </c>
      <c r="P46" s="73"/>
      <c r="Q46" s="38">
        <f>SUM(R28:R45)</f>
        <v>489040</v>
      </c>
      <c r="R46" s="108">
        <f>Q46/18</f>
        <v>27168.8888888889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6">E47+D47</f>
        <v>21700</v>
      </c>
      <c r="G47" s="29" t="str">
        <f t="shared" si="1"/>
        <v/>
      </c>
      <c r="H47" s="30">
        <v>21700</v>
      </c>
      <c r="I47" s="67">
        <f t="shared" ref="I47:I51" si="27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8">N47+M47</f>
        <v>21900</v>
      </c>
      <c r="P47" s="29" t="str">
        <f t="shared" ref="P47:P49" si="29">IF(LEFT(M47,1)="+",LEFT(M47,1)&amp;TEXT(M47,"#"),TEXT(M47,"#"))</f>
        <v/>
      </c>
      <c r="Q47" s="30">
        <v>21900</v>
      </c>
      <c r="R47" s="90">
        <f t="shared" ref="R47:R49" si="30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6"/>
        <v>24600</v>
      </c>
      <c r="G48" s="29" t="str">
        <f t="shared" si="1"/>
        <v/>
      </c>
      <c r="H48" s="30">
        <v>24600</v>
      </c>
      <c r="I48" s="67">
        <f t="shared" si="27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8"/>
        <v>21300</v>
      </c>
      <c r="P48" s="29" t="str">
        <f t="shared" si="29"/>
        <v/>
      </c>
      <c r="Q48" s="34">
        <v>21300</v>
      </c>
      <c r="R48" s="90">
        <f t="shared" si="30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6"/>
        <v>24700</v>
      </c>
      <c r="G49" s="29" t="str">
        <f t="shared" si="1"/>
        <v/>
      </c>
      <c r="H49" s="30">
        <v>24700</v>
      </c>
      <c r="I49" s="67">
        <f t="shared" si="27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8"/>
        <v>24200</v>
      </c>
      <c r="P49" s="29" t="str">
        <f t="shared" si="29"/>
        <v/>
      </c>
      <c r="Q49" s="30">
        <v>24200</v>
      </c>
      <c r="R49" s="90">
        <f t="shared" si="30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6"/>
        <v>11500</v>
      </c>
      <c r="G50" s="29" t="str">
        <f t="shared" si="1"/>
        <v/>
      </c>
      <c r="H50" s="30">
        <v>11500</v>
      </c>
      <c r="I50" s="67">
        <f t="shared" si="27"/>
        <v>11500</v>
      </c>
      <c r="J50" s="78"/>
      <c r="K50" s="36" t="s">
        <v>145</v>
      </c>
      <c r="L50" s="36"/>
      <c r="M50" s="72"/>
      <c r="N50" s="38">
        <f>N46+O47+O48</f>
        <v>532240</v>
      </c>
      <c r="O50" s="39">
        <f>N50/21</f>
        <v>25344.7619047619</v>
      </c>
      <c r="P50" s="73"/>
      <c r="Q50" s="38">
        <f>Q46+R47+R48</f>
        <v>532240</v>
      </c>
      <c r="R50" s="108">
        <f>Q50/21</f>
        <v>25344.7619047619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6"/>
        <v>26100</v>
      </c>
      <c r="G51" s="29" t="str">
        <f t="shared" si="1"/>
        <v/>
      </c>
      <c r="H51" s="30">
        <v>26100</v>
      </c>
      <c r="I51" s="67">
        <f t="shared" si="27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31">N51+M51</f>
        <v>4400</v>
      </c>
      <c r="P51" s="29" t="str">
        <f t="shared" ref="P51:P54" si="32">IF(LEFT(M51,1)="+",LEFT(M51,1)&amp;TEXT(M51,"#"),TEXT(M51,"#"))</f>
        <v/>
      </c>
      <c r="Q51" s="30">
        <v>4400</v>
      </c>
      <c r="R51" s="90">
        <f t="shared" ref="R51:R54" si="33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31"/>
        <v>4200</v>
      </c>
      <c r="P52" s="29" t="str">
        <f t="shared" si="32"/>
        <v/>
      </c>
      <c r="Q52" s="30">
        <v>4200</v>
      </c>
      <c r="R52" s="90">
        <f t="shared" si="33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488600</v>
      </c>
      <c r="F53" s="39">
        <f>E53/16</f>
        <v>30537.5</v>
      </c>
      <c r="G53" s="29" t="str">
        <f t="shared" si="1"/>
        <v/>
      </c>
      <c r="H53" s="51">
        <f>H46+H52</f>
        <v>488600</v>
      </c>
      <c r="I53" s="39">
        <f>H53/16</f>
        <v>30537.5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31"/>
        <v>4500</v>
      </c>
      <c r="P53" s="29" t="str">
        <f t="shared" si="32"/>
        <v/>
      </c>
      <c r="Q53" s="30">
        <v>4500</v>
      </c>
      <c r="R53" s="90">
        <f t="shared" si="33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4">E54+D54</f>
        <v>9800</v>
      </c>
      <c r="G54" s="29" t="str">
        <f t="shared" si="1"/>
        <v/>
      </c>
      <c r="H54" s="30">
        <v>9800</v>
      </c>
      <c r="I54" s="67">
        <f t="shared" ref="I54:I65" si="35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31"/>
        <v>4300</v>
      </c>
      <c r="P54" s="29" t="str">
        <f t="shared" si="32"/>
        <v/>
      </c>
      <c r="Q54" s="30">
        <v>4300</v>
      </c>
      <c r="R54" s="90">
        <f t="shared" si="33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4"/>
        <v>10000</v>
      </c>
      <c r="G55" s="29" t="str">
        <f t="shared" si="1"/>
        <v/>
      </c>
      <c r="H55" s="30">
        <v>10000</v>
      </c>
      <c r="I55" s="67">
        <f t="shared" si="35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4"/>
        <v>10700</v>
      </c>
      <c r="G56" s="29" t="str">
        <f t="shared" si="1"/>
        <v/>
      </c>
      <c r="H56" s="30">
        <v>10700</v>
      </c>
      <c r="I56" s="67">
        <f t="shared" si="35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6">N56+M56</f>
        <v>2600</v>
      </c>
      <c r="P56" s="29" t="str">
        <f t="shared" ref="P56:P59" si="37">IF(LEFT(M56,1)="+",LEFT(M56,1)&amp;TEXT(M56,"#"),TEXT(M56,"#"))</f>
        <v/>
      </c>
      <c r="Q56" s="30">
        <v>2600</v>
      </c>
      <c r="R56" s="90">
        <f t="shared" ref="R56:R59" si="38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4"/>
        <v>10900</v>
      </c>
      <c r="G57" s="29" t="str">
        <f t="shared" si="1"/>
        <v/>
      </c>
      <c r="H57" s="30">
        <v>10900</v>
      </c>
      <c r="I57" s="67">
        <f t="shared" si="35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6"/>
        <v>2800</v>
      </c>
      <c r="P57" s="29" t="str">
        <f t="shared" si="37"/>
        <v/>
      </c>
      <c r="Q57" s="30">
        <v>2800</v>
      </c>
      <c r="R57" s="90">
        <f t="shared" si="38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4"/>
        <v>11400</v>
      </c>
      <c r="G58" s="29" t="str">
        <f t="shared" si="1"/>
        <v/>
      </c>
      <c r="H58" s="30">
        <v>11400</v>
      </c>
      <c r="I58" s="67">
        <f t="shared" si="35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6"/>
        <v>2600</v>
      </c>
      <c r="P58" s="29" t="str">
        <f t="shared" si="37"/>
        <v/>
      </c>
      <c r="Q58" s="30">
        <v>2600</v>
      </c>
      <c r="R58" s="90">
        <f t="shared" si="38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4"/>
        <v>11200</v>
      </c>
      <c r="G59" s="29" t="str">
        <f t="shared" si="1"/>
        <v/>
      </c>
      <c r="H59" s="30">
        <v>11200</v>
      </c>
      <c r="I59" s="67">
        <f t="shared" si="35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6"/>
        <v>2500</v>
      </c>
      <c r="P59" s="29" t="str">
        <f t="shared" si="37"/>
        <v/>
      </c>
      <c r="Q59" s="30">
        <v>2500</v>
      </c>
      <c r="R59" s="90">
        <f t="shared" si="38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4"/>
        <v>11100</v>
      </c>
      <c r="G60" s="29" t="str">
        <f t="shared" si="1"/>
        <v/>
      </c>
      <c r="H60" s="30">
        <v>11100</v>
      </c>
      <c r="I60" s="67">
        <f t="shared" si="35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4"/>
        <v>11300</v>
      </c>
      <c r="G61" s="29" t="str">
        <f t="shared" si="1"/>
        <v/>
      </c>
      <c r="H61" s="30">
        <v>11300</v>
      </c>
      <c r="I61" s="67">
        <f t="shared" si="35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9">N61+M61</f>
        <v>2100</v>
      </c>
      <c r="P61" s="29" t="str">
        <f t="shared" ref="P61:P63" si="40">IF(LEFT(M61,1)="+",LEFT(M61,1)&amp;TEXT(M61,"#"),TEXT(M61,"#"))</f>
        <v/>
      </c>
      <c r="Q61" s="30">
        <v>2100</v>
      </c>
      <c r="R61" s="90">
        <f t="shared" ref="R61:R63" si="41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4"/>
        <v>13900</v>
      </c>
      <c r="G62" s="29" t="str">
        <f t="shared" si="1"/>
        <v/>
      </c>
      <c r="H62" s="30">
        <v>13900</v>
      </c>
      <c r="I62" s="67">
        <f t="shared" si="35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9"/>
        <v>1250</v>
      </c>
      <c r="P62" s="29" t="str">
        <f t="shared" si="40"/>
        <v/>
      </c>
      <c r="Q62" s="30">
        <v>1250</v>
      </c>
      <c r="R62" s="90">
        <f t="shared" si="41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4"/>
        <v>9900</v>
      </c>
      <c r="G63" s="29" t="str">
        <f t="shared" si="1"/>
        <v/>
      </c>
      <c r="H63" s="30">
        <v>9900</v>
      </c>
      <c r="I63" s="67">
        <f t="shared" si="35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9"/>
        <v>1900</v>
      </c>
      <c r="P63" s="29" t="str">
        <f t="shared" si="40"/>
        <v/>
      </c>
      <c r="Q63" s="30">
        <v>1900</v>
      </c>
      <c r="R63" s="90">
        <f t="shared" si="41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4"/>
        <v>11500</v>
      </c>
      <c r="G64" s="29" t="str">
        <f t="shared" si="1"/>
        <v/>
      </c>
      <c r="H64" s="30">
        <v>11500</v>
      </c>
      <c r="I64" s="67">
        <f t="shared" si="35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4"/>
        <v>11800</v>
      </c>
      <c r="G65" s="29" t="str">
        <f t="shared" si="1"/>
        <v/>
      </c>
      <c r="H65" s="30">
        <v>11800</v>
      </c>
      <c r="I65" s="67">
        <f t="shared" si="35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2">N65+M65</f>
        <v>10500</v>
      </c>
      <c r="P65" s="29" t="str">
        <f t="shared" ref="P65:P68" si="43">IF(LEFT(M65,1)="+",LEFT(M65,1)&amp;TEXT(M65,"#"),TEXT(M65,"#"))</f>
        <v/>
      </c>
      <c r="Q65" s="30">
        <v>10500</v>
      </c>
      <c r="R65" s="90">
        <f t="shared" ref="R65:R68" si="44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2"/>
        <v>10300</v>
      </c>
      <c r="P66" s="29" t="str">
        <f t="shared" si="43"/>
        <v/>
      </c>
      <c r="Q66" s="30">
        <v>10300</v>
      </c>
      <c r="R66" s="90">
        <f t="shared" si="44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5">E67+D67</f>
        <v>6700</v>
      </c>
      <c r="G67" s="29" t="str">
        <f t="shared" si="1"/>
        <v/>
      </c>
      <c r="H67" s="30">
        <v>6700</v>
      </c>
      <c r="I67" s="67">
        <f t="shared" ref="I67:I69" si="46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2"/>
        <v>8800</v>
      </c>
      <c r="P67" s="29" t="str">
        <f t="shared" si="43"/>
        <v/>
      </c>
      <c r="Q67" s="30">
        <v>8800</v>
      </c>
      <c r="R67" s="90">
        <f t="shared" si="44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5"/>
        <v>7000</v>
      </c>
      <c r="G68" s="29" t="str">
        <f t="shared" ref="G68:G73" si="47">IF(LEFT(D68,1)="+",LEFT(D68,1)&amp;TEXT(D68,"#"),TEXT(D68,"#"))</f>
        <v/>
      </c>
      <c r="H68" s="30">
        <v>7000</v>
      </c>
      <c r="I68" s="67">
        <f t="shared" si="46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2"/>
        <v>10700</v>
      </c>
      <c r="P68" s="29" t="str">
        <f t="shared" si="43"/>
        <v/>
      </c>
      <c r="Q68" s="30">
        <v>10700</v>
      </c>
      <c r="R68" s="90">
        <f t="shared" si="44"/>
        <v>10700</v>
      </c>
      <c r="S68" s="105"/>
      <c r="V68" s="106"/>
      <c r="X68" s="107"/>
      <c r="Y68" s="106"/>
      <c r="AA68" s="107"/>
      <c r="AC68" s="114">
        <f t="shared" ref="AC68:AC131" si="48">F68-I68</f>
        <v>0</v>
      </c>
      <c r="AD68" s="114">
        <f t="shared" ref="AD68:AD131" si="49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5"/>
        <v>6800</v>
      </c>
      <c r="G69" s="29" t="str">
        <f t="shared" si="47"/>
        <v/>
      </c>
      <c r="H69" s="30">
        <v>6800</v>
      </c>
      <c r="I69" s="67">
        <f t="shared" si="46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8"/>
        <v>0</v>
      </c>
      <c r="AD69" s="114">
        <f t="shared" si="49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50">N70+M70</f>
        <v>3200</v>
      </c>
      <c r="P70" s="29" t="str">
        <f t="shared" ref="P70:P79" si="51">IF(LEFT(M70,1)="+",LEFT(M70,1)&amp;TEXT(M70,"#"),TEXT(M70,"#"))</f>
        <v/>
      </c>
      <c r="Q70" s="30">
        <v>3200</v>
      </c>
      <c r="R70" s="90">
        <f t="shared" ref="R70:R133" si="52">IF(P70="",0+Q70,P70+Q70)</f>
        <v>3200</v>
      </c>
      <c r="S70" s="105"/>
      <c r="V70" s="106"/>
      <c r="X70" s="107"/>
      <c r="Y70" s="106"/>
      <c r="AA70" s="107"/>
      <c r="AC70" s="114">
        <f t="shared" si="48"/>
        <v>0</v>
      </c>
      <c r="AD70" s="114">
        <f t="shared" si="49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50"/>
        <v>3600</v>
      </c>
      <c r="P71" s="29" t="str">
        <f t="shared" si="51"/>
        <v/>
      </c>
      <c r="Q71" s="30">
        <v>3600</v>
      </c>
      <c r="R71" s="90">
        <f t="shared" si="52"/>
        <v>3600</v>
      </c>
      <c r="S71" s="105"/>
      <c r="V71" s="106"/>
      <c r="X71" s="107"/>
      <c r="Y71" s="106"/>
      <c r="AA71" s="107"/>
      <c r="AC71" s="114">
        <f t="shared" si="48"/>
        <v>0</v>
      </c>
      <c r="AD71" s="114">
        <f t="shared" si="49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3">E72+D72</f>
        <v>4700</v>
      </c>
      <c r="G72" s="29" t="str">
        <f t="shared" si="47"/>
        <v/>
      </c>
      <c r="H72" s="30">
        <v>4700</v>
      </c>
      <c r="I72" s="67">
        <f t="shared" ref="I72:I75" si="54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50"/>
        <v>3900</v>
      </c>
      <c r="P72" s="29" t="str">
        <f t="shared" si="51"/>
        <v/>
      </c>
      <c r="Q72" s="30">
        <v>3900</v>
      </c>
      <c r="R72" s="90">
        <f t="shared" si="52"/>
        <v>3900</v>
      </c>
      <c r="S72" s="105"/>
      <c r="V72" s="106"/>
      <c r="X72" s="107"/>
      <c r="Y72" s="106"/>
      <c r="AA72" s="107"/>
      <c r="AC72" s="114">
        <f t="shared" si="48"/>
        <v>0</v>
      </c>
      <c r="AD72" s="114">
        <f t="shared" si="49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3"/>
        <v>4700</v>
      </c>
      <c r="G73" s="29" t="str">
        <f t="shared" si="47"/>
        <v/>
      </c>
      <c r="H73" s="30">
        <v>4700</v>
      </c>
      <c r="I73" s="67">
        <f t="shared" si="54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50"/>
        <v>3200</v>
      </c>
      <c r="P73" s="29" t="str">
        <f t="shared" si="51"/>
        <v/>
      </c>
      <c r="Q73" s="30">
        <v>3200</v>
      </c>
      <c r="R73" s="90">
        <f t="shared" si="52"/>
        <v>3200</v>
      </c>
      <c r="S73" s="105"/>
      <c r="V73" s="106"/>
      <c r="X73" s="107"/>
      <c r="Y73" s="106"/>
      <c r="AA73" s="107"/>
      <c r="AC73" s="114">
        <f t="shared" si="48"/>
        <v>0</v>
      </c>
      <c r="AD73" s="114">
        <f t="shared" si="49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50"/>
        <v>3500</v>
      </c>
      <c r="P74" s="29" t="str">
        <f t="shared" si="51"/>
        <v/>
      </c>
      <c r="Q74" s="30">
        <v>3500</v>
      </c>
      <c r="R74" s="90">
        <f t="shared" si="52"/>
        <v>3500</v>
      </c>
      <c r="S74" s="105"/>
      <c r="V74" s="106"/>
      <c r="X74" s="107"/>
      <c r="Y74" s="106"/>
      <c r="AA74" s="107"/>
      <c r="AC74" s="114">
        <f t="shared" si="48"/>
        <v>0</v>
      </c>
      <c r="AD74" s="114">
        <f t="shared" si="49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3"/>
        <v>3600</v>
      </c>
      <c r="G75" s="29" t="str">
        <f t="shared" ref="G75:G86" si="55">IF(LEFT(D75,1)="+",LEFT(D75,1)&amp;TEXT(D75,"#"),TEXT(D75,"#"))</f>
        <v/>
      </c>
      <c r="H75" s="30">
        <v>3600</v>
      </c>
      <c r="I75" s="67">
        <f t="shared" si="54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50"/>
        <v>12800</v>
      </c>
      <c r="P75" s="29" t="str">
        <f t="shared" si="51"/>
        <v/>
      </c>
      <c r="Q75" s="30">
        <v>12800</v>
      </c>
      <c r="R75" s="90">
        <f t="shared" si="52"/>
        <v>12800</v>
      </c>
      <c r="S75" s="105"/>
      <c r="V75" s="106"/>
      <c r="X75" s="107"/>
      <c r="Y75" s="106"/>
      <c r="AA75" s="107"/>
      <c r="AC75" s="114">
        <f t="shared" si="48"/>
        <v>0</v>
      </c>
      <c r="AD75" s="114">
        <f t="shared" si="49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50"/>
        <v>8500</v>
      </c>
      <c r="P76" s="29" t="str">
        <f t="shared" si="51"/>
        <v/>
      </c>
      <c r="Q76" s="30">
        <v>8500</v>
      </c>
      <c r="R76" s="90">
        <f t="shared" si="52"/>
        <v>8500</v>
      </c>
      <c r="S76" s="105"/>
      <c r="V76" s="106"/>
      <c r="X76" s="107"/>
      <c r="Y76" s="106"/>
      <c r="AA76" s="107"/>
      <c r="AC76" s="114">
        <f t="shared" si="48"/>
        <v>0</v>
      </c>
      <c r="AD76" s="114">
        <f t="shared" si="49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6">E77+D77</f>
        <v>9400</v>
      </c>
      <c r="G77" s="29" t="str">
        <f t="shared" si="55"/>
        <v/>
      </c>
      <c r="H77" s="30">
        <v>9400</v>
      </c>
      <c r="I77" s="67">
        <f t="shared" ref="I77:I94" si="57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50"/>
        <v>2100</v>
      </c>
      <c r="P77" s="29" t="str">
        <f t="shared" si="51"/>
        <v/>
      </c>
      <c r="Q77" s="30">
        <v>2100</v>
      </c>
      <c r="R77" s="90">
        <f t="shared" si="52"/>
        <v>2100</v>
      </c>
      <c r="S77" s="129"/>
      <c r="V77" s="106"/>
      <c r="X77" s="107"/>
      <c r="Y77" s="106"/>
      <c r="AA77" s="107"/>
      <c r="AC77" s="114">
        <f t="shared" si="48"/>
        <v>0</v>
      </c>
      <c r="AD77" s="114">
        <f t="shared" si="49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6"/>
        <v>9800</v>
      </c>
      <c r="G78" s="29" t="str">
        <f t="shared" si="55"/>
        <v/>
      </c>
      <c r="H78" s="30">
        <v>9800</v>
      </c>
      <c r="I78" s="67">
        <f t="shared" si="57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50"/>
        <v>9500</v>
      </c>
      <c r="P78" s="29" t="str">
        <f t="shared" si="51"/>
        <v/>
      </c>
      <c r="Q78" s="30">
        <v>9500</v>
      </c>
      <c r="R78" s="90">
        <f t="shared" si="52"/>
        <v>9500</v>
      </c>
      <c r="S78" s="129"/>
      <c r="V78" s="106"/>
      <c r="X78" s="107"/>
      <c r="Y78" s="106"/>
      <c r="AA78" s="107"/>
      <c r="AC78" s="114">
        <f t="shared" si="48"/>
        <v>0</v>
      </c>
      <c r="AD78" s="114">
        <f t="shared" si="49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6"/>
        <v>9200</v>
      </c>
      <c r="G79" s="29" t="str">
        <f t="shared" si="55"/>
        <v/>
      </c>
      <c r="H79" s="30">
        <v>9200</v>
      </c>
      <c r="I79" s="67">
        <f t="shared" si="57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50"/>
        <v>13000</v>
      </c>
      <c r="P79" s="29" t="str">
        <f t="shared" si="51"/>
        <v/>
      </c>
      <c r="Q79" s="30">
        <v>13000</v>
      </c>
      <c r="R79" s="90">
        <f t="shared" si="52"/>
        <v>13000</v>
      </c>
      <c r="S79" s="129"/>
      <c r="V79" s="106"/>
      <c r="X79" s="107"/>
      <c r="Y79" s="106"/>
      <c r="AA79" s="107"/>
      <c r="AC79" s="114">
        <f t="shared" si="48"/>
        <v>0</v>
      </c>
      <c r="AD79" s="114">
        <f t="shared" si="49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6"/>
        <v>9400</v>
      </c>
      <c r="G80" s="29" t="str">
        <f t="shared" si="55"/>
        <v/>
      </c>
      <c r="H80" s="30">
        <v>9400</v>
      </c>
      <c r="I80" s="67">
        <f t="shared" si="57"/>
        <v>9400</v>
      </c>
      <c r="J80" s="69"/>
      <c r="K80" s="25" t="s">
        <v>348</v>
      </c>
      <c r="L80" s="25" t="s">
        <v>205</v>
      </c>
      <c r="M80" s="52"/>
      <c r="N80" s="27">
        <v>27000</v>
      </c>
      <c r="O80" s="28">
        <f t="shared" si="50"/>
        <v>27000</v>
      </c>
      <c r="P80" s="29"/>
      <c r="Q80" s="30">
        <v>23000</v>
      </c>
      <c r="R80" s="90">
        <f t="shared" si="52"/>
        <v>23000</v>
      </c>
      <c r="S80" s="129"/>
      <c r="V80" s="106"/>
      <c r="X80" s="107"/>
      <c r="Y80" s="106"/>
      <c r="AA80" s="107"/>
      <c r="AC80" s="114">
        <f t="shared" si="48"/>
        <v>0</v>
      </c>
      <c r="AD80" s="114">
        <f t="shared" si="49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6"/>
        <v>9700</v>
      </c>
      <c r="G81" s="29" t="str">
        <f t="shared" si="55"/>
        <v/>
      </c>
      <c r="H81" s="30">
        <v>9700</v>
      </c>
      <c r="I81" s="67">
        <f t="shared" si="57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50"/>
        <v>30000</v>
      </c>
      <c r="P81" s="29" t="str">
        <f t="shared" ref="P81:P121" si="58">IF(LEFT(M81,1)="+",LEFT(M81,1)&amp;TEXT(M81,"#"),TEXT(M81,"#"))</f>
        <v/>
      </c>
      <c r="Q81" s="30">
        <v>28000</v>
      </c>
      <c r="R81" s="90">
        <f t="shared" si="52"/>
        <v>28000</v>
      </c>
      <c r="S81" s="129"/>
      <c r="V81" s="106"/>
      <c r="X81" s="107"/>
      <c r="Y81" s="106"/>
      <c r="AA81" s="107"/>
      <c r="AC81" s="114">
        <f t="shared" si="48"/>
        <v>0</v>
      </c>
      <c r="AD81" s="114">
        <f t="shared" si="49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6"/>
        <v>8100</v>
      </c>
      <c r="G82" s="29" t="str">
        <f t="shared" si="55"/>
        <v/>
      </c>
      <c r="H82" s="30">
        <v>8100</v>
      </c>
      <c r="I82" s="67">
        <f t="shared" si="57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50"/>
        <v>28800</v>
      </c>
      <c r="P82" s="29"/>
      <c r="Q82" s="30">
        <v>25500</v>
      </c>
      <c r="R82" s="90">
        <f t="shared" si="52"/>
        <v>25500</v>
      </c>
      <c r="S82" s="129"/>
      <c r="V82" s="106"/>
      <c r="X82" s="107"/>
      <c r="Y82" s="106"/>
      <c r="AA82" s="107"/>
      <c r="AC82" s="114">
        <f t="shared" si="48"/>
        <v>0</v>
      </c>
      <c r="AD82" s="114">
        <f t="shared" si="49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6"/>
        <v>9900</v>
      </c>
      <c r="G83" s="29" t="str">
        <f t="shared" si="55"/>
        <v/>
      </c>
      <c r="H83" s="30">
        <v>9900</v>
      </c>
      <c r="I83" s="67">
        <f t="shared" si="57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50"/>
        <v>32000</v>
      </c>
      <c r="P83" s="29" t="str">
        <f t="shared" si="58"/>
        <v/>
      </c>
      <c r="Q83" s="30">
        <v>30000</v>
      </c>
      <c r="R83" s="90">
        <f t="shared" si="52"/>
        <v>30000</v>
      </c>
      <c r="S83" s="129"/>
      <c r="V83" s="106"/>
      <c r="X83" s="107"/>
      <c r="Y83" s="106"/>
      <c r="AA83" s="107"/>
      <c r="AC83" s="114">
        <f t="shared" si="48"/>
        <v>0</v>
      </c>
      <c r="AD83" s="114">
        <f t="shared" si="49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6"/>
        <v>8300</v>
      </c>
      <c r="G84" s="29" t="str">
        <f t="shared" si="55"/>
        <v/>
      </c>
      <c r="H84" s="30">
        <v>8300</v>
      </c>
      <c r="I84" s="67">
        <f t="shared" si="57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50"/>
        <v>26800</v>
      </c>
      <c r="P84" s="29" t="str">
        <f t="shared" si="58"/>
        <v/>
      </c>
      <c r="Q84" s="30">
        <v>25800</v>
      </c>
      <c r="R84" s="90">
        <f t="shared" si="52"/>
        <v>25800</v>
      </c>
      <c r="S84" s="129"/>
      <c r="V84" s="106"/>
      <c r="X84" s="107"/>
      <c r="Y84" s="106"/>
      <c r="AA84" s="107"/>
      <c r="AC84" s="114">
        <f t="shared" si="48"/>
        <v>0</v>
      </c>
      <c r="AD84" s="114">
        <f t="shared" si="49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6"/>
        <v>6800</v>
      </c>
      <c r="G85" s="29" t="str">
        <f t="shared" si="55"/>
        <v/>
      </c>
      <c r="H85" s="30">
        <v>6800</v>
      </c>
      <c r="I85" s="67">
        <f t="shared" si="57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50"/>
        <v>1700</v>
      </c>
      <c r="P85" s="29" t="str">
        <f t="shared" si="58"/>
        <v/>
      </c>
      <c r="Q85" s="34">
        <v>1700</v>
      </c>
      <c r="R85" s="90">
        <f t="shared" si="52"/>
        <v>1700</v>
      </c>
      <c r="S85" s="129"/>
      <c r="V85" s="106"/>
      <c r="X85" s="107"/>
      <c r="Y85" s="106"/>
      <c r="AA85" s="107"/>
      <c r="AC85" s="114">
        <f t="shared" si="48"/>
        <v>0</v>
      </c>
      <c r="AD85" s="114">
        <f t="shared" si="49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7000</v>
      </c>
      <c r="F86" s="28">
        <f t="shared" si="56"/>
        <v>7000</v>
      </c>
      <c r="G86" s="29" t="str">
        <f t="shared" si="55"/>
        <v/>
      </c>
      <c r="H86" s="30">
        <v>7000</v>
      </c>
      <c r="I86" s="67">
        <f t="shared" si="57"/>
        <v>7000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50"/>
        <v>4300</v>
      </c>
      <c r="P86" s="29" t="str">
        <f t="shared" si="58"/>
        <v/>
      </c>
      <c r="Q86" s="30">
        <v>4300</v>
      </c>
      <c r="R86" s="90">
        <f t="shared" si="52"/>
        <v>4300</v>
      </c>
      <c r="S86" s="105"/>
      <c r="V86" s="106"/>
      <c r="X86" s="107"/>
      <c r="Y86" s="106"/>
      <c r="AA86" s="107"/>
      <c r="AC86" s="114">
        <f t="shared" si="48"/>
        <v>0</v>
      </c>
      <c r="AD86" s="114">
        <f t="shared" si="49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6"/>
        <v>7300</v>
      </c>
      <c r="G87" s="29"/>
      <c r="H87" s="30">
        <v>7300</v>
      </c>
      <c r="I87" s="67">
        <f t="shared" si="57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50"/>
        <v>1950</v>
      </c>
      <c r="P87" s="29" t="str">
        <f t="shared" si="58"/>
        <v/>
      </c>
      <c r="Q87" s="30">
        <v>1950</v>
      </c>
      <c r="R87" s="90">
        <f t="shared" si="52"/>
        <v>1950</v>
      </c>
      <c r="S87" s="105"/>
      <c r="V87" s="106"/>
      <c r="X87" s="107"/>
      <c r="Y87" s="106"/>
      <c r="AA87" s="107"/>
      <c r="AC87" s="114">
        <f t="shared" si="48"/>
        <v>0</v>
      </c>
      <c r="AD87" s="114">
        <f t="shared" si="49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6"/>
        <v>7500</v>
      </c>
      <c r="G88" s="29" t="str">
        <f t="shared" ref="G88:G114" si="59">IF(LEFT(D88,1)="+",LEFT(D88,1)&amp;TEXT(D88,"#"),TEXT(D88,"#"))</f>
        <v/>
      </c>
      <c r="H88" s="30">
        <v>7500</v>
      </c>
      <c r="I88" s="67">
        <f t="shared" si="57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50"/>
        <v>2250</v>
      </c>
      <c r="P88" s="29" t="str">
        <f t="shared" si="58"/>
        <v/>
      </c>
      <c r="Q88" s="30">
        <v>2250</v>
      </c>
      <c r="R88" s="90">
        <f t="shared" si="52"/>
        <v>2250</v>
      </c>
      <c r="S88" s="105"/>
      <c r="V88" s="106"/>
      <c r="W88" s="130"/>
      <c r="X88" s="131"/>
      <c r="Y88" s="106"/>
      <c r="Z88" s="130"/>
      <c r="AA88" s="131"/>
      <c r="AC88" s="114">
        <f t="shared" si="48"/>
        <v>0</v>
      </c>
      <c r="AD88" s="114">
        <f t="shared" si="49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6"/>
        <v>8700</v>
      </c>
      <c r="G89" s="29"/>
      <c r="H89" s="30">
        <v>8700</v>
      </c>
      <c r="I89" s="67">
        <f t="shared" si="57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50"/>
        <v>1800</v>
      </c>
      <c r="P89" s="29" t="str">
        <f t="shared" si="58"/>
        <v/>
      </c>
      <c r="Q89" s="30">
        <v>1800</v>
      </c>
      <c r="R89" s="90">
        <f t="shared" si="52"/>
        <v>1800</v>
      </c>
      <c r="S89" s="105"/>
      <c r="V89" s="106"/>
      <c r="W89" s="130"/>
      <c r="X89" s="131"/>
      <c r="Y89" s="106"/>
      <c r="Z89" s="130"/>
      <c r="AA89" s="131"/>
      <c r="AC89" s="114">
        <f t="shared" si="48"/>
        <v>0</v>
      </c>
      <c r="AD89" s="114">
        <f t="shared" si="49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6"/>
        <v>11200</v>
      </c>
      <c r="G90" s="29" t="str">
        <f t="shared" si="59"/>
        <v/>
      </c>
      <c r="H90" s="30">
        <v>11200</v>
      </c>
      <c r="I90" s="67">
        <f t="shared" si="57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50"/>
        <v>2200</v>
      </c>
      <c r="P90" s="29" t="str">
        <f t="shared" si="58"/>
        <v/>
      </c>
      <c r="Q90" s="30">
        <v>2200</v>
      </c>
      <c r="R90" s="90">
        <f t="shared" si="52"/>
        <v>2200</v>
      </c>
      <c r="S90" s="105"/>
      <c r="V90" s="106"/>
      <c r="W90" s="130"/>
      <c r="X90" s="131"/>
      <c r="Y90" s="106"/>
      <c r="Z90" s="130"/>
      <c r="AA90" s="131"/>
      <c r="AC90" s="114">
        <f t="shared" si="48"/>
        <v>0</v>
      </c>
      <c r="AD90" s="114">
        <f t="shared" si="49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6"/>
        <v>8200</v>
      </c>
      <c r="G91" s="29" t="str">
        <f t="shared" si="59"/>
        <v/>
      </c>
      <c r="H91" s="30">
        <v>8200</v>
      </c>
      <c r="I91" s="67">
        <f t="shared" si="57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50"/>
        <v>1100</v>
      </c>
      <c r="P91" s="29" t="str">
        <f t="shared" si="58"/>
        <v/>
      </c>
      <c r="Q91" s="34">
        <v>1100</v>
      </c>
      <c r="R91" s="90">
        <f t="shared" si="52"/>
        <v>1100</v>
      </c>
      <c r="S91" s="105"/>
      <c r="V91" s="106"/>
      <c r="W91" s="130"/>
      <c r="X91" s="131"/>
      <c r="Y91" s="106"/>
      <c r="Z91" s="130"/>
      <c r="AA91" s="131"/>
      <c r="AC91" s="114">
        <f t="shared" si="48"/>
        <v>0</v>
      </c>
      <c r="AD91" s="114">
        <f t="shared" si="49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6"/>
        <v>7600</v>
      </c>
      <c r="G92" s="29" t="str">
        <f t="shared" si="59"/>
        <v/>
      </c>
      <c r="H92" s="30">
        <v>7600</v>
      </c>
      <c r="I92" s="67">
        <f t="shared" si="57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50"/>
        <v>1100</v>
      </c>
      <c r="P92" s="29" t="str">
        <f t="shared" si="58"/>
        <v/>
      </c>
      <c r="Q92" s="34">
        <v>1100</v>
      </c>
      <c r="R92" s="90">
        <f t="shared" si="52"/>
        <v>1100</v>
      </c>
      <c r="S92" s="105"/>
      <c r="V92" s="106"/>
      <c r="W92" s="130"/>
      <c r="X92" s="131"/>
      <c r="Y92" s="106"/>
      <c r="Z92" s="130"/>
      <c r="AA92" s="131"/>
      <c r="AC92" s="114">
        <f t="shared" si="48"/>
        <v>0</v>
      </c>
      <c r="AD92" s="114">
        <f t="shared" si="49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6"/>
        <v>8500</v>
      </c>
      <c r="G93" s="29" t="str">
        <f t="shared" si="59"/>
        <v/>
      </c>
      <c r="H93" s="30">
        <v>8500</v>
      </c>
      <c r="I93" s="67">
        <f t="shared" si="57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50"/>
        <v>2100</v>
      </c>
      <c r="P93" s="29" t="str">
        <f t="shared" si="58"/>
        <v/>
      </c>
      <c r="Q93" s="30">
        <v>2100</v>
      </c>
      <c r="R93" s="90">
        <f t="shared" si="52"/>
        <v>2100</v>
      </c>
      <c r="S93" s="105"/>
      <c r="V93" s="106"/>
      <c r="W93" s="130"/>
      <c r="X93" s="131"/>
      <c r="Y93" s="106"/>
      <c r="Z93" s="130"/>
      <c r="AA93" s="131"/>
      <c r="AC93" s="114">
        <f t="shared" si="48"/>
        <v>0</v>
      </c>
      <c r="AD93" s="114">
        <f t="shared" si="49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6"/>
        <v>8900</v>
      </c>
      <c r="G94" s="29" t="str">
        <f t="shared" si="59"/>
        <v/>
      </c>
      <c r="H94" s="30">
        <v>8900</v>
      </c>
      <c r="I94" s="67">
        <f t="shared" si="57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50"/>
        <v>2100</v>
      </c>
      <c r="P94" s="29" t="str">
        <f t="shared" si="58"/>
        <v/>
      </c>
      <c r="Q94" s="30">
        <v>2100</v>
      </c>
      <c r="R94" s="90">
        <f t="shared" si="52"/>
        <v>2100</v>
      </c>
      <c r="S94" s="105"/>
      <c r="V94" s="106"/>
      <c r="W94" s="130"/>
      <c r="X94" s="131"/>
      <c r="Y94" s="106"/>
      <c r="Z94" s="130"/>
      <c r="AA94" s="131"/>
      <c r="AC94" s="114">
        <f t="shared" si="48"/>
        <v>0</v>
      </c>
      <c r="AD94" s="114">
        <f t="shared" si="49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155500</v>
      </c>
      <c r="F95" s="39">
        <f>E95/18</f>
        <v>8638.88888888889</v>
      </c>
      <c r="G95" s="29" t="str">
        <f t="shared" si="59"/>
        <v/>
      </c>
      <c r="H95" s="38">
        <f>SUM(I77:I94)</f>
        <v>155500</v>
      </c>
      <c r="I95" s="39">
        <f>AVERAGE(I77:I94)</f>
        <v>8638.88888888889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50"/>
        <v>5200</v>
      </c>
      <c r="P95" s="29" t="str">
        <f t="shared" si="58"/>
        <v/>
      </c>
      <c r="Q95" s="30">
        <v>5200</v>
      </c>
      <c r="R95" s="90">
        <f t="shared" si="52"/>
        <v>5200</v>
      </c>
      <c r="S95" s="105"/>
      <c r="V95" s="106"/>
      <c r="W95" s="130"/>
      <c r="X95" s="131"/>
      <c r="Y95" s="106"/>
      <c r="Z95" s="130"/>
      <c r="AA95" s="131"/>
      <c r="AC95" s="114">
        <f t="shared" si="48"/>
        <v>0</v>
      </c>
      <c r="AD95" s="114">
        <f t="shared" si="49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60">E96+D96</f>
        <v>10800</v>
      </c>
      <c r="G96" s="29" t="str">
        <f t="shared" si="59"/>
        <v/>
      </c>
      <c r="H96" s="30">
        <v>10800</v>
      </c>
      <c r="I96" s="67">
        <f t="shared" ref="I96:I114" si="61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50"/>
        <v>2700</v>
      </c>
      <c r="P96" s="29" t="str">
        <f t="shared" si="58"/>
        <v/>
      </c>
      <c r="Q96" s="30">
        <v>2700</v>
      </c>
      <c r="R96" s="90">
        <f t="shared" si="52"/>
        <v>2700</v>
      </c>
      <c r="S96" s="105"/>
      <c r="V96" s="106"/>
      <c r="W96" s="130"/>
      <c r="X96" s="131"/>
      <c r="Y96" s="106"/>
      <c r="Z96" s="130"/>
      <c r="AA96" s="131"/>
      <c r="AC96" s="114">
        <f t="shared" si="48"/>
        <v>0</v>
      </c>
      <c r="AD96" s="114">
        <f t="shared" si="49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60"/>
        <v>11900</v>
      </c>
      <c r="G97" s="29" t="str">
        <f t="shared" si="59"/>
        <v/>
      </c>
      <c r="H97" s="30">
        <v>11900</v>
      </c>
      <c r="I97" s="67">
        <f t="shared" si="61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50"/>
        <v>2700</v>
      </c>
      <c r="P97" s="29" t="str">
        <f t="shared" si="58"/>
        <v/>
      </c>
      <c r="Q97" s="30">
        <v>2700</v>
      </c>
      <c r="R97" s="90">
        <f t="shared" si="52"/>
        <v>2700</v>
      </c>
      <c r="S97" s="105"/>
      <c r="V97" s="106"/>
      <c r="W97" s="130"/>
      <c r="X97" s="131"/>
      <c r="Y97" s="106"/>
      <c r="Z97" s="130"/>
      <c r="AA97" s="131"/>
      <c r="AC97" s="114">
        <f t="shared" si="48"/>
        <v>0</v>
      </c>
      <c r="AD97" s="114">
        <f t="shared" si="49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60"/>
        <v>11800</v>
      </c>
      <c r="G98" s="29" t="str">
        <f t="shared" si="59"/>
        <v/>
      </c>
      <c r="H98" s="30">
        <v>11800</v>
      </c>
      <c r="I98" s="67">
        <f t="shared" si="61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50"/>
        <v>5300</v>
      </c>
      <c r="P98" s="29" t="str">
        <f t="shared" si="58"/>
        <v/>
      </c>
      <c r="Q98" s="30">
        <v>5300</v>
      </c>
      <c r="R98" s="90">
        <f t="shared" si="52"/>
        <v>5300</v>
      </c>
      <c r="S98" s="105"/>
      <c r="V98" s="106"/>
      <c r="W98" s="130"/>
      <c r="X98" s="131"/>
      <c r="Y98" s="106"/>
      <c r="Z98" s="130"/>
      <c r="AA98" s="131"/>
      <c r="AC98" s="114">
        <f t="shared" si="48"/>
        <v>0</v>
      </c>
      <c r="AD98" s="114">
        <f t="shared" si="49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60"/>
        <v>12100</v>
      </c>
      <c r="G99" s="29" t="str">
        <f t="shared" si="59"/>
        <v/>
      </c>
      <c r="H99" s="30">
        <v>12100</v>
      </c>
      <c r="I99" s="67">
        <f t="shared" si="61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50"/>
        <v>1000</v>
      </c>
      <c r="P99" s="29" t="str">
        <f t="shared" si="58"/>
        <v/>
      </c>
      <c r="Q99" s="30">
        <v>1000</v>
      </c>
      <c r="R99" s="90">
        <f t="shared" si="52"/>
        <v>1000</v>
      </c>
      <c r="S99" s="105"/>
      <c r="V99" s="106"/>
      <c r="W99" s="130"/>
      <c r="X99" s="131"/>
      <c r="Y99" s="106"/>
      <c r="Z99" s="130"/>
      <c r="AA99" s="131"/>
      <c r="AC99" s="114">
        <f t="shared" si="48"/>
        <v>0</v>
      </c>
      <c r="AD99" s="114">
        <f t="shared" si="49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60"/>
        <v>11200</v>
      </c>
      <c r="G100" s="29" t="str">
        <f t="shared" si="59"/>
        <v/>
      </c>
      <c r="H100" s="30">
        <v>11200</v>
      </c>
      <c r="I100" s="67">
        <f t="shared" si="61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50"/>
        <v>2700</v>
      </c>
      <c r="P100" s="29" t="str">
        <f t="shared" si="58"/>
        <v/>
      </c>
      <c r="Q100" s="30">
        <v>2700</v>
      </c>
      <c r="R100" s="90">
        <f t="shared" si="52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8"/>
        <v>0</v>
      </c>
      <c r="AD100" s="114">
        <f t="shared" si="49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60"/>
        <v>11000</v>
      </c>
      <c r="G101" s="29" t="str">
        <f t="shared" si="59"/>
        <v/>
      </c>
      <c r="H101" s="30">
        <v>11000</v>
      </c>
      <c r="I101" s="67">
        <f t="shared" si="61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50"/>
        <v>600</v>
      </c>
      <c r="P101" s="29" t="str">
        <f t="shared" si="58"/>
        <v/>
      </c>
      <c r="Q101" s="30">
        <v>600</v>
      </c>
      <c r="R101" s="90">
        <f t="shared" si="52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8"/>
        <v>0</v>
      </c>
      <c r="AD101" s="114">
        <f t="shared" si="49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60"/>
        <v>10300</v>
      </c>
      <c r="G102" s="29" t="str">
        <f t="shared" si="59"/>
        <v/>
      </c>
      <c r="H102" s="30">
        <v>10300</v>
      </c>
      <c r="I102" s="67">
        <f t="shared" si="61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50"/>
        <v>1600</v>
      </c>
      <c r="P102" s="29" t="str">
        <f t="shared" si="58"/>
        <v/>
      </c>
      <c r="Q102" s="34">
        <v>1600</v>
      </c>
      <c r="R102" s="90">
        <f t="shared" si="52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8"/>
        <v>0</v>
      </c>
      <c r="AD102" s="114">
        <f t="shared" si="49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60"/>
        <v>10300</v>
      </c>
      <c r="G103" s="29" t="str">
        <f t="shared" si="59"/>
        <v/>
      </c>
      <c r="H103" s="30">
        <v>10300</v>
      </c>
      <c r="I103" s="67">
        <f t="shared" si="61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50"/>
        <v>1900</v>
      </c>
      <c r="P103" s="29" t="str">
        <f t="shared" si="58"/>
        <v/>
      </c>
      <c r="Q103" s="30">
        <v>1900</v>
      </c>
      <c r="R103" s="90">
        <f t="shared" si="52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8"/>
        <v>0</v>
      </c>
      <c r="AD103" s="114">
        <f t="shared" si="49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60"/>
        <v>10800</v>
      </c>
      <c r="G104" s="29" t="str">
        <f t="shared" si="59"/>
        <v/>
      </c>
      <c r="H104" s="30">
        <v>10800</v>
      </c>
      <c r="I104" s="67">
        <f t="shared" si="61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50"/>
        <v>3000</v>
      </c>
      <c r="P104" s="29" t="str">
        <f t="shared" si="58"/>
        <v/>
      </c>
      <c r="Q104" s="34">
        <v>3000</v>
      </c>
      <c r="R104" s="90">
        <f t="shared" si="52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8"/>
        <v>0</v>
      </c>
      <c r="AD104" s="114">
        <f t="shared" si="49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60"/>
        <v>10300</v>
      </c>
      <c r="G105" s="29" t="str">
        <f t="shared" si="59"/>
        <v/>
      </c>
      <c r="H105" s="30">
        <v>10300</v>
      </c>
      <c r="I105" s="67">
        <f t="shared" si="61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50"/>
        <v>2500</v>
      </c>
      <c r="P105" s="29" t="str">
        <f t="shared" si="58"/>
        <v/>
      </c>
      <c r="Q105" s="34">
        <v>2500</v>
      </c>
      <c r="R105" s="90">
        <f t="shared" si="52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8"/>
        <v>0</v>
      </c>
      <c r="AD105" s="114">
        <f t="shared" si="49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60"/>
        <v>10300</v>
      </c>
      <c r="G106" s="29" t="str">
        <f t="shared" si="59"/>
        <v/>
      </c>
      <c r="H106" s="30">
        <v>10300</v>
      </c>
      <c r="I106" s="67">
        <f t="shared" si="61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50"/>
        <v>2500</v>
      </c>
      <c r="P106" s="29" t="str">
        <f t="shared" si="58"/>
        <v/>
      </c>
      <c r="Q106" s="30">
        <v>2500</v>
      </c>
      <c r="R106" s="90">
        <f t="shared" si="52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8"/>
        <v>0</v>
      </c>
      <c r="AD106" s="114">
        <f t="shared" si="49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10300</v>
      </c>
      <c r="F107" s="28">
        <f t="shared" si="60"/>
        <v>10300</v>
      </c>
      <c r="G107" s="29" t="str">
        <f t="shared" si="59"/>
        <v/>
      </c>
      <c r="H107" s="30">
        <v>10300</v>
      </c>
      <c r="I107" s="67">
        <f t="shared" si="61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50"/>
        <v>2400</v>
      </c>
      <c r="P107" s="29" t="str">
        <f t="shared" si="58"/>
        <v/>
      </c>
      <c r="Q107" s="30">
        <v>2400</v>
      </c>
      <c r="R107" s="90">
        <f t="shared" si="52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8"/>
        <v>0</v>
      </c>
      <c r="AD107" s="114">
        <f t="shared" si="49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60"/>
        <v>11900</v>
      </c>
      <c r="G108" s="29" t="str">
        <f t="shared" si="59"/>
        <v/>
      </c>
      <c r="H108" s="30">
        <v>11900</v>
      </c>
      <c r="I108" s="67">
        <f t="shared" si="61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50"/>
        <v>1800</v>
      </c>
      <c r="P108" s="29" t="str">
        <f t="shared" si="58"/>
        <v/>
      </c>
      <c r="Q108" s="30">
        <v>1800</v>
      </c>
      <c r="R108" s="90">
        <f t="shared" si="52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8"/>
        <v>0</v>
      </c>
      <c r="AD108" s="114">
        <f t="shared" si="49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60"/>
        <v>12100</v>
      </c>
      <c r="G109" s="29" t="str">
        <f t="shared" si="59"/>
        <v/>
      </c>
      <c r="H109" s="30">
        <v>12100</v>
      </c>
      <c r="I109" s="67">
        <f t="shared" si="61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50"/>
        <v>1600</v>
      </c>
      <c r="P109" s="29" t="str">
        <f t="shared" si="58"/>
        <v/>
      </c>
      <c r="Q109" s="34">
        <v>1600</v>
      </c>
      <c r="R109" s="90">
        <f t="shared" si="52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8"/>
        <v>0</v>
      </c>
      <c r="AD109" s="114">
        <f t="shared" si="49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60"/>
        <v>12100</v>
      </c>
      <c r="G110" s="29" t="str">
        <f t="shared" si="59"/>
        <v/>
      </c>
      <c r="H110" s="30">
        <v>12100</v>
      </c>
      <c r="I110" s="67">
        <f t="shared" si="61"/>
        <v>12100</v>
      </c>
      <c r="J110" s="69"/>
      <c r="K110" s="25" t="s">
        <v>273</v>
      </c>
      <c r="L110" s="25" t="s">
        <v>26</v>
      </c>
      <c r="M110" s="52"/>
      <c r="N110" s="27">
        <v>1180</v>
      </c>
      <c r="O110" s="28">
        <f t="shared" si="50"/>
        <v>1180</v>
      </c>
      <c r="P110" s="29" t="str">
        <f t="shared" si="58"/>
        <v/>
      </c>
      <c r="Q110" s="30">
        <v>1180</v>
      </c>
      <c r="R110" s="90">
        <f t="shared" si="52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8"/>
        <v>0</v>
      </c>
      <c r="AD110" s="114">
        <f t="shared" si="49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60"/>
        <v>11300</v>
      </c>
      <c r="G111" s="29" t="str">
        <f t="shared" si="59"/>
        <v/>
      </c>
      <c r="H111" s="30">
        <v>11300</v>
      </c>
      <c r="I111" s="67">
        <f t="shared" si="61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50"/>
        <v>6200</v>
      </c>
      <c r="P111" s="29" t="str">
        <f t="shared" si="58"/>
        <v/>
      </c>
      <c r="Q111" s="34">
        <v>6200</v>
      </c>
      <c r="R111" s="90">
        <f t="shared" si="52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8"/>
        <v>0</v>
      </c>
      <c r="AD111" s="114">
        <f t="shared" si="49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60"/>
        <v>11000</v>
      </c>
      <c r="G112" s="29" t="str">
        <f t="shared" si="59"/>
        <v/>
      </c>
      <c r="H112" s="30">
        <v>11000</v>
      </c>
      <c r="I112" s="67">
        <f t="shared" si="61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50"/>
        <v>1500</v>
      </c>
      <c r="P112" s="29" t="str">
        <f t="shared" si="58"/>
        <v/>
      </c>
      <c r="Q112" s="30">
        <v>1500</v>
      </c>
      <c r="R112" s="90">
        <f t="shared" si="52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8"/>
        <v>0</v>
      </c>
      <c r="AD112" s="114">
        <f t="shared" si="49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60"/>
        <v>10300</v>
      </c>
      <c r="G113" s="29" t="str">
        <f t="shared" si="59"/>
        <v/>
      </c>
      <c r="H113" s="30">
        <v>10300</v>
      </c>
      <c r="I113" s="67">
        <f t="shared" si="61"/>
        <v>10300</v>
      </c>
      <c r="J113" s="69"/>
      <c r="K113" s="25" t="s">
        <v>280</v>
      </c>
      <c r="L113" s="25" t="s">
        <v>22</v>
      </c>
      <c r="M113" s="52"/>
      <c r="N113" s="27">
        <v>1700</v>
      </c>
      <c r="O113" s="28">
        <f t="shared" si="50"/>
        <v>1700</v>
      </c>
      <c r="P113" s="29" t="str">
        <f t="shared" si="58"/>
        <v/>
      </c>
      <c r="Q113" s="30">
        <v>1700</v>
      </c>
      <c r="R113" s="90">
        <f t="shared" si="52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8"/>
        <v>0</v>
      </c>
      <c r="AD113" s="114">
        <f t="shared" si="49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60"/>
        <v>10300</v>
      </c>
      <c r="G114" s="29" t="str">
        <f t="shared" si="59"/>
        <v/>
      </c>
      <c r="H114" s="30">
        <v>10300</v>
      </c>
      <c r="I114" s="67">
        <f t="shared" si="61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50"/>
        <v>500</v>
      </c>
      <c r="P114" s="29" t="str">
        <f t="shared" si="58"/>
        <v/>
      </c>
      <c r="Q114" s="30">
        <v>500</v>
      </c>
      <c r="R114" s="90">
        <f t="shared" si="52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8"/>
        <v>0</v>
      </c>
      <c r="AD114" s="114">
        <f t="shared" si="49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210100</v>
      </c>
      <c r="F115" s="39">
        <f>E115/19</f>
        <v>11057.8947368421</v>
      </c>
      <c r="G115" s="73"/>
      <c r="H115" s="38">
        <f>SUM(I96:I114)</f>
        <v>210100</v>
      </c>
      <c r="I115" s="39">
        <f>H115/19</f>
        <v>11057.8947368421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50"/>
        <v>14000</v>
      </c>
      <c r="P115" s="29" t="str">
        <f t="shared" si="58"/>
        <v/>
      </c>
      <c r="Q115" s="34">
        <v>14000</v>
      </c>
      <c r="R115" s="90">
        <f t="shared" si="52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8"/>
        <v>0</v>
      </c>
      <c r="AD115" s="114">
        <f t="shared" si="49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4" si="62">E116+D116</f>
        <v>8700</v>
      </c>
      <c r="G116" s="29" t="str">
        <f t="shared" ref="G116:G138" si="63">IF(LEFT(D116,1)="+",LEFT(D116,1)&amp;TEXT(D116,"#"),TEXT(D116,"#"))</f>
        <v/>
      </c>
      <c r="H116" s="30">
        <v>8700</v>
      </c>
      <c r="I116" s="67">
        <f t="shared" ref="I116:I164" si="64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50"/>
        <v>10500</v>
      </c>
      <c r="P116" s="29" t="str">
        <f t="shared" si="58"/>
        <v/>
      </c>
      <c r="Q116" s="34">
        <v>10500</v>
      </c>
      <c r="R116" s="90">
        <f t="shared" si="52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8"/>
        <v>0</v>
      </c>
      <c r="AD116" s="114">
        <f t="shared" si="49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2"/>
        <v>9000</v>
      </c>
      <c r="G117" s="29" t="str">
        <f t="shared" si="63"/>
        <v/>
      </c>
      <c r="H117" s="30">
        <v>9000</v>
      </c>
      <c r="I117" s="67">
        <f t="shared" si="64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50"/>
        <v>1400</v>
      </c>
      <c r="P117" s="29" t="str">
        <f t="shared" si="58"/>
        <v/>
      </c>
      <c r="Q117" s="30">
        <v>1700</v>
      </c>
      <c r="R117" s="90">
        <f t="shared" si="52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8"/>
        <v>0</v>
      </c>
      <c r="AD117" s="114">
        <f t="shared" si="49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3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50"/>
        <v>1200</v>
      </c>
      <c r="P118" s="29" t="str">
        <f t="shared" si="58"/>
        <v/>
      </c>
      <c r="Q118" s="30">
        <v>1200</v>
      </c>
      <c r="R118" s="90">
        <f t="shared" si="52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8"/>
        <v>0</v>
      </c>
      <c r="AD118" s="114">
        <f t="shared" si="49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227800</v>
      </c>
      <c r="F119" s="39">
        <f>E119/21</f>
        <v>10847.619047619</v>
      </c>
      <c r="G119" s="29" t="str">
        <f t="shared" si="63"/>
        <v/>
      </c>
      <c r="H119" s="38">
        <f>H115+H118</f>
        <v>227800</v>
      </c>
      <c r="I119" s="39">
        <f>H119/21</f>
        <v>10847.619047619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50"/>
        <v>1200</v>
      </c>
      <c r="P119" s="29" t="str">
        <f t="shared" si="58"/>
        <v/>
      </c>
      <c r="Q119" s="30">
        <v>1700</v>
      </c>
      <c r="R119" s="90">
        <f t="shared" si="52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8"/>
        <v>0</v>
      </c>
      <c r="AD119" s="114">
        <f t="shared" si="49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11000</v>
      </c>
      <c r="F120" s="28">
        <f t="shared" si="62"/>
        <v>11000</v>
      </c>
      <c r="G120" s="29" t="str">
        <f t="shared" si="63"/>
        <v/>
      </c>
      <c r="H120" s="30">
        <v>11000</v>
      </c>
      <c r="I120" s="67">
        <f t="shared" si="64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50"/>
        <v>1400</v>
      </c>
      <c r="P120" s="29" t="str">
        <f t="shared" si="58"/>
        <v/>
      </c>
      <c r="Q120" s="30">
        <v>1400</v>
      </c>
      <c r="R120" s="90">
        <f t="shared" si="52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8"/>
        <v>0</v>
      </c>
      <c r="AD120" s="114">
        <f t="shared" si="49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2"/>
        <v>12000</v>
      </c>
      <c r="G121" s="29" t="str">
        <f t="shared" si="63"/>
        <v/>
      </c>
      <c r="H121" s="30">
        <v>12000</v>
      </c>
      <c r="I121" s="67">
        <f t="shared" si="64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50"/>
        <v>0.115</v>
      </c>
      <c r="P121" s="29" t="str">
        <f t="shared" si="58"/>
        <v/>
      </c>
      <c r="Q121" s="34">
        <v>0.115</v>
      </c>
      <c r="R121" s="90">
        <f t="shared" si="52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8"/>
        <v>0</v>
      </c>
      <c r="AD121" s="114">
        <f t="shared" si="49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2"/>
        <v>14300</v>
      </c>
      <c r="G122" s="29" t="str">
        <f t="shared" si="63"/>
        <v/>
      </c>
      <c r="H122" s="30">
        <v>14300</v>
      </c>
      <c r="I122" s="99">
        <f t="shared" si="64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50"/>
        <v>0.022</v>
      </c>
      <c r="P122" s="29"/>
      <c r="Q122" s="132">
        <v>0.022</v>
      </c>
      <c r="R122" s="133">
        <f t="shared" si="52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8"/>
        <v>0</v>
      </c>
      <c r="AD122" s="114">
        <f t="shared" si="49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2"/>
        <v>17100</v>
      </c>
      <c r="G123" s="29" t="str">
        <f t="shared" si="63"/>
        <v/>
      </c>
      <c r="H123" s="30">
        <v>17100</v>
      </c>
      <c r="I123" s="99">
        <f t="shared" si="64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50"/>
        <v>1020</v>
      </c>
      <c r="P123" s="29"/>
      <c r="Q123" s="30">
        <v>1020</v>
      </c>
      <c r="R123" s="90">
        <f t="shared" si="52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8"/>
        <v>0</v>
      </c>
      <c r="AD123" s="114">
        <f t="shared" si="49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2"/>
        <v>10600</v>
      </c>
      <c r="G124" s="29" t="str">
        <f t="shared" si="63"/>
        <v/>
      </c>
      <c r="H124" s="30">
        <v>10600</v>
      </c>
      <c r="I124" s="99">
        <f t="shared" si="64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50"/>
        <v>2500</v>
      </c>
      <c r="P124" s="29" t="str">
        <f t="shared" ref="P124:P187" si="65">IF(LEFT(M124,1)="+",LEFT(M124,1)&amp;TEXT(M124,"#"),TEXT(M124,"#"))</f>
        <v/>
      </c>
      <c r="Q124" s="30">
        <v>2500</v>
      </c>
      <c r="R124" s="90">
        <f t="shared" si="52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8"/>
        <v>0</v>
      </c>
      <c r="AD124" s="114">
        <f t="shared" si="49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2"/>
        <v>9300</v>
      </c>
      <c r="G125" s="29" t="str">
        <f t="shared" si="63"/>
        <v/>
      </c>
      <c r="H125" s="30">
        <v>9300</v>
      </c>
      <c r="I125" s="99">
        <f t="shared" si="64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50"/>
        <v>2250</v>
      </c>
      <c r="P125" s="29" t="str">
        <f t="shared" si="65"/>
        <v/>
      </c>
      <c r="Q125" s="30">
        <v>2250</v>
      </c>
      <c r="R125" s="90">
        <f t="shared" si="52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8"/>
        <v>0</v>
      </c>
      <c r="AD125" s="114">
        <f t="shared" si="49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2"/>
        <v>12600</v>
      </c>
      <c r="G126" s="29" t="str">
        <f t="shared" si="63"/>
        <v/>
      </c>
      <c r="H126" s="34">
        <v>12600</v>
      </c>
      <c r="I126" s="99">
        <f t="shared" si="64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50"/>
        <v>4700</v>
      </c>
      <c r="P126" s="29" t="str">
        <f t="shared" si="65"/>
        <v/>
      </c>
      <c r="Q126" s="30">
        <v>4700</v>
      </c>
      <c r="R126" s="90">
        <f t="shared" si="52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8"/>
        <v>0</v>
      </c>
      <c r="AD126" s="114">
        <f t="shared" si="49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2"/>
        <v>10900</v>
      </c>
      <c r="G127" s="29" t="str">
        <f t="shared" si="63"/>
        <v/>
      </c>
      <c r="H127" s="34">
        <v>10900</v>
      </c>
      <c r="I127" s="99">
        <f t="shared" si="64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50"/>
        <v>3900</v>
      </c>
      <c r="P127" s="29" t="str">
        <f t="shared" si="65"/>
        <v/>
      </c>
      <c r="Q127" s="34">
        <v>3900</v>
      </c>
      <c r="R127" s="90">
        <f t="shared" si="52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8"/>
        <v>0</v>
      </c>
      <c r="AD127" s="114">
        <f t="shared" si="49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2"/>
        <v>12400</v>
      </c>
      <c r="G128" s="29" t="str">
        <f t="shared" si="63"/>
        <v/>
      </c>
      <c r="H128" s="34">
        <v>12400</v>
      </c>
      <c r="I128" s="99">
        <f t="shared" si="64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50"/>
        <v>12300</v>
      </c>
      <c r="P128" s="29" t="str">
        <f t="shared" si="65"/>
        <v/>
      </c>
      <c r="Q128" s="30">
        <v>12300</v>
      </c>
      <c r="R128" s="90">
        <f t="shared" si="52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8"/>
        <v>0</v>
      </c>
      <c r="AD128" s="114">
        <f t="shared" si="49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2"/>
        <v>12500</v>
      </c>
      <c r="G129" s="29" t="str">
        <f t="shared" si="63"/>
        <v/>
      </c>
      <c r="H129" s="34">
        <v>12500</v>
      </c>
      <c r="I129" s="99">
        <f t="shared" si="64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50"/>
        <v>14500</v>
      </c>
      <c r="P129" s="29" t="str">
        <f t="shared" si="65"/>
        <v/>
      </c>
      <c r="Q129" s="30">
        <v>14500</v>
      </c>
      <c r="R129" s="90">
        <f t="shared" si="52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8"/>
        <v>0</v>
      </c>
      <c r="AD129" s="114">
        <f t="shared" si="49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2"/>
        <v>12300</v>
      </c>
      <c r="G130" s="29" t="str">
        <f t="shared" si="63"/>
        <v/>
      </c>
      <c r="H130" s="34">
        <v>12300</v>
      </c>
      <c r="I130" s="99">
        <f t="shared" si="64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50"/>
        <v>12800</v>
      </c>
      <c r="P130" s="29" t="str">
        <f t="shared" si="65"/>
        <v/>
      </c>
      <c r="Q130" s="30">
        <v>12800</v>
      </c>
      <c r="R130" s="90">
        <f t="shared" si="52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8"/>
        <v>0</v>
      </c>
      <c r="AD130" s="114">
        <f t="shared" si="49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2"/>
        <v>13100</v>
      </c>
      <c r="G131" s="29" t="str">
        <f t="shared" si="63"/>
        <v/>
      </c>
      <c r="H131" s="34">
        <v>13100</v>
      </c>
      <c r="I131" s="99">
        <f t="shared" si="64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50"/>
        <v>17600</v>
      </c>
      <c r="P131" s="29" t="str">
        <f t="shared" si="65"/>
        <v/>
      </c>
      <c r="Q131" s="30">
        <v>17600</v>
      </c>
      <c r="R131" s="90">
        <f t="shared" si="52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8"/>
        <v>0</v>
      </c>
      <c r="AD131" s="114">
        <f t="shared" si="49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2"/>
        <v>13100</v>
      </c>
      <c r="G132" s="29" t="str">
        <f t="shared" si="63"/>
        <v/>
      </c>
      <c r="H132" s="34">
        <v>13100</v>
      </c>
      <c r="I132" s="99">
        <f t="shared" si="64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50"/>
        <v>17000</v>
      </c>
      <c r="P132" s="29" t="str">
        <f t="shared" si="65"/>
        <v/>
      </c>
      <c r="Q132" s="30">
        <v>17000</v>
      </c>
      <c r="R132" s="90">
        <f t="shared" si="52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6">F132-I132</f>
        <v>0</v>
      </c>
      <c r="AD132" s="114">
        <f t="shared" ref="AD132:AD195" si="67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2"/>
        <v>12800</v>
      </c>
      <c r="G133" s="29" t="str">
        <f t="shared" si="63"/>
        <v/>
      </c>
      <c r="H133" s="34">
        <v>12800</v>
      </c>
      <c r="I133" s="99">
        <f t="shared" si="64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50"/>
        <v>4000</v>
      </c>
      <c r="P133" s="29" t="str">
        <f t="shared" si="65"/>
        <v/>
      </c>
      <c r="Q133" s="30">
        <v>4000</v>
      </c>
      <c r="R133" s="90">
        <f t="shared" si="52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6"/>
        <v>0</v>
      </c>
      <c r="AD133" s="114">
        <f t="shared" si="67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2"/>
        <v>13500</v>
      </c>
      <c r="G134" s="29" t="str">
        <f t="shared" si="63"/>
        <v/>
      </c>
      <c r="H134" s="34">
        <v>13500</v>
      </c>
      <c r="I134" s="99">
        <f t="shared" si="64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5"/>
        <v/>
      </c>
      <c r="Q134" s="30">
        <v>9300</v>
      </c>
      <c r="R134" s="90">
        <f t="shared" ref="R134:R196" si="68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6"/>
        <v>0</v>
      </c>
      <c r="AD134" s="114">
        <f t="shared" si="67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2"/>
        <v>13500</v>
      </c>
      <c r="G135" s="29" t="str">
        <f t="shared" si="63"/>
        <v/>
      </c>
      <c r="H135" s="34">
        <v>13500</v>
      </c>
      <c r="I135" s="99">
        <f t="shared" si="64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5"/>
        <v/>
      </c>
      <c r="Q135" s="34">
        <f t="shared" ref="Q135:Q146" si="69">O135</f>
        <v>11710</v>
      </c>
      <c r="R135" s="90">
        <f t="shared" si="68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6"/>
        <v>0</v>
      </c>
      <c r="AD135" s="114">
        <f t="shared" si="67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2"/>
        <v>13500</v>
      </c>
      <c r="G136" s="29" t="str">
        <f t="shared" si="63"/>
        <v/>
      </c>
      <c r="H136" s="34">
        <v>13500</v>
      </c>
      <c r="I136" s="99">
        <f t="shared" si="64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5"/>
        <v/>
      </c>
      <c r="Q136" s="34">
        <f t="shared" si="69"/>
        <v>37150</v>
      </c>
      <c r="R136" s="90">
        <f t="shared" si="68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6"/>
        <v>0</v>
      </c>
      <c r="AD136" s="114">
        <f t="shared" si="67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2"/>
        <v>10500</v>
      </c>
      <c r="G137" s="29" t="str">
        <f t="shared" si="63"/>
        <v/>
      </c>
      <c r="H137" s="30">
        <v>10500</v>
      </c>
      <c r="I137" s="99">
        <f t="shared" si="64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5"/>
        <v/>
      </c>
      <c r="Q137" s="34">
        <f t="shared" si="69"/>
        <v>36950</v>
      </c>
      <c r="R137" s="90">
        <f t="shared" si="68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6"/>
        <v>0</v>
      </c>
      <c r="AD137" s="114">
        <f t="shared" si="67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2"/>
        <v>10300</v>
      </c>
      <c r="G138" s="29" t="str">
        <f t="shared" si="63"/>
        <v/>
      </c>
      <c r="H138" s="30">
        <v>10300</v>
      </c>
      <c r="I138" s="99">
        <f t="shared" si="64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5"/>
        <v/>
      </c>
      <c r="Q138" s="34">
        <f t="shared" si="69"/>
        <v>12150</v>
      </c>
      <c r="R138" s="90">
        <f t="shared" si="68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6"/>
        <v>0</v>
      </c>
      <c r="AD138" s="114">
        <f t="shared" si="67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2"/>
        <v>10300</v>
      </c>
      <c r="G139" s="29"/>
      <c r="H139" s="30">
        <v>10300</v>
      </c>
      <c r="I139" s="99">
        <f t="shared" si="64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5"/>
        <v/>
      </c>
      <c r="Q139" s="34">
        <f t="shared" si="69"/>
        <v>27950</v>
      </c>
      <c r="R139" s="90">
        <f t="shared" si="68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6"/>
        <v>0</v>
      </c>
      <c r="AD139" s="114">
        <f t="shared" si="67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2"/>
        <v>10300</v>
      </c>
      <c r="G140" s="29"/>
      <c r="H140" s="30">
        <v>10300</v>
      </c>
      <c r="I140" s="99">
        <f t="shared" si="64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5"/>
        <v/>
      </c>
      <c r="Q140" s="34">
        <f t="shared" si="69"/>
        <v>11790</v>
      </c>
      <c r="R140" s="90">
        <f t="shared" si="68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6"/>
        <v>0</v>
      </c>
      <c r="AD140" s="114">
        <f t="shared" si="67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2"/>
        <v>20600</v>
      </c>
      <c r="G141" s="29" t="str">
        <f t="shared" ref="G141:G154" si="70">IF(LEFT(D141,1)="+",LEFT(D141,1)&amp;TEXT(D141,"#"),TEXT(D141,"#"))</f>
        <v/>
      </c>
      <c r="H141" s="34">
        <v>20600</v>
      </c>
      <c r="I141" s="99">
        <f t="shared" si="64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5"/>
        <v/>
      </c>
      <c r="Q141" s="34">
        <f t="shared" si="69"/>
        <v>6420</v>
      </c>
      <c r="R141" s="90">
        <f t="shared" si="68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6"/>
        <v>0</v>
      </c>
      <c r="AD141" s="114">
        <f t="shared" si="67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2"/>
        <v>19500</v>
      </c>
      <c r="G142" s="29" t="str">
        <f t="shared" si="70"/>
        <v/>
      </c>
      <c r="H142" s="34">
        <v>19500</v>
      </c>
      <c r="I142" s="99">
        <f t="shared" si="64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28860</v>
      </c>
      <c r="O142" s="28">
        <f>O80+960+500+400</f>
        <v>28860</v>
      </c>
      <c r="P142" s="29" t="str">
        <f t="shared" si="65"/>
        <v/>
      </c>
      <c r="Q142" s="34">
        <f t="shared" si="69"/>
        <v>28860</v>
      </c>
      <c r="R142" s="90">
        <f t="shared" si="68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6"/>
        <v>0</v>
      </c>
      <c r="AD142" s="114">
        <f t="shared" si="67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2"/>
        <v>19500</v>
      </c>
      <c r="G143" s="29" t="str">
        <f t="shared" si="70"/>
        <v/>
      </c>
      <c r="H143" s="34">
        <v>19500</v>
      </c>
      <c r="I143" s="99">
        <f t="shared" si="64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5"/>
        <v/>
      </c>
      <c r="Q143" s="34">
        <f t="shared" si="69"/>
        <v>10540</v>
      </c>
      <c r="R143" s="90">
        <f t="shared" si="68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6"/>
        <v>0</v>
      </c>
      <c r="AD143" s="114">
        <f t="shared" si="67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2"/>
        <v>11400</v>
      </c>
      <c r="G144" s="29" t="str">
        <f t="shared" si="70"/>
        <v/>
      </c>
      <c r="H144" s="30">
        <v>11400</v>
      </c>
      <c r="I144" s="99">
        <f t="shared" si="64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5"/>
        <v/>
      </c>
      <c r="Q144" s="34">
        <f t="shared" si="69"/>
        <v>4590</v>
      </c>
      <c r="R144" s="90">
        <f t="shared" si="68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6"/>
        <v>0</v>
      </c>
      <c r="AD144" s="114">
        <f t="shared" si="67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2"/>
        <v>11000</v>
      </c>
      <c r="G145" s="29" t="str">
        <f t="shared" si="70"/>
        <v/>
      </c>
      <c r="H145" s="30">
        <v>11000</v>
      </c>
      <c r="I145" s="99">
        <f t="shared" si="64"/>
        <v>11000</v>
      </c>
      <c r="J145" s="105"/>
      <c r="K145" s="24" t="s">
        <v>353</v>
      </c>
      <c r="L145" s="54" t="s">
        <v>354</v>
      </c>
      <c r="M145" s="52"/>
      <c r="N145" s="34">
        <f>F169+7790+300+400</f>
        <v>10990</v>
      </c>
      <c r="O145" s="28">
        <f>O150+7790+300+400</f>
        <v>16890</v>
      </c>
      <c r="P145" s="29" t="str">
        <f t="shared" si="65"/>
        <v/>
      </c>
      <c r="Q145" s="34">
        <f t="shared" si="69"/>
        <v>16890</v>
      </c>
      <c r="R145" s="90">
        <f t="shared" si="68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6"/>
        <v>0</v>
      </c>
      <c r="AD145" s="114">
        <f t="shared" si="67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2"/>
        <v>10700</v>
      </c>
      <c r="G146" s="29" t="str">
        <f t="shared" si="70"/>
        <v/>
      </c>
      <c r="H146" s="30">
        <v>10700</v>
      </c>
      <c r="I146" s="99">
        <f t="shared" si="64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5"/>
        <v/>
      </c>
      <c r="Q146" s="34">
        <f t="shared" si="69"/>
        <v>9770</v>
      </c>
      <c r="R146" s="90">
        <f t="shared" si="68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6"/>
        <v>0</v>
      </c>
      <c r="AD146" s="114">
        <f t="shared" si="67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2"/>
        <v>10600</v>
      </c>
      <c r="G147" s="29" t="str">
        <f t="shared" si="70"/>
        <v/>
      </c>
      <c r="H147" s="30">
        <v>10600</v>
      </c>
      <c r="I147" s="99">
        <f t="shared" si="64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6" si="71">N147+M147</f>
        <v>7000</v>
      </c>
      <c r="P147" s="29" t="str">
        <f t="shared" si="65"/>
        <v/>
      </c>
      <c r="Q147" s="30">
        <v>7000</v>
      </c>
      <c r="R147" s="90">
        <f t="shared" si="68"/>
        <v>7000</v>
      </c>
      <c r="S147" s="3"/>
      <c r="V147" s="9"/>
      <c r="W147" s="6"/>
      <c r="X147" s="8"/>
      <c r="Y147" s="9"/>
      <c r="Z147" s="6"/>
      <c r="AA147" s="8"/>
      <c r="AC147" s="114">
        <f t="shared" si="66"/>
        <v>0</v>
      </c>
      <c r="AD147" s="114">
        <f t="shared" si="67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2"/>
        <v>10400</v>
      </c>
      <c r="G148" s="29" t="str">
        <f t="shared" si="70"/>
        <v/>
      </c>
      <c r="H148" s="30">
        <v>10400</v>
      </c>
      <c r="I148" s="99">
        <f t="shared" si="64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71"/>
        <v>6300</v>
      </c>
      <c r="P148" s="29" t="str">
        <f t="shared" si="65"/>
        <v/>
      </c>
      <c r="Q148" s="30">
        <v>6300</v>
      </c>
      <c r="R148" s="90">
        <f t="shared" si="68"/>
        <v>6300</v>
      </c>
      <c r="S148" s="3"/>
      <c r="V148" s="9"/>
      <c r="W148" s="6"/>
      <c r="X148" s="8"/>
      <c r="Y148" s="9"/>
      <c r="Z148" s="6"/>
      <c r="AA148" s="8"/>
      <c r="AC148" s="114">
        <f t="shared" si="66"/>
        <v>0</v>
      </c>
      <c r="AD148" s="114">
        <f t="shared" si="67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2"/>
        <v>10400</v>
      </c>
      <c r="G149" s="29" t="str">
        <f t="shared" si="70"/>
        <v/>
      </c>
      <c r="H149" s="30">
        <v>10400</v>
      </c>
      <c r="I149" s="99">
        <f t="shared" si="64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1"/>
        <v>10000</v>
      </c>
      <c r="P149" s="77" t="str">
        <f t="shared" si="65"/>
        <v/>
      </c>
      <c r="Q149" s="30">
        <v>10000</v>
      </c>
      <c r="R149" s="90">
        <f t="shared" si="68"/>
        <v>10000</v>
      </c>
      <c r="S149" s="3"/>
      <c r="V149" s="9"/>
      <c r="W149" s="6"/>
      <c r="X149" s="8"/>
      <c r="Y149" s="9"/>
      <c r="Z149" s="6"/>
      <c r="AA149" s="8"/>
      <c r="AC149" s="114">
        <f t="shared" si="66"/>
        <v>0</v>
      </c>
      <c r="AD149" s="114">
        <f t="shared" si="67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2"/>
        <v>10600</v>
      </c>
      <c r="G150" s="29" t="str">
        <f t="shared" si="70"/>
        <v/>
      </c>
      <c r="H150" s="30">
        <v>10600</v>
      </c>
      <c r="I150" s="99">
        <f t="shared" si="64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1"/>
        <v>8400</v>
      </c>
      <c r="P150" s="77" t="str">
        <f t="shared" si="65"/>
        <v/>
      </c>
      <c r="Q150" s="30">
        <v>8400</v>
      </c>
      <c r="R150" s="90">
        <f t="shared" si="68"/>
        <v>8400</v>
      </c>
      <c r="S150" s="3"/>
      <c r="V150" s="9"/>
      <c r="W150" s="6"/>
      <c r="X150" s="8"/>
      <c r="Y150" s="9"/>
      <c r="Z150" s="6"/>
      <c r="AA150" s="8"/>
      <c r="AC150" s="114">
        <f t="shared" si="66"/>
        <v>0</v>
      </c>
      <c r="AD150" s="114">
        <f t="shared" si="67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2"/>
        <v>10600</v>
      </c>
      <c r="G151" s="29" t="str">
        <f t="shared" si="70"/>
        <v/>
      </c>
      <c r="H151" s="30">
        <v>10600</v>
      </c>
      <c r="I151" s="99">
        <f t="shared" si="64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1"/>
        <v>7200</v>
      </c>
      <c r="P151" s="77" t="str">
        <f t="shared" si="65"/>
        <v/>
      </c>
      <c r="Q151" s="34">
        <v>7200</v>
      </c>
      <c r="R151" s="90">
        <f t="shared" si="68"/>
        <v>7200</v>
      </c>
      <c r="S151" s="3"/>
      <c r="V151" s="9"/>
      <c r="W151" s="6"/>
      <c r="X151" s="8"/>
      <c r="Y151" s="9"/>
      <c r="Z151" s="6"/>
      <c r="AA151" s="8"/>
      <c r="AC151" s="114">
        <f t="shared" si="66"/>
        <v>0</v>
      </c>
      <c r="AD151" s="114">
        <f t="shared" si="67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2"/>
        <v>14000</v>
      </c>
      <c r="G152" s="29" t="str">
        <f t="shared" si="70"/>
        <v/>
      </c>
      <c r="H152" s="30">
        <v>14000</v>
      </c>
      <c r="I152" s="99">
        <f t="shared" si="64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1"/>
        <v>5000</v>
      </c>
      <c r="P152" s="77" t="str">
        <f t="shared" si="65"/>
        <v/>
      </c>
      <c r="Q152" s="34">
        <v>5000</v>
      </c>
      <c r="R152" s="90">
        <f t="shared" si="68"/>
        <v>5000</v>
      </c>
      <c r="S152" s="3"/>
      <c r="V152" s="9"/>
      <c r="W152" s="6"/>
      <c r="X152" s="8"/>
      <c r="Y152" s="9"/>
      <c r="Z152" s="6"/>
      <c r="AA152" s="8"/>
      <c r="AC152" s="114">
        <f t="shared" si="66"/>
        <v>0</v>
      </c>
      <c r="AD152" s="114">
        <f t="shared" si="67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2"/>
        <v>13600</v>
      </c>
      <c r="G153" s="29" t="str">
        <f t="shared" si="70"/>
        <v/>
      </c>
      <c r="H153" s="30">
        <v>13600</v>
      </c>
      <c r="I153" s="99">
        <f t="shared" si="64"/>
        <v>13600</v>
      </c>
      <c r="J153" s="105"/>
      <c r="K153" s="147" t="s">
        <v>373</v>
      </c>
      <c r="L153" s="75" t="s">
        <v>22</v>
      </c>
      <c r="M153" s="57"/>
      <c r="N153" s="27">
        <v>6000</v>
      </c>
      <c r="O153" s="28">
        <f t="shared" si="71"/>
        <v>6000</v>
      </c>
      <c r="P153" s="77" t="str">
        <f t="shared" si="65"/>
        <v/>
      </c>
      <c r="Q153" s="30">
        <v>6000</v>
      </c>
      <c r="R153" s="90">
        <f t="shared" si="68"/>
        <v>6000</v>
      </c>
      <c r="S153" s="3"/>
      <c r="V153" s="9"/>
      <c r="W153" s="6"/>
      <c r="X153" s="8"/>
      <c r="Y153" s="9"/>
      <c r="Z153" s="6"/>
      <c r="AA153" s="8"/>
      <c r="AC153" s="114">
        <f t="shared" si="66"/>
        <v>0</v>
      </c>
      <c r="AD153" s="114">
        <f t="shared" si="67"/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2"/>
        <v>12700</v>
      </c>
      <c r="G154" s="29" t="str">
        <f t="shared" si="70"/>
        <v/>
      </c>
      <c r="H154" s="30">
        <v>12700</v>
      </c>
      <c r="I154" s="99">
        <f t="shared" si="64"/>
        <v>12700</v>
      </c>
      <c r="J154" s="105"/>
      <c r="K154" s="147" t="s">
        <v>375</v>
      </c>
      <c r="L154" s="75" t="s">
        <v>22</v>
      </c>
      <c r="M154" s="57"/>
      <c r="N154" s="27">
        <v>5200</v>
      </c>
      <c r="O154" s="28">
        <f t="shared" si="71"/>
        <v>5200</v>
      </c>
      <c r="P154" s="77" t="str">
        <f t="shared" si="65"/>
        <v/>
      </c>
      <c r="Q154" s="30">
        <v>5200</v>
      </c>
      <c r="R154" s="90">
        <f t="shared" si="68"/>
        <v>5200</v>
      </c>
      <c r="S154" s="3"/>
      <c r="V154" s="9"/>
      <c r="W154" s="6"/>
      <c r="X154" s="8"/>
      <c r="Y154" s="9"/>
      <c r="Z154" s="6"/>
      <c r="AA154" s="8"/>
      <c r="AC154" s="114">
        <f t="shared" si="66"/>
        <v>0</v>
      </c>
      <c r="AD154" s="114">
        <f t="shared" si="67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2"/>
        <v>10300</v>
      </c>
      <c r="G155" s="29"/>
      <c r="H155" s="30">
        <v>10300</v>
      </c>
      <c r="I155" s="99">
        <f t="shared" si="64"/>
        <v>10300</v>
      </c>
      <c r="J155" s="105"/>
      <c r="K155" s="148" t="s">
        <v>377</v>
      </c>
      <c r="L155" s="75" t="s">
        <v>22</v>
      </c>
      <c r="M155" s="57"/>
      <c r="N155" s="27">
        <v>6500</v>
      </c>
      <c r="O155" s="28">
        <f t="shared" si="71"/>
        <v>6500</v>
      </c>
      <c r="P155" s="77" t="str">
        <f t="shared" si="65"/>
        <v/>
      </c>
      <c r="Q155" s="30">
        <v>6500</v>
      </c>
      <c r="R155" s="90">
        <f t="shared" si="68"/>
        <v>6500</v>
      </c>
      <c r="S155" s="3"/>
      <c r="V155" s="9"/>
      <c r="W155" s="6"/>
      <c r="X155" s="8"/>
      <c r="Y155" s="9"/>
      <c r="Z155" s="6"/>
      <c r="AA155" s="8"/>
      <c r="AC155" s="114">
        <f t="shared" si="66"/>
        <v>0</v>
      </c>
      <c r="AD155" s="114">
        <f t="shared" si="67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2"/>
        <v>13000</v>
      </c>
      <c r="G156" s="29" t="str">
        <f t="shared" ref="G156:G164" si="72">IF(LEFT(D156,1)="+",LEFT(D156,1)&amp;TEXT(D156,"#"),TEXT(D156,"#"))</f>
        <v/>
      </c>
      <c r="H156" s="30">
        <v>13000</v>
      </c>
      <c r="I156" s="99">
        <f t="shared" si="64"/>
        <v>13000</v>
      </c>
      <c r="J156" s="105"/>
      <c r="K156" s="147" t="s">
        <v>379</v>
      </c>
      <c r="L156" s="75" t="s">
        <v>22</v>
      </c>
      <c r="M156" s="57"/>
      <c r="N156" s="27">
        <v>3800</v>
      </c>
      <c r="O156" s="28">
        <f t="shared" si="71"/>
        <v>3800</v>
      </c>
      <c r="P156" s="77" t="str">
        <f t="shared" si="65"/>
        <v/>
      </c>
      <c r="Q156" s="30">
        <v>3800</v>
      </c>
      <c r="R156" s="90">
        <f t="shared" si="68"/>
        <v>3800</v>
      </c>
      <c r="S156" s="3"/>
      <c r="V156" s="9"/>
      <c r="W156" s="6"/>
      <c r="X156" s="8"/>
      <c r="Y156" s="9"/>
      <c r="Z156" s="6"/>
      <c r="AA156" s="8"/>
      <c r="AC156" s="114">
        <f t="shared" si="66"/>
        <v>0</v>
      </c>
      <c r="AD156" s="114">
        <f t="shared" si="67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2"/>
        <v>13500</v>
      </c>
      <c r="G157" s="29"/>
      <c r="H157" s="34">
        <v>13500</v>
      </c>
      <c r="I157" s="99">
        <f t="shared" si="64"/>
        <v>13500</v>
      </c>
      <c r="J157" s="105"/>
      <c r="K157" s="147" t="s">
        <v>380</v>
      </c>
      <c r="L157" s="75" t="s">
        <v>231</v>
      </c>
      <c r="M157" s="57"/>
      <c r="N157" s="27">
        <v>4700</v>
      </c>
      <c r="O157" s="28">
        <f t="shared" si="71"/>
        <v>4700</v>
      </c>
      <c r="P157" s="77" t="str">
        <f t="shared" si="65"/>
        <v/>
      </c>
      <c r="Q157" s="30">
        <v>4700</v>
      </c>
      <c r="R157" s="90">
        <f t="shared" si="68"/>
        <v>4700</v>
      </c>
      <c r="S157" s="3"/>
      <c r="V157" s="9"/>
      <c r="W157" s="6"/>
      <c r="X157" s="8"/>
      <c r="Y157" s="9"/>
      <c r="Z157" s="6"/>
      <c r="AA157" s="8"/>
      <c r="AC157" s="114">
        <f t="shared" si="66"/>
        <v>0</v>
      </c>
      <c r="AD157" s="114">
        <f t="shared" si="67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2"/>
        <v>13200</v>
      </c>
      <c r="G158" s="29" t="str">
        <f t="shared" si="72"/>
        <v/>
      </c>
      <c r="H158" s="34">
        <v>13200</v>
      </c>
      <c r="I158" s="99">
        <f t="shared" si="64"/>
        <v>13200</v>
      </c>
      <c r="J158" s="105"/>
      <c r="K158" s="147" t="s">
        <v>382</v>
      </c>
      <c r="L158" s="75" t="s">
        <v>22</v>
      </c>
      <c r="M158" s="57"/>
      <c r="N158" s="27">
        <v>6700</v>
      </c>
      <c r="O158" s="28">
        <f t="shared" si="71"/>
        <v>6700</v>
      </c>
      <c r="P158" s="77" t="str">
        <f t="shared" si="65"/>
        <v/>
      </c>
      <c r="Q158" s="30">
        <v>6700</v>
      </c>
      <c r="R158" s="90">
        <f t="shared" si="68"/>
        <v>6700</v>
      </c>
      <c r="S158" s="3"/>
      <c r="V158" s="9"/>
      <c r="W158" s="6"/>
      <c r="X158" s="8"/>
      <c r="Y158" s="9"/>
      <c r="Z158" s="6"/>
      <c r="AA158" s="8"/>
      <c r="AC158" s="114">
        <f t="shared" si="66"/>
        <v>0</v>
      </c>
      <c r="AD158" s="114">
        <f t="shared" si="67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2"/>
        <v>13200</v>
      </c>
      <c r="G159" s="29" t="str">
        <f t="shared" si="72"/>
        <v/>
      </c>
      <c r="H159" s="34">
        <v>13200</v>
      </c>
      <c r="I159" s="99">
        <f t="shared" si="64"/>
        <v>13200</v>
      </c>
      <c r="J159" s="105"/>
      <c r="K159" s="147" t="s">
        <v>384</v>
      </c>
      <c r="L159" s="75" t="s">
        <v>22</v>
      </c>
      <c r="M159" s="57"/>
      <c r="N159" s="27">
        <v>2700</v>
      </c>
      <c r="O159" s="28">
        <f t="shared" si="71"/>
        <v>2700</v>
      </c>
      <c r="P159" s="77" t="str">
        <f t="shared" si="65"/>
        <v/>
      </c>
      <c r="Q159" s="30">
        <v>2700</v>
      </c>
      <c r="R159" s="90">
        <f t="shared" si="68"/>
        <v>2700</v>
      </c>
      <c r="S159" s="3"/>
      <c r="V159" s="9"/>
      <c r="W159" s="6"/>
      <c r="X159" s="8"/>
      <c r="Y159" s="9"/>
      <c r="Z159" s="6"/>
      <c r="AA159" s="8"/>
      <c r="AC159" s="114">
        <f t="shared" si="66"/>
        <v>0</v>
      </c>
      <c r="AD159" s="114">
        <f t="shared" si="67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2"/>
        <v>10600</v>
      </c>
      <c r="G160" s="29" t="str">
        <f t="shared" si="72"/>
        <v/>
      </c>
      <c r="H160" s="30">
        <v>10600</v>
      </c>
      <c r="I160" s="99">
        <f t="shared" si="64"/>
        <v>10600</v>
      </c>
      <c r="J160" s="105"/>
      <c r="K160" s="147" t="s">
        <v>386</v>
      </c>
      <c r="L160" s="75" t="s">
        <v>22</v>
      </c>
      <c r="M160" s="57"/>
      <c r="N160" s="27">
        <v>2300</v>
      </c>
      <c r="O160" s="28">
        <f t="shared" si="71"/>
        <v>2300</v>
      </c>
      <c r="P160" s="77" t="str">
        <f t="shared" si="65"/>
        <v/>
      </c>
      <c r="Q160" s="30">
        <v>2300</v>
      </c>
      <c r="R160" s="90">
        <f t="shared" si="68"/>
        <v>2300</v>
      </c>
      <c r="S160" s="3"/>
      <c r="V160" s="9"/>
      <c r="W160" s="6"/>
      <c r="X160" s="8"/>
      <c r="Y160" s="9"/>
      <c r="Z160" s="6"/>
      <c r="AA160" s="8"/>
      <c r="AC160" s="114">
        <f t="shared" si="66"/>
        <v>0</v>
      </c>
      <c r="AD160" s="114">
        <f t="shared" si="67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2"/>
        <v>10600</v>
      </c>
      <c r="G161" s="29" t="str">
        <f t="shared" si="72"/>
        <v/>
      </c>
      <c r="H161" s="30">
        <v>10600</v>
      </c>
      <c r="I161" s="67">
        <f t="shared" si="64"/>
        <v>10600</v>
      </c>
      <c r="J161" s="105"/>
      <c r="K161" s="147" t="s">
        <v>388</v>
      </c>
      <c r="L161" s="75" t="s">
        <v>22</v>
      </c>
      <c r="M161" s="57"/>
      <c r="N161" s="27">
        <v>2300</v>
      </c>
      <c r="O161" s="28">
        <f t="shared" si="71"/>
        <v>2300</v>
      </c>
      <c r="P161" s="77" t="str">
        <f t="shared" si="65"/>
        <v/>
      </c>
      <c r="Q161" s="30">
        <v>2300</v>
      </c>
      <c r="R161" s="90">
        <f t="shared" si="68"/>
        <v>2300</v>
      </c>
      <c r="S161" s="3"/>
      <c r="V161" s="9"/>
      <c r="W161" s="6"/>
      <c r="X161" s="8"/>
      <c r="Y161" s="9"/>
      <c r="Z161" s="6"/>
      <c r="AA161" s="8"/>
      <c r="AC161" s="114">
        <f t="shared" si="66"/>
        <v>0</v>
      </c>
      <c r="AD161" s="114">
        <f t="shared" si="67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2"/>
        <v>10600</v>
      </c>
      <c r="G162" s="29" t="str">
        <f t="shared" si="72"/>
        <v/>
      </c>
      <c r="H162" s="30">
        <v>10600</v>
      </c>
      <c r="I162" s="67">
        <f t="shared" si="64"/>
        <v>10600</v>
      </c>
      <c r="J162" s="105"/>
      <c r="K162" s="147" t="s">
        <v>390</v>
      </c>
      <c r="L162" s="75" t="s">
        <v>22</v>
      </c>
      <c r="M162" s="57"/>
      <c r="N162" s="27">
        <v>10200</v>
      </c>
      <c r="O162" s="28">
        <f t="shared" si="71"/>
        <v>10200</v>
      </c>
      <c r="P162" s="77" t="str">
        <f t="shared" si="65"/>
        <v/>
      </c>
      <c r="Q162" s="30">
        <v>10200</v>
      </c>
      <c r="R162" s="90">
        <f t="shared" si="68"/>
        <v>10200</v>
      </c>
      <c r="S162" s="3"/>
      <c r="V162" s="9"/>
      <c r="W162" s="6"/>
      <c r="X162" s="8"/>
      <c r="Y162" s="9"/>
      <c r="Z162" s="6"/>
      <c r="AA162" s="8"/>
      <c r="AC162" s="114">
        <f t="shared" si="66"/>
        <v>0</v>
      </c>
      <c r="AD162" s="114">
        <f t="shared" si="67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2"/>
        <v>10700</v>
      </c>
      <c r="G163" s="29" t="str">
        <f t="shared" si="72"/>
        <v/>
      </c>
      <c r="H163" s="30">
        <v>10700</v>
      </c>
      <c r="I163" s="99">
        <f t="shared" si="64"/>
        <v>10700</v>
      </c>
      <c r="J163" s="105"/>
      <c r="K163" s="147" t="s">
        <v>393</v>
      </c>
      <c r="L163" s="75" t="s">
        <v>329</v>
      </c>
      <c r="M163" s="57"/>
      <c r="N163" s="27">
        <v>10700</v>
      </c>
      <c r="O163" s="28">
        <f t="shared" si="71"/>
        <v>10700</v>
      </c>
      <c r="P163" s="77" t="str">
        <f t="shared" si="65"/>
        <v/>
      </c>
      <c r="Q163" s="30">
        <v>10700</v>
      </c>
      <c r="R163" s="90">
        <f t="shared" si="68"/>
        <v>10700</v>
      </c>
      <c r="S163" s="3"/>
      <c r="V163" s="9"/>
      <c r="W163" s="6"/>
      <c r="X163" s="8"/>
      <c r="Y163" s="9"/>
      <c r="Z163" s="6"/>
      <c r="AA163" s="8"/>
      <c r="AC163" s="114">
        <f t="shared" si="66"/>
        <v>0</v>
      </c>
      <c r="AD163" s="114">
        <f t="shared" si="67"/>
        <v>0</v>
      </c>
      <c r="AE163" s="157"/>
    </row>
    <row r="164" s="1" customFormat="1" ht="11" customHeight="1" spans="1:31">
      <c r="A164" s="42"/>
      <c r="B164" s="44" t="s">
        <v>413</v>
      </c>
      <c r="C164" s="135" t="s">
        <v>414</v>
      </c>
      <c r="D164" s="26"/>
      <c r="E164" s="27">
        <v>10600</v>
      </c>
      <c r="F164" s="28">
        <f t="shared" si="62"/>
        <v>10600</v>
      </c>
      <c r="G164" s="29" t="str">
        <f t="shared" si="72"/>
        <v/>
      </c>
      <c r="H164" s="30">
        <v>10600</v>
      </c>
      <c r="I164" s="99">
        <f t="shared" si="64"/>
        <v>10600</v>
      </c>
      <c r="J164" s="105"/>
      <c r="K164" s="147" t="s">
        <v>395</v>
      </c>
      <c r="L164" s="75" t="s">
        <v>75</v>
      </c>
      <c r="M164" s="57"/>
      <c r="N164" s="27">
        <v>12000</v>
      </c>
      <c r="O164" s="28">
        <f t="shared" si="71"/>
        <v>12000</v>
      </c>
      <c r="P164" s="77" t="str">
        <f t="shared" si="65"/>
        <v/>
      </c>
      <c r="Q164" s="30">
        <v>12000</v>
      </c>
      <c r="R164" s="90">
        <f t="shared" si="68"/>
        <v>12000</v>
      </c>
      <c r="S164" s="3"/>
      <c r="V164" s="9"/>
      <c r="W164" s="6"/>
      <c r="X164" s="8"/>
      <c r="Y164" s="9"/>
      <c r="Z164" s="6"/>
      <c r="AA164" s="8"/>
      <c r="AC164" s="114">
        <f t="shared" si="66"/>
        <v>0</v>
      </c>
      <c r="AD164" s="114">
        <f t="shared" si="67"/>
        <v>0</v>
      </c>
      <c r="AE164" s="11"/>
    </row>
    <row r="165" s="1" customFormat="1" ht="11" customHeight="1" spans="1:31">
      <c r="A165" s="48"/>
      <c r="B165" s="136" t="s">
        <v>416</v>
      </c>
      <c r="C165" s="36"/>
      <c r="D165" s="37"/>
      <c r="E165" s="38">
        <f>SUM(F120:F164)</f>
        <v>557800</v>
      </c>
      <c r="F165" s="39">
        <f>E165/45</f>
        <v>12395.5555555556</v>
      </c>
      <c r="G165" s="73"/>
      <c r="H165" s="38">
        <f>SUM(I120:I164)</f>
        <v>557800</v>
      </c>
      <c r="I165" s="149">
        <f>H165/45</f>
        <v>12395.5555555556</v>
      </c>
      <c r="J165" s="105"/>
      <c r="K165" s="134" t="s">
        <v>397</v>
      </c>
      <c r="L165" s="25" t="s">
        <v>398</v>
      </c>
      <c r="M165" s="52"/>
      <c r="N165" s="27">
        <v>11700</v>
      </c>
      <c r="O165" s="28">
        <f t="shared" si="71"/>
        <v>11700</v>
      </c>
      <c r="P165" s="29" t="str">
        <f t="shared" si="65"/>
        <v/>
      </c>
      <c r="Q165" s="30">
        <v>11700</v>
      </c>
      <c r="R165" s="90">
        <f t="shared" si="68"/>
        <v>11700</v>
      </c>
      <c r="S165" s="3"/>
      <c r="V165" s="9"/>
      <c r="W165" s="6"/>
      <c r="X165" s="8"/>
      <c r="Y165" s="9"/>
      <c r="Z165" s="6"/>
      <c r="AA165" s="8"/>
      <c r="AC165" s="114">
        <f t="shared" si="66"/>
        <v>0</v>
      </c>
      <c r="AD165" s="114">
        <f t="shared" si="67"/>
        <v>0</v>
      </c>
      <c r="AE165" s="11"/>
    </row>
    <row r="166" s="1" customFormat="1" ht="11" customHeight="1" spans="1:31">
      <c r="A166" s="137" t="s">
        <v>419</v>
      </c>
      <c r="B166" s="24" t="s">
        <v>420</v>
      </c>
      <c r="C166" s="25" t="s">
        <v>15</v>
      </c>
      <c r="D166" s="26"/>
      <c r="E166" s="34">
        <v>4100</v>
      </c>
      <c r="F166" s="28">
        <f t="shared" ref="F166:F180" si="73">E166+D166</f>
        <v>4100</v>
      </c>
      <c r="G166" s="29" t="str">
        <f t="shared" ref="G166:G184" si="74">IF(LEFT(D166,1)="+",LEFT(D166,1)&amp;TEXT(D166,"#"),TEXT(D166,"#"))</f>
        <v/>
      </c>
      <c r="H166" s="34">
        <v>4100</v>
      </c>
      <c r="I166" s="99">
        <f t="shared" ref="I166:I180" si="75">IF(G166="",0+H166,G166+H166)</f>
        <v>4100</v>
      </c>
      <c r="J166" s="105"/>
      <c r="K166" s="150" t="s">
        <v>400</v>
      </c>
      <c r="L166" s="75" t="s">
        <v>22</v>
      </c>
      <c r="M166" s="52"/>
      <c r="N166" s="27">
        <v>4050</v>
      </c>
      <c r="O166" s="28">
        <f t="shared" si="71"/>
        <v>4050</v>
      </c>
      <c r="P166" s="77" t="str">
        <f t="shared" si="65"/>
        <v/>
      </c>
      <c r="Q166" s="30">
        <v>4050</v>
      </c>
      <c r="R166" s="90">
        <f t="shared" si="68"/>
        <v>4050</v>
      </c>
      <c r="S166" s="3"/>
      <c r="V166" s="9"/>
      <c r="W166" s="6"/>
      <c r="X166" s="8"/>
      <c r="Y166" s="9"/>
      <c r="Z166" s="6"/>
      <c r="AA166" s="8"/>
      <c r="AC166" s="114">
        <f t="shared" si="66"/>
        <v>0</v>
      </c>
      <c r="AD166" s="114">
        <f t="shared" si="67"/>
        <v>0</v>
      </c>
      <c r="AE166" s="11"/>
    </row>
    <row r="167" s="1" customFormat="1" ht="11" customHeight="1" spans="1:31">
      <c r="A167" s="138"/>
      <c r="B167" s="24" t="s">
        <v>422</v>
      </c>
      <c r="C167" s="25" t="s">
        <v>22</v>
      </c>
      <c r="D167" s="26"/>
      <c r="E167" s="27">
        <v>2500</v>
      </c>
      <c r="F167" s="28">
        <f t="shared" si="73"/>
        <v>2500</v>
      </c>
      <c r="G167" s="29" t="str">
        <f t="shared" si="74"/>
        <v/>
      </c>
      <c r="H167" s="30">
        <v>2500</v>
      </c>
      <c r="I167" s="99">
        <f t="shared" si="75"/>
        <v>2500</v>
      </c>
      <c r="J167" s="105"/>
      <c r="K167" s="151" t="s">
        <v>402</v>
      </c>
      <c r="L167" s="75" t="s">
        <v>22</v>
      </c>
      <c r="M167" s="26"/>
      <c r="N167" s="27">
        <v>10360</v>
      </c>
      <c r="O167" s="28">
        <f t="shared" si="71"/>
        <v>10360</v>
      </c>
      <c r="P167" s="77" t="str">
        <f t="shared" si="65"/>
        <v/>
      </c>
      <c r="Q167" s="30">
        <v>10360</v>
      </c>
      <c r="R167" s="90">
        <f t="shared" si="68"/>
        <v>10360</v>
      </c>
      <c r="S167" s="3"/>
      <c r="V167" s="9"/>
      <c r="W167" s="6"/>
      <c r="X167" s="8"/>
      <c r="Y167" s="9"/>
      <c r="Z167" s="6"/>
      <c r="AA167" s="8"/>
      <c r="AC167" s="114">
        <f t="shared" si="66"/>
        <v>0</v>
      </c>
      <c r="AD167" s="114">
        <f t="shared" si="67"/>
        <v>0</v>
      </c>
      <c r="AE167" s="11"/>
    </row>
    <row r="168" s="1" customFormat="1" ht="11" customHeight="1" spans="1:31">
      <c r="A168" s="138"/>
      <c r="B168" s="118" t="s">
        <v>425</v>
      </c>
      <c r="C168" s="25" t="s">
        <v>22</v>
      </c>
      <c r="D168" s="26"/>
      <c r="E168" s="34">
        <v>3400</v>
      </c>
      <c r="F168" s="28">
        <f t="shared" si="73"/>
        <v>3400</v>
      </c>
      <c r="G168" s="29" t="str">
        <f t="shared" si="74"/>
        <v/>
      </c>
      <c r="H168" s="34">
        <v>3400</v>
      </c>
      <c r="I168" s="99">
        <f t="shared" si="75"/>
        <v>3400</v>
      </c>
      <c r="J168" s="105"/>
      <c r="K168" s="44" t="s">
        <v>404</v>
      </c>
      <c r="L168" s="44" t="s">
        <v>22</v>
      </c>
      <c r="M168" s="26"/>
      <c r="N168" s="27">
        <v>3600</v>
      </c>
      <c r="O168" s="152">
        <f t="shared" si="71"/>
        <v>3600</v>
      </c>
      <c r="P168" s="153" t="str">
        <f t="shared" si="65"/>
        <v/>
      </c>
      <c r="Q168" s="156">
        <v>3600</v>
      </c>
      <c r="R168" s="90">
        <f t="shared" si="68"/>
        <v>3600</v>
      </c>
      <c r="S168" s="3"/>
      <c r="V168" s="9"/>
      <c r="W168" s="6"/>
      <c r="X168" s="8"/>
      <c r="Y168" s="9"/>
      <c r="Z168" s="6"/>
      <c r="AA168" s="8"/>
      <c r="AC168" s="114">
        <f t="shared" si="66"/>
        <v>0</v>
      </c>
      <c r="AD168" s="114">
        <f t="shared" si="67"/>
        <v>0</v>
      </c>
      <c r="AE168" s="11"/>
    </row>
    <row r="169" s="1" customFormat="1" ht="11" customHeight="1" spans="1:31">
      <c r="A169" s="138"/>
      <c r="B169" s="32" t="s">
        <v>428</v>
      </c>
      <c r="C169" s="33" t="s">
        <v>231</v>
      </c>
      <c r="D169" s="26"/>
      <c r="E169" s="27">
        <v>2500</v>
      </c>
      <c r="F169" s="28">
        <f t="shared" si="73"/>
        <v>2500</v>
      </c>
      <c r="G169" s="29" t="str">
        <f t="shared" si="74"/>
        <v/>
      </c>
      <c r="H169" s="30">
        <v>2500</v>
      </c>
      <c r="I169" s="99">
        <f t="shared" si="75"/>
        <v>2500</v>
      </c>
      <c r="J169" s="105"/>
      <c r="K169" s="44" t="s">
        <v>406</v>
      </c>
      <c r="L169" s="44" t="s">
        <v>20</v>
      </c>
      <c r="M169" s="26"/>
      <c r="N169" s="27">
        <v>3000</v>
      </c>
      <c r="O169" s="152">
        <f t="shared" si="71"/>
        <v>3000</v>
      </c>
      <c r="P169" s="153" t="str">
        <f t="shared" si="65"/>
        <v/>
      </c>
      <c r="Q169" s="156">
        <v>3000</v>
      </c>
      <c r="R169" s="90">
        <f t="shared" si="68"/>
        <v>3000</v>
      </c>
      <c r="S169" s="3"/>
      <c r="V169" s="9"/>
      <c r="W169" s="6"/>
      <c r="X169" s="8"/>
      <c r="Y169" s="9"/>
      <c r="Z169" s="6"/>
      <c r="AA169" s="8"/>
      <c r="AC169" s="114">
        <f t="shared" si="66"/>
        <v>0</v>
      </c>
      <c r="AD169" s="114">
        <f t="shared" si="67"/>
        <v>0</v>
      </c>
      <c r="AE169" s="11"/>
    </row>
    <row r="170" s="1" customFormat="1" ht="11" customHeight="1" spans="1:31">
      <c r="A170" s="138"/>
      <c r="B170" s="24" t="s">
        <v>430</v>
      </c>
      <c r="C170" s="25" t="s">
        <v>22</v>
      </c>
      <c r="D170" s="26"/>
      <c r="E170" s="27">
        <v>3100</v>
      </c>
      <c r="F170" s="28">
        <f t="shared" si="73"/>
        <v>3100</v>
      </c>
      <c r="G170" s="29" t="str">
        <f t="shared" si="74"/>
        <v/>
      </c>
      <c r="H170" s="30">
        <v>3100</v>
      </c>
      <c r="I170" s="99">
        <f t="shared" si="75"/>
        <v>3100</v>
      </c>
      <c r="J170" s="105"/>
      <c r="K170" s="44" t="s">
        <v>408</v>
      </c>
      <c r="L170" s="44" t="s">
        <v>22</v>
      </c>
      <c r="M170" s="26"/>
      <c r="N170" s="27">
        <v>3000</v>
      </c>
      <c r="O170" s="152">
        <f t="shared" si="71"/>
        <v>3000</v>
      </c>
      <c r="P170" s="153" t="str">
        <f t="shared" si="65"/>
        <v/>
      </c>
      <c r="Q170" s="156">
        <v>3000</v>
      </c>
      <c r="R170" s="90">
        <f t="shared" si="68"/>
        <v>3000</v>
      </c>
      <c r="S170" s="3"/>
      <c r="V170" s="9"/>
      <c r="W170" s="6"/>
      <c r="X170" s="8"/>
      <c r="Y170" s="9"/>
      <c r="Z170" s="6"/>
      <c r="AA170" s="8"/>
      <c r="AC170" s="114">
        <f t="shared" si="66"/>
        <v>0</v>
      </c>
      <c r="AD170" s="114">
        <f t="shared" si="67"/>
        <v>0</v>
      </c>
      <c r="AE170" s="11"/>
    </row>
    <row r="171" s="1" customFormat="1" ht="11" customHeight="1" spans="1:31">
      <c r="A171" s="138"/>
      <c r="B171" s="24" t="s">
        <v>432</v>
      </c>
      <c r="C171" s="25" t="s">
        <v>22</v>
      </c>
      <c r="D171" s="26"/>
      <c r="E171" s="27">
        <v>3100</v>
      </c>
      <c r="F171" s="28">
        <f t="shared" si="73"/>
        <v>3100</v>
      </c>
      <c r="G171" s="29" t="str">
        <f t="shared" si="74"/>
        <v/>
      </c>
      <c r="H171" s="30">
        <v>3100</v>
      </c>
      <c r="I171" s="99">
        <f t="shared" si="75"/>
        <v>3100</v>
      </c>
      <c r="J171" s="105" t="s">
        <v>410</v>
      </c>
      <c r="K171" s="44" t="s">
        <v>411</v>
      </c>
      <c r="L171" s="44" t="s">
        <v>412</v>
      </c>
      <c r="M171" s="26"/>
      <c r="N171" s="27">
        <v>47200</v>
      </c>
      <c r="O171" s="152">
        <f t="shared" si="71"/>
        <v>47200</v>
      </c>
      <c r="P171" s="153" t="str">
        <f t="shared" si="65"/>
        <v/>
      </c>
      <c r="Q171" s="27">
        <v>47200</v>
      </c>
      <c r="R171" s="90">
        <f t="shared" si="68"/>
        <v>47200</v>
      </c>
      <c r="S171" s="3"/>
      <c r="V171" s="9"/>
      <c r="W171" s="6"/>
      <c r="X171" s="8"/>
      <c r="Y171" s="9"/>
      <c r="Z171" s="6"/>
      <c r="AA171" s="8"/>
      <c r="AC171" s="114">
        <f t="shared" si="66"/>
        <v>0</v>
      </c>
      <c r="AD171" s="114">
        <f t="shared" si="67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105</v>
      </c>
      <c r="D172" s="26"/>
      <c r="E172" s="27">
        <v>5800</v>
      </c>
      <c r="F172" s="28">
        <f t="shared" si="73"/>
        <v>5800</v>
      </c>
      <c r="G172" s="29" t="str">
        <f t="shared" si="74"/>
        <v/>
      </c>
      <c r="H172" s="30">
        <v>5800</v>
      </c>
      <c r="I172" s="99">
        <f t="shared" si="75"/>
        <v>5800</v>
      </c>
      <c r="J172" s="105"/>
      <c r="K172" s="44" t="s">
        <v>415</v>
      </c>
      <c r="L172" s="44" t="s">
        <v>412</v>
      </c>
      <c r="M172" s="26"/>
      <c r="N172" s="27">
        <v>16200</v>
      </c>
      <c r="O172" s="152">
        <f t="shared" si="71"/>
        <v>16200</v>
      </c>
      <c r="P172" s="77" t="str">
        <f t="shared" si="65"/>
        <v/>
      </c>
      <c r="Q172" s="27">
        <v>16200</v>
      </c>
      <c r="R172" s="90">
        <f t="shared" si="68"/>
        <v>16200</v>
      </c>
      <c r="S172" s="3"/>
      <c r="V172" s="9"/>
      <c r="W172" s="6"/>
      <c r="X172" s="8"/>
      <c r="Y172" s="9"/>
      <c r="Z172" s="6"/>
      <c r="AA172" s="8"/>
      <c r="AC172" s="114">
        <f t="shared" si="66"/>
        <v>0</v>
      </c>
      <c r="AD172" s="114">
        <f t="shared" si="67"/>
        <v>0</v>
      </c>
      <c r="AE172" s="11"/>
    </row>
    <row r="173" s="1" customFormat="1" ht="11" customHeight="1" spans="1:31">
      <c r="A173" s="138"/>
      <c r="B173" s="24" t="s">
        <v>435</v>
      </c>
      <c r="C173" s="25" t="s">
        <v>22</v>
      </c>
      <c r="D173" s="26"/>
      <c r="E173" s="27">
        <v>3000</v>
      </c>
      <c r="F173" s="28">
        <f t="shared" si="73"/>
        <v>3000</v>
      </c>
      <c r="G173" s="29" t="str">
        <f t="shared" si="74"/>
        <v/>
      </c>
      <c r="H173" s="30">
        <v>3000</v>
      </c>
      <c r="I173" s="99">
        <f t="shared" si="75"/>
        <v>3000</v>
      </c>
      <c r="J173" s="105"/>
      <c r="K173" s="44" t="s">
        <v>417</v>
      </c>
      <c r="L173" s="44" t="s">
        <v>418</v>
      </c>
      <c r="M173" s="26"/>
      <c r="N173" s="27">
        <v>14400</v>
      </c>
      <c r="O173" s="152">
        <f t="shared" si="71"/>
        <v>14400</v>
      </c>
      <c r="P173" s="77" t="str">
        <f t="shared" si="65"/>
        <v/>
      </c>
      <c r="Q173" s="27">
        <v>14400</v>
      </c>
      <c r="R173" s="90">
        <f t="shared" si="68"/>
        <v>14400</v>
      </c>
      <c r="S173" s="3"/>
      <c r="V173" s="9"/>
      <c r="W173" s="6"/>
      <c r="X173" s="8"/>
      <c r="Y173" s="9"/>
      <c r="Z173" s="6"/>
      <c r="AA173" s="8"/>
      <c r="AC173" s="114">
        <f t="shared" si="66"/>
        <v>0</v>
      </c>
      <c r="AD173" s="114">
        <f t="shared" si="67"/>
        <v>0</v>
      </c>
      <c r="AE173" s="11"/>
    </row>
    <row r="174" s="1" customFormat="1" ht="11" customHeight="1" spans="1:31">
      <c r="A174" s="138"/>
      <c r="B174" s="24" t="s">
        <v>437</v>
      </c>
      <c r="C174" s="25" t="s">
        <v>22</v>
      </c>
      <c r="D174" s="26"/>
      <c r="E174" s="27">
        <v>4430</v>
      </c>
      <c r="F174" s="28">
        <f t="shared" si="73"/>
        <v>4430</v>
      </c>
      <c r="G174" s="29" t="str">
        <f t="shared" si="74"/>
        <v/>
      </c>
      <c r="H174" s="30">
        <v>4430</v>
      </c>
      <c r="I174" s="99">
        <f t="shared" si="75"/>
        <v>4430</v>
      </c>
      <c r="J174" s="105"/>
      <c r="K174" s="44" t="s">
        <v>421</v>
      </c>
      <c r="L174" s="44" t="s">
        <v>276</v>
      </c>
      <c r="M174" s="26"/>
      <c r="N174" s="27">
        <v>15300</v>
      </c>
      <c r="O174" s="152">
        <f t="shared" si="71"/>
        <v>15300</v>
      </c>
      <c r="P174" s="77" t="str">
        <f t="shared" si="65"/>
        <v/>
      </c>
      <c r="Q174" s="27">
        <v>15300</v>
      </c>
      <c r="R174" s="90">
        <f t="shared" si="68"/>
        <v>15300</v>
      </c>
      <c r="S174" s="3"/>
      <c r="V174" s="9"/>
      <c r="W174" s="6"/>
      <c r="X174" s="8"/>
      <c r="Y174" s="9"/>
      <c r="Z174" s="6"/>
      <c r="AA174" s="8"/>
      <c r="AC174" s="114">
        <f t="shared" si="66"/>
        <v>0</v>
      </c>
      <c r="AD174" s="114">
        <f t="shared" si="67"/>
        <v>0</v>
      </c>
      <c r="AE174" s="11"/>
    </row>
    <row r="175" s="1" customFormat="1" ht="11" customHeight="1" spans="1:31">
      <c r="A175" s="138"/>
      <c r="B175" s="32" t="s">
        <v>439</v>
      </c>
      <c r="C175" s="33" t="s">
        <v>22</v>
      </c>
      <c r="D175" s="26"/>
      <c r="E175" s="27">
        <v>3100</v>
      </c>
      <c r="F175" s="28">
        <f t="shared" si="73"/>
        <v>3100</v>
      </c>
      <c r="G175" s="29" t="str">
        <f t="shared" si="74"/>
        <v/>
      </c>
      <c r="H175" s="30">
        <v>3100</v>
      </c>
      <c r="I175" s="99">
        <f t="shared" si="75"/>
        <v>3100</v>
      </c>
      <c r="J175" s="105"/>
      <c r="K175" s="44" t="s">
        <v>423</v>
      </c>
      <c r="L175" s="44" t="s">
        <v>424</v>
      </c>
      <c r="M175" s="26"/>
      <c r="N175" s="27">
        <v>17200</v>
      </c>
      <c r="O175" s="152">
        <f t="shared" si="71"/>
        <v>17200</v>
      </c>
      <c r="P175" s="77" t="str">
        <f t="shared" si="65"/>
        <v/>
      </c>
      <c r="Q175" s="27">
        <v>17200</v>
      </c>
      <c r="R175" s="90">
        <f t="shared" si="68"/>
        <v>17200</v>
      </c>
      <c r="S175" s="3"/>
      <c r="V175" s="9"/>
      <c r="W175" s="6"/>
      <c r="X175" s="8"/>
      <c r="Y175" s="9"/>
      <c r="Z175" s="6"/>
      <c r="AA175" s="8"/>
      <c r="AC175" s="114">
        <f t="shared" si="66"/>
        <v>0</v>
      </c>
      <c r="AD175" s="114">
        <f t="shared" si="67"/>
        <v>0</v>
      </c>
      <c r="AE175" s="11"/>
    </row>
    <row r="176" s="1" customFormat="1" ht="11" customHeight="1" spans="1:31">
      <c r="A176" s="138"/>
      <c r="B176" s="32" t="s">
        <v>441</v>
      </c>
      <c r="C176" s="139" t="s">
        <v>29</v>
      </c>
      <c r="D176" s="26"/>
      <c r="E176" s="27">
        <v>3500</v>
      </c>
      <c r="F176" s="28">
        <f t="shared" si="73"/>
        <v>3500</v>
      </c>
      <c r="G176" s="29" t="str">
        <f t="shared" si="74"/>
        <v/>
      </c>
      <c r="H176" s="30">
        <v>3500</v>
      </c>
      <c r="I176" s="99">
        <f t="shared" si="75"/>
        <v>3500</v>
      </c>
      <c r="J176" s="105"/>
      <c r="K176" s="44" t="s">
        <v>426</v>
      </c>
      <c r="L176" s="44" t="s">
        <v>427</v>
      </c>
      <c r="M176" s="26"/>
      <c r="N176" s="27">
        <v>43800</v>
      </c>
      <c r="O176" s="152">
        <f t="shared" si="71"/>
        <v>43800</v>
      </c>
      <c r="P176" s="77" t="str">
        <f t="shared" si="65"/>
        <v/>
      </c>
      <c r="Q176" s="27">
        <v>43800</v>
      </c>
      <c r="R176" s="90">
        <f t="shared" si="68"/>
        <v>43800</v>
      </c>
      <c r="S176" s="3"/>
      <c r="V176" s="9"/>
      <c r="W176" s="6"/>
      <c r="X176" s="8"/>
      <c r="Y176" s="9"/>
      <c r="Z176" s="6"/>
      <c r="AA176" s="8"/>
      <c r="AC176" s="114">
        <f t="shared" si="66"/>
        <v>0</v>
      </c>
      <c r="AD176" s="114">
        <f t="shared" si="67"/>
        <v>0</v>
      </c>
      <c r="AE176" s="11"/>
    </row>
    <row r="177" s="1" customFormat="1" ht="11" customHeight="1" spans="1:31">
      <c r="A177" s="138"/>
      <c r="B177" s="24" t="s">
        <v>443</v>
      </c>
      <c r="C177" s="25" t="s">
        <v>22</v>
      </c>
      <c r="D177" s="26"/>
      <c r="E177" s="27">
        <v>2900</v>
      </c>
      <c r="F177" s="28">
        <f t="shared" si="73"/>
        <v>2900</v>
      </c>
      <c r="G177" s="29" t="str">
        <f t="shared" si="74"/>
        <v/>
      </c>
      <c r="H177" s="30">
        <v>2900</v>
      </c>
      <c r="I177" s="99">
        <f t="shared" si="75"/>
        <v>2900</v>
      </c>
      <c r="J177" s="105"/>
      <c r="K177" s="44" t="s">
        <v>429</v>
      </c>
      <c r="L177" s="44" t="s">
        <v>412</v>
      </c>
      <c r="M177" s="26"/>
      <c r="N177" s="27">
        <v>13100</v>
      </c>
      <c r="O177" s="152">
        <f t="shared" si="71"/>
        <v>13100</v>
      </c>
      <c r="P177" s="77" t="str">
        <f t="shared" si="65"/>
        <v/>
      </c>
      <c r="Q177" s="27">
        <v>13100</v>
      </c>
      <c r="R177" s="90">
        <f t="shared" si="68"/>
        <v>13100</v>
      </c>
      <c r="S177" s="3"/>
      <c r="V177" s="9"/>
      <c r="W177" s="6"/>
      <c r="X177" s="8"/>
      <c r="Y177" s="9"/>
      <c r="Z177" s="6"/>
      <c r="AA177" s="8"/>
      <c r="AC177" s="114">
        <f t="shared" si="66"/>
        <v>0</v>
      </c>
      <c r="AD177" s="114">
        <f t="shared" si="67"/>
        <v>0</v>
      </c>
      <c r="AE177" s="11"/>
    </row>
    <row r="178" s="1" customFormat="1" ht="11" customHeight="1" spans="1:31">
      <c r="A178" s="138"/>
      <c r="B178" s="24" t="s">
        <v>445</v>
      </c>
      <c r="C178" s="25" t="s">
        <v>22</v>
      </c>
      <c r="D178" s="26"/>
      <c r="E178" s="27">
        <v>4280</v>
      </c>
      <c r="F178" s="28">
        <f t="shared" si="73"/>
        <v>4280</v>
      </c>
      <c r="G178" s="29" t="str">
        <f t="shared" si="74"/>
        <v/>
      </c>
      <c r="H178" s="30">
        <v>4280</v>
      </c>
      <c r="I178" s="99">
        <f t="shared" si="75"/>
        <v>4280</v>
      </c>
      <c r="J178" s="105"/>
      <c r="K178" s="44" t="s">
        <v>431</v>
      </c>
      <c r="L178" s="44" t="s">
        <v>412</v>
      </c>
      <c r="M178" s="26"/>
      <c r="N178" s="27">
        <v>35500</v>
      </c>
      <c r="O178" s="152">
        <f t="shared" si="71"/>
        <v>35500</v>
      </c>
      <c r="P178" s="77" t="str">
        <f t="shared" si="65"/>
        <v/>
      </c>
      <c r="Q178" s="27">
        <v>35500</v>
      </c>
      <c r="R178" s="90">
        <f t="shared" si="68"/>
        <v>35500</v>
      </c>
      <c r="S178" s="3"/>
      <c r="V178" s="9"/>
      <c r="W178" s="6"/>
      <c r="X178" s="8"/>
      <c r="Y178" s="9"/>
      <c r="Z178" s="6"/>
      <c r="AA178" s="8"/>
      <c r="AC178" s="114">
        <f t="shared" si="66"/>
        <v>0</v>
      </c>
      <c r="AD178" s="114">
        <f t="shared" si="67"/>
        <v>0</v>
      </c>
      <c r="AE178" s="11"/>
    </row>
    <row r="179" s="1" customFormat="1" ht="11" customHeight="1" spans="1:31">
      <c r="A179" s="138"/>
      <c r="B179" s="24" t="s">
        <v>447</v>
      </c>
      <c r="C179" s="25" t="s">
        <v>448</v>
      </c>
      <c r="D179" s="26"/>
      <c r="E179" s="27">
        <v>3200</v>
      </c>
      <c r="F179" s="28">
        <f t="shared" si="73"/>
        <v>3200</v>
      </c>
      <c r="G179" s="29" t="str">
        <f t="shared" si="74"/>
        <v/>
      </c>
      <c r="H179" s="30">
        <v>3200</v>
      </c>
      <c r="I179" s="99">
        <f t="shared" si="75"/>
        <v>3200</v>
      </c>
      <c r="J179" s="105"/>
      <c r="K179" s="44" t="s">
        <v>433</v>
      </c>
      <c r="L179" s="44" t="s">
        <v>412</v>
      </c>
      <c r="M179" s="26"/>
      <c r="N179" s="27">
        <v>36500</v>
      </c>
      <c r="O179" s="152">
        <f t="shared" si="71"/>
        <v>36500</v>
      </c>
      <c r="P179" s="77" t="str">
        <f t="shared" si="65"/>
        <v/>
      </c>
      <c r="Q179" s="27">
        <v>36500</v>
      </c>
      <c r="R179" s="90">
        <f t="shared" si="68"/>
        <v>36500</v>
      </c>
      <c r="S179" s="3"/>
      <c r="V179" s="9"/>
      <c r="W179" s="6"/>
      <c r="X179" s="8"/>
      <c r="Y179" s="9"/>
      <c r="Z179" s="6"/>
      <c r="AA179" s="8"/>
      <c r="AC179" s="114">
        <f t="shared" si="66"/>
        <v>0</v>
      </c>
      <c r="AD179" s="114">
        <f t="shared" si="67"/>
        <v>0</v>
      </c>
      <c r="AE179" s="11"/>
    </row>
    <row r="180" s="1" customFormat="1" ht="11" customHeight="1" spans="1:31">
      <c r="A180" s="138"/>
      <c r="B180" s="24" t="s">
        <v>450</v>
      </c>
      <c r="C180" s="25" t="s">
        <v>22</v>
      </c>
      <c r="D180" s="26"/>
      <c r="E180" s="27">
        <v>3200</v>
      </c>
      <c r="F180" s="28">
        <f t="shared" si="73"/>
        <v>3200</v>
      </c>
      <c r="G180" s="29" t="str">
        <f t="shared" si="74"/>
        <v/>
      </c>
      <c r="H180" s="30">
        <v>3200</v>
      </c>
      <c r="I180" s="99">
        <f t="shared" si="75"/>
        <v>3200</v>
      </c>
      <c r="J180" s="105"/>
      <c r="K180" s="44" t="s">
        <v>434</v>
      </c>
      <c r="L180" s="44" t="s">
        <v>412</v>
      </c>
      <c r="M180" s="26"/>
      <c r="N180" s="27">
        <v>8900</v>
      </c>
      <c r="O180" s="152">
        <f t="shared" si="71"/>
        <v>8900</v>
      </c>
      <c r="P180" s="77" t="str">
        <f t="shared" si="65"/>
        <v/>
      </c>
      <c r="Q180" s="27">
        <v>8900</v>
      </c>
      <c r="R180" s="90">
        <f t="shared" si="68"/>
        <v>8900</v>
      </c>
      <c r="S180" s="3"/>
      <c r="V180" s="9"/>
      <c r="W180" s="6"/>
      <c r="X180" s="8"/>
      <c r="Y180" s="9"/>
      <c r="Z180" s="6"/>
      <c r="AA180" s="8"/>
      <c r="AC180" s="114">
        <f t="shared" si="66"/>
        <v>0</v>
      </c>
      <c r="AD180" s="114">
        <f t="shared" si="67"/>
        <v>0</v>
      </c>
      <c r="AE180" s="11"/>
    </row>
    <row r="181" s="1" customFormat="1" ht="11" customHeight="1" spans="1:31">
      <c r="A181" s="138"/>
      <c r="B181" s="36" t="s">
        <v>452</v>
      </c>
      <c r="C181" s="36"/>
      <c r="D181" s="37"/>
      <c r="E181" s="38">
        <f>SUM(F166:F180)</f>
        <v>52110</v>
      </c>
      <c r="F181" s="39">
        <f>E181/15</f>
        <v>3474</v>
      </c>
      <c r="G181" s="29" t="str">
        <f t="shared" si="74"/>
        <v/>
      </c>
      <c r="H181" s="38">
        <f>SUM(I166:I180)</f>
        <v>52110</v>
      </c>
      <c r="I181" s="39">
        <f>H181/15</f>
        <v>3474</v>
      </c>
      <c r="J181" s="105"/>
      <c r="K181" s="44" t="s">
        <v>436</v>
      </c>
      <c r="L181" s="44" t="s">
        <v>412</v>
      </c>
      <c r="M181" s="26"/>
      <c r="N181" s="27">
        <v>15500</v>
      </c>
      <c r="O181" s="152">
        <f t="shared" si="71"/>
        <v>15500</v>
      </c>
      <c r="P181" s="77" t="str">
        <f t="shared" si="65"/>
        <v/>
      </c>
      <c r="Q181" s="27">
        <v>15500</v>
      </c>
      <c r="R181" s="90">
        <f t="shared" si="68"/>
        <v>15500</v>
      </c>
      <c r="S181" s="3"/>
      <c r="V181" s="9"/>
      <c r="W181" s="6"/>
      <c r="X181" s="8"/>
      <c r="Y181" s="9"/>
      <c r="Z181" s="6"/>
      <c r="AA181" s="8"/>
      <c r="AC181" s="114">
        <f t="shared" si="66"/>
        <v>0</v>
      </c>
      <c r="AD181" s="114">
        <f t="shared" si="67"/>
        <v>0</v>
      </c>
      <c r="AE181" s="11"/>
    </row>
    <row r="182" s="1" customFormat="1" ht="11" customHeight="1" spans="1:31">
      <c r="A182" s="138"/>
      <c r="B182" s="54" t="s">
        <v>454</v>
      </c>
      <c r="C182" s="25" t="s">
        <v>22</v>
      </c>
      <c r="D182" s="26"/>
      <c r="E182" s="27">
        <v>2600</v>
      </c>
      <c r="F182" s="28">
        <f t="shared" ref="F182:F184" si="76">E182+D182</f>
        <v>2600</v>
      </c>
      <c r="G182" s="29" t="str">
        <f t="shared" si="74"/>
        <v/>
      </c>
      <c r="H182" s="30">
        <v>2600</v>
      </c>
      <c r="I182" s="67">
        <f t="shared" ref="I182:I184" si="77">IF(G182="",0+H182,G182+H182)</f>
        <v>2600</v>
      </c>
      <c r="J182" s="105"/>
      <c r="K182" s="44" t="s">
        <v>438</v>
      </c>
      <c r="L182" s="44" t="s">
        <v>412</v>
      </c>
      <c r="M182" s="26"/>
      <c r="N182" s="27">
        <v>17300</v>
      </c>
      <c r="O182" s="152">
        <f t="shared" si="71"/>
        <v>17300</v>
      </c>
      <c r="P182" s="77" t="str">
        <f t="shared" si="65"/>
        <v/>
      </c>
      <c r="Q182" s="27">
        <v>17300</v>
      </c>
      <c r="R182" s="90">
        <f t="shared" si="68"/>
        <v>17300</v>
      </c>
      <c r="S182" s="3"/>
      <c r="V182" s="9"/>
      <c r="W182" s="6"/>
      <c r="X182" s="8"/>
      <c r="Y182" s="9"/>
      <c r="Z182" s="6"/>
      <c r="AA182" s="8"/>
      <c r="AC182" s="114">
        <f t="shared" si="66"/>
        <v>0</v>
      </c>
      <c r="AD182" s="114">
        <f t="shared" si="67"/>
        <v>0</v>
      </c>
      <c r="AE182" s="11"/>
    </row>
    <row r="183" s="1" customFormat="1" ht="11" customHeight="1" spans="1:31">
      <c r="A183" s="138"/>
      <c r="B183" s="33" t="s">
        <v>456</v>
      </c>
      <c r="C183" s="33" t="s">
        <v>231</v>
      </c>
      <c r="D183" s="26"/>
      <c r="E183" s="27">
        <v>2700</v>
      </c>
      <c r="F183" s="28">
        <f t="shared" si="76"/>
        <v>2700</v>
      </c>
      <c r="G183" s="29" t="str">
        <f t="shared" si="74"/>
        <v/>
      </c>
      <c r="H183" s="30">
        <v>2700</v>
      </c>
      <c r="I183" s="67">
        <f t="shared" si="77"/>
        <v>2700</v>
      </c>
      <c r="J183" s="105"/>
      <c r="K183" s="44" t="s">
        <v>440</v>
      </c>
      <c r="L183" s="44" t="s">
        <v>66</v>
      </c>
      <c r="M183" s="26"/>
      <c r="N183" s="27">
        <v>45500</v>
      </c>
      <c r="O183" s="152">
        <f t="shared" si="71"/>
        <v>45500</v>
      </c>
      <c r="P183" s="77" t="str">
        <f t="shared" si="65"/>
        <v/>
      </c>
      <c r="Q183" s="27">
        <v>45500</v>
      </c>
      <c r="R183" s="90">
        <f t="shared" si="68"/>
        <v>45500</v>
      </c>
      <c r="S183" s="3"/>
      <c r="V183" s="9"/>
      <c r="W183" s="6"/>
      <c r="X183" s="8"/>
      <c r="Y183" s="9"/>
      <c r="Z183" s="6"/>
      <c r="AA183" s="8"/>
      <c r="AC183" s="114">
        <f t="shared" si="66"/>
        <v>0</v>
      </c>
      <c r="AD183" s="114">
        <f t="shared" si="67"/>
        <v>0</v>
      </c>
      <c r="AE183" s="11"/>
    </row>
    <row r="184" s="1" customFormat="1" ht="11" customHeight="1" spans="1:31">
      <c r="A184" s="138"/>
      <c r="B184" s="33" t="s">
        <v>458</v>
      </c>
      <c r="C184" s="33" t="s">
        <v>22</v>
      </c>
      <c r="D184" s="26"/>
      <c r="E184" s="27">
        <v>3200</v>
      </c>
      <c r="F184" s="28">
        <f t="shared" si="76"/>
        <v>3200</v>
      </c>
      <c r="G184" s="29" t="str">
        <f t="shared" si="74"/>
        <v/>
      </c>
      <c r="H184" s="30">
        <v>3200</v>
      </c>
      <c r="I184" s="67">
        <f t="shared" si="77"/>
        <v>3200</v>
      </c>
      <c r="J184" s="105"/>
      <c r="K184" s="44" t="s">
        <v>442</v>
      </c>
      <c r="L184" s="44" t="s">
        <v>66</v>
      </c>
      <c r="M184" s="26"/>
      <c r="N184" s="27">
        <v>14500</v>
      </c>
      <c r="O184" s="152">
        <f t="shared" si="71"/>
        <v>14500</v>
      </c>
      <c r="P184" s="77" t="str">
        <f t="shared" si="65"/>
        <v/>
      </c>
      <c r="Q184" s="27">
        <v>14500</v>
      </c>
      <c r="R184" s="90">
        <f t="shared" si="68"/>
        <v>14500</v>
      </c>
      <c r="S184" s="3"/>
      <c r="V184" s="9"/>
      <c r="W184" s="6"/>
      <c r="X184" s="8"/>
      <c r="Y184" s="9"/>
      <c r="Z184" s="6"/>
      <c r="AA184" s="8"/>
      <c r="AC184" s="114">
        <f t="shared" si="66"/>
        <v>0</v>
      </c>
      <c r="AD184" s="114">
        <f t="shared" si="67"/>
        <v>0</v>
      </c>
      <c r="AE184" s="11"/>
    </row>
    <row r="185" s="1" customFormat="1" ht="11" customHeight="1" spans="1:31">
      <c r="A185" s="138"/>
      <c r="B185" s="36" t="s">
        <v>460</v>
      </c>
      <c r="C185" s="36"/>
      <c r="D185" s="37"/>
      <c r="E185" s="38">
        <f>E181+F182+F183+F184</f>
        <v>60610</v>
      </c>
      <c r="F185" s="39">
        <f>E185/18</f>
        <v>3367.22222222222</v>
      </c>
      <c r="G185" s="73"/>
      <c r="H185" s="38">
        <f>H181+I182+I183+I184</f>
        <v>60610</v>
      </c>
      <c r="I185" s="39">
        <f>H185/18</f>
        <v>3367.22222222222</v>
      </c>
      <c r="J185" s="105"/>
      <c r="K185" s="44" t="s">
        <v>444</v>
      </c>
      <c r="L185" s="44" t="s">
        <v>66</v>
      </c>
      <c r="M185" s="26"/>
      <c r="N185" s="27">
        <v>12700</v>
      </c>
      <c r="O185" s="152">
        <f t="shared" si="71"/>
        <v>12700</v>
      </c>
      <c r="P185" s="77" t="str">
        <f t="shared" si="65"/>
        <v/>
      </c>
      <c r="Q185" s="27">
        <v>12700</v>
      </c>
      <c r="R185" s="90">
        <f t="shared" si="68"/>
        <v>12700</v>
      </c>
      <c r="S185" s="3"/>
      <c r="V185" s="9"/>
      <c r="W185" s="6"/>
      <c r="X185" s="8"/>
      <c r="Y185" s="9"/>
      <c r="Z185" s="6"/>
      <c r="AA185" s="8"/>
      <c r="AC185" s="114">
        <f t="shared" si="66"/>
        <v>0</v>
      </c>
      <c r="AD185" s="114">
        <f t="shared" si="67"/>
        <v>0</v>
      </c>
      <c r="AE185" s="11"/>
    </row>
    <row r="186" s="1" customFormat="1" ht="11" customHeight="1" spans="1:31">
      <c r="A186" s="140"/>
      <c r="B186" s="60"/>
      <c r="C186" s="60"/>
      <c r="D186" s="26"/>
      <c r="E186" s="34"/>
      <c r="F186" s="28"/>
      <c r="G186" s="29"/>
      <c r="H186" s="34"/>
      <c r="I186" s="67"/>
      <c r="J186" s="105"/>
      <c r="K186" s="44" t="s">
        <v>446</v>
      </c>
      <c r="L186" s="44" t="s">
        <v>66</v>
      </c>
      <c r="M186" s="26"/>
      <c r="N186" s="27">
        <v>11400</v>
      </c>
      <c r="O186" s="152">
        <f t="shared" si="71"/>
        <v>11400</v>
      </c>
      <c r="P186" s="77" t="str">
        <f t="shared" si="65"/>
        <v/>
      </c>
      <c r="Q186" s="27">
        <v>11400</v>
      </c>
      <c r="R186" s="90">
        <f t="shared" si="68"/>
        <v>11400</v>
      </c>
      <c r="S186" s="3"/>
      <c r="V186" s="9"/>
      <c r="W186" s="6"/>
      <c r="X186" s="8"/>
      <c r="Y186" s="9"/>
      <c r="Z186" s="6"/>
      <c r="AA186" s="8"/>
      <c r="AC186" s="114">
        <f t="shared" si="66"/>
        <v>0</v>
      </c>
      <c r="AD186" s="114">
        <f t="shared" si="67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449</v>
      </c>
      <c r="L187" s="44" t="s">
        <v>66</v>
      </c>
      <c r="M187" s="26"/>
      <c r="N187" s="27">
        <v>13600</v>
      </c>
      <c r="O187" s="152">
        <f t="shared" si="71"/>
        <v>13600</v>
      </c>
      <c r="P187" s="77" t="str">
        <f t="shared" si="65"/>
        <v/>
      </c>
      <c r="Q187" s="27">
        <v>13600</v>
      </c>
      <c r="R187" s="90">
        <f t="shared" si="68"/>
        <v>13600</v>
      </c>
      <c r="S187" s="3"/>
      <c r="V187" s="9"/>
      <c r="W187" s="6"/>
      <c r="X187" s="8"/>
      <c r="Y187" s="9"/>
      <c r="Z187" s="6"/>
      <c r="AA187" s="8"/>
      <c r="AC187" s="114">
        <f t="shared" si="66"/>
        <v>0</v>
      </c>
      <c r="AD187" s="114">
        <f t="shared" si="67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451</v>
      </c>
      <c r="L188" s="44" t="s">
        <v>66</v>
      </c>
      <c r="M188" s="26"/>
      <c r="N188" s="27">
        <v>15500</v>
      </c>
      <c r="O188" s="152">
        <f t="shared" si="71"/>
        <v>15500</v>
      </c>
      <c r="P188" s="77" t="str">
        <f t="shared" ref="P188:P196" si="78">IF(LEFT(M188,1)="+",LEFT(M188,1)&amp;TEXT(M188,"#"),TEXT(M188,"#"))</f>
        <v/>
      </c>
      <c r="Q188" s="27">
        <v>15500</v>
      </c>
      <c r="R188" s="90">
        <f t="shared" si="68"/>
        <v>15500</v>
      </c>
      <c r="S188" s="3"/>
      <c r="V188" s="9"/>
      <c r="W188" s="6"/>
      <c r="X188" s="8"/>
      <c r="Y188" s="9"/>
      <c r="Z188" s="6"/>
      <c r="AA188" s="8"/>
      <c r="AC188" s="114">
        <f t="shared" si="66"/>
        <v>0</v>
      </c>
      <c r="AD188" s="114">
        <f t="shared" si="67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453</v>
      </c>
      <c r="L189" s="44" t="s">
        <v>105</v>
      </c>
      <c r="M189" s="26"/>
      <c r="N189" s="27">
        <v>15600</v>
      </c>
      <c r="O189" s="152">
        <f t="shared" si="71"/>
        <v>15600</v>
      </c>
      <c r="P189" s="77" t="str">
        <f t="shared" si="78"/>
        <v/>
      </c>
      <c r="Q189" s="30">
        <v>15600</v>
      </c>
      <c r="R189" s="90">
        <f t="shared" si="68"/>
        <v>15600</v>
      </c>
      <c r="S189" s="3"/>
      <c r="V189" s="9"/>
      <c r="W189" s="6"/>
      <c r="X189" s="8"/>
      <c r="Y189" s="9"/>
      <c r="Z189" s="6"/>
      <c r="AA189" s="8"/>
      <c r="AC189" s="114">
        <f t="shared" si="66"/>
        <v>0</v>
      </c>
      <c r="AD189" s="114">
        <f t="shared" si="67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4"/>
      <c r="J190" s="105"/>
      <c r="K190" s="44" t="s">
        <v>455</v>
      </c>
      <c r="L190" s="44" t="s">
        <v>105</v>
      </c>
      <c r="M190" s="26"/>
      <c r="N190" s="27">
        <v>14500</v>
      </c>
      <c r="O190" s="152">
        <f t="shared" si="71"/>
        <v>14500</v>
      </c>
      <c r="P190" s="29" t="str">
        <f t="shared" si="78"/>
        <v/>
      </c>
      <c r="Q190" s="30">
        <v>14500</v>
      </c>
      <c r="R190" s="90">
        <f t="shared" si="68"/>
        <v>14500</v>
      </c>
      <c r="S190" s="3"/>
      <c r="V190" s="9"/>
      <c r="W190" s="6"/>
      <c r="X190" s="8"/>
      <c r="Y190" s="9"/>
      <c r="Z190" s="6"/>
      <c r="AA190" s="8"/>
      <c r="AC190" s="114">
        <f t="shared" si="66"/>
        <v>0</v>
      </c>
      <c r="AD190" s="114">
        <f t="shared" si="67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155" t="s">
        <v>457</v>
      </c>
      <c r="L191" s="44" t="s">
        <v>105</v>
      </c>
      <c r="M191" s="26"/>
      <c r="N191" s="27">
        <v>12700</v>
      </c>
      <c r="O191" s="152">
        <f t="shared" si="71"/>
        <v>12700</v>
      </c>
      <c r="P191" s="29" t="str">
        <f t="shared" si="78"/>
        <v/>
      </c>
      <c r="Q191" s="30">
        <v>12700</v>
      </c>
      <c r="R191" s="90">
        <f t="shared" si="68"/>
        <v>12700</v>
      </c>
      <c r="S191" s="3"/>
      <c r="V191" s="9"/>
      <c r="W191" s="6"/>
      <c r="X191" s="8"/>
      <c r="Y191" s="9"/>
      <c r="Z191" s="6"/>
      <c r="AA191" s="8"/>
      <c r="AC191" s="114">
        <f t="shared" si="66"/>
        <v>0</v>
      </c>
      <c r="AD191" s="114">
        <f t="shared" si="67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459</v>
      </c>
      <c r="L192" s="44" t="s">
        <v>105</v>
      </c>
      <c r="M192" s="26"/>
      <c r="N192" s="27">
        <v>11000</v>
      </c>
      <c r="O192" s="152">
        <f t="shared" si="71"/>
        <v>11000</v>
      </c>
      <c r="P192" s="29" t="str">
        <f t="shared" si="78"/>
        <v/>
      </c>
      <c r="Q192" s="30">
        <v>11000</v>
      </c>
      <c r="R192" s="90">
        <f t="shared" si="68"/>
        <v>11000</v>
      </c>
      <c r="S192" s="3"/>
      <c r="V192" s="9"/>
      <c r="W192" s="6"/>
      <c r="X192" s="8"/>
      <c r="Y192" s="9"/>
      <c r="Z192" s="6"/>
      <c r="AA192" s="8"/>
      <c r="AC192" s="114">
        <f t="shared" si="66"/>
        <v>0</v>
      </c>
      <c r="AD192" s="114">
        <f t="shared" si="67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461</v>
      </c>
      <c r="L193" s="60" t="s">
        <v>105</v>
      </c>
      <c r="M193" s="26"/>
      <c r="N193" s="27">
        <v>44000</v>
      </c>
      <c r="O193" s="28">
        <f t="shared" si="71"/>
        <v>44000</v>
      </c>
      <c r="P193" s="29" t="str">
        <f t="shared" si="78"/>
        <v/>
      </c>
      <c r="Q193" s="30">
        <v>44000</v>
      </c>
      <c r="R193" s="90">
        <f t="shared" si="68"/>
        <v>44000</v>
      </c>
      <c r="S193" s="3"/>
      <c r="V193" s="9"/>
      <c r="W193" s="6"/>
      <c r="X193" s="8"/>
      <c r="Y193" s="9"/>
      <c r="Z193" s="6"/>
      <c r="AA193" s="8"/>
      <c r="AC193" s="114">
        <f t="shared" si="66"/>
        <v>0</v>
      </c>
      <c r="AD193" s="114">
        <f t="shared" si="67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462</v>
      </c>
      <c r="L194" s="60" t="s">
        <v>105</v>
      </c>
      <c r="M194" s="26"/>
      <c r="N194" s="34">
        <v>14700</v>
      </c>
      <c r="O194" s="28">
        <f t="shared" si="71"/>
        <v>14700</v>
      </c>
      <c r="P194" s="29" t="str">
        <f t="shared" si="78"/>
        <v/>
      </c>
      <c r="Q194" s="34">
        <v>14700</v>
      </c>
      <c r="R194" s="90">
        <f t="shared" si="68"/>
        <v>14700</v>
      </c>
      <c r="S194" s="3"/>
      <c r="V194" s="9"/>
      <c r="W194" s="6"/>
      <c r="X194" s="8"/>
      <c r="Y194" s="9"/>
      <c r="Z194" s="6"/>
      <c r="AA194" s="8"/>
      <c r="AC194" s="114">
        <f t="shared" si="66"/>
        <v>0</v>
      </c>
      <c r="AD194" s="114">
        <f t="shared" si="67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463</v>
      </c>
      <c r="L195" s="60" t="s">
        <v>105</v>
      </c>
      <c r="M195" s="26"/>
      <c r="N195" s="27">
        <v>20700</v>
      </c>
      <c r="O195" s="28">
        <f t="shared" si="71"/>
        <v>20700</v>
      </c>
      <c r="P195" s="29" t="str">
        <f t="shared" si="78"/>
        <v/>
      </c>
      <c r="Q195" s="30">
        <v>20700</v>
      </c>
      <c r="R195" s="90">
        <f t="shared" si="68"/>
        <v>20700</v>
      </c>
      <c r="S195" s="3"/>
      <c r="V195" s="9"/>
      <c r="W195" s="6"/>
      <c r="X195" s="8"/>
      <c r="Y195" s="9"/>
      <c r="Z195" s="6"/>
      <c r="AA195" s="8"/>
      <c r="AC195" s="114">
        <f t="shared" si="66"/>
        <v>0</v>
      </c>
      <c r="AD195" s="114">
        <f t="shared" si="67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1"/>
      <c r="F196" s="162"/>
      <c r="G196" s="115"/>
      <c r="H196" s="161"/>
      <c r="I196" s="104"/>
      <c r="J196" s="166"/>
      <c r="K196" s="167" t="s">
        <v>464</v>
      </c>
      <c r="L196" s="159" t="s">
        <v>105</v>
      </c>
      <c r="M196" s="160"/>
      <c r="N196" s="161">
        <v>34200</v>
      </c>
      <c r="O196" s="162">
        <f t="shared" si="71"/>
        <v>34200</v>
      </c>
      <c r="P196" s="115" t="str">
        <f t="shared" si="78"/>
        <v/>
      </c>
      <c r="Q196" s="161">
        <v>34200</v>
      </c>
      <c r="R196" s="116">
        <f t="shared" si="68"/>
        <v>34200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>O196-R196</f>
        <v>0</v>
      </c>
      <c r="AE196" s="11"/>
    </row>
    <row r="197" s="1" customFormat="1" spans="1:31">
      <c r="A197" s="3"/>
      <c r="B197" s="4"/>
      <c r="C197" s="4"/>
      <c r="D197" s="163"/>
      <c r="E197" s="164"/>
      <c r="F197" s="165"/>
      <c r="G197" s="163"/>
      <c r="H197" s="130"/>
      <c r="I197" s="131"/>
      <c r="J197" s="3"/>
      <c r="K197" s="168"/>
      <c r="L197" s="168"/>
      <c r="M197" s="169"/>
      <c r="N197" s="170"/>
      <c r="O197" s="171"/>
      <c r="P197" s="172"/>
      <c r="Q197" s="170"/>
      <c r="R197" s="174"/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>O197-R197</f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30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561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561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 t="s">
        <v>482</v>
      </c>
      <c r="N4" s="27">
        <v>5300</v>
      </c>
      <c r="O4" s="28">
        <f t="shared" ref="O4:O26" si="3">N4+M4</f>
        <v>5400</v>
      </c>
      <c r="P4" s="29" t="str">
        <f t="shared" ref="P4:P10" si="4">IF(LEFT(M4,1)="+",LEFT(M4,1)&amp;TEXT(M4,"#"),TEXT(M4,"#"))</f>
        <v>+100</v>
      </c>
      <c r="Q4" s="30">
        <v>5300</v>
      </c>
      <c r="R4" s="90">
        <f t="shared" ref="R4:R26" si="5">IF(P4="",0+Q4,P4+Q4)</f>
        <v>5400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8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8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32500</v>
      </c>
      <c r="X7" s="67">
        <f t="shared" si="6"/>
        <v>32500</v>
      </c>
      <c r="Y7" s="77" t="str">
        <f t="shared" si="7"/>
        <v/>
      </c>
      <c r="Z7" s="30">
        <v>32500</v>
      </c>
      <c r="AA7" s="90">
        <f t="shared" si="8"/>
        <v>32500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 t="s">
        <v>482</v>
      </c>
      <c r="N9" s="27">
        <v>5300</v>
      </c>
      <c r="O9" s="28">
        <f t="shared" si="3"/>
        <v>5400</v>
      </c>
      <c r="P9" s="29" t="str">
        <f t="shared" si="4"/>
        <v>+100</v>
      </c>
      <c r="Q9" s="30">
        <v>5300</v>
      </c>
      <c r="R9" s="90">
        <f t="shared" si="5"/>
        <v>5400</v>
      </c>
      <c r="S9" s="50"/>
      <c r="T9" s="4" t="s">
        <v>39</v>
      </c>
      <c r="U9" s="4" t="s">
        <v>15</v>
      </c>
      <c r="V9" s="52"/>
      <c r="X9" s="4">
        <v>35300</v>
      </c>
      <c r="Y9" s="77" t="str">
        <f t="shared" si="7"/>
        <v/>
      </c>
      <c r="AA9" s="90"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si="4"/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 t="s">
        <v>467</v>
      </c>
      <c r="W10" s="30">
        <v>10000</v>
      </c>
      <c r="X10" s="67">
        <f t="shared" ref="X10:X21" si="15">W10+V10</f>
        <v>9800</v>
      </c>
      <c r="Y10" s="77" t="str">
        <f t="shared" si="7"/>
        <v>-200</v>
      </c>
      <c r="Z10" s="30">
        <v>10000</v>
      </c>
      <c r="AA10" s="90">
        <f t="shared" ref="AA10:AA21" si="16">IF(Y10="",0+Z10,Y10+Z10)</f>
        <v>9800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ref="P10:P14" si="17">IF(LEFT(M11,1)="+",LEFT(M11,1)&amp;TEXT(M11,"#"),TEXT(M11,"#"))</f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15"/>
        <v>11400</v>
      </c>
      <c r="Y11" s="77" t="str">
        <f t="shared" si="7"/>
        <v/>
      </c>
      <c r="Z11" s="30">
        <v>11400</v>
      </c>
      <c r="AA11" s="90">
        <f t="shared" si="16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17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15"/>
        <v>11300</v>
      </c>
      <c r="Y12" s="77" t="str">
        <f t="shared" si="7"/>
        <v/>
      </c>
      <c r="Z12" s="30">
        <v>11300</v>
      </c>
      <c r="AA12" s="90">
        <f t="shared" si="16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17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15"/>
        <v>9000</v>
      </c>
      <c r="Y13" s="29" t="str">
        <f t="shared" si="7"/>
        <v/>
      </c>
      <c r="Z13" s="30">
        <v>9000</v>
      </c>
      <c r="AA13" s="90">
        <f t="shared" si="16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17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15"/>
        <v>12300</v>
      </c>
      <c r="Y14" s="29" t="str">
        <f t="shared" si="7"/>
        <v/>
      </c>
      <c r="Z14" s="30">
        <v>12300</v>
      </c>
      <c r="AA14" s="90">
        <f t="shared" si="16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15"/>
        <v>11800</v>
      </c>
      <c r="Y15" s="29" t="str">
        <f t="shared" si="7"/>
        <v/>
      </c>
      <c r="Z15" s="30">
        <v>11800</v>
      </c>
      <c r="AA15" s="90">
        <f t="shared" si="16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8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15"/>
        <v>11200</v>
      </c>
      <c r="Y16" s="29" t="str">
        <f t="shared" si="7"/>
        <v/>
      </c>
      <c r="Z16" s="30">
        <v>11200</v>
      </c>
      <c r="AA16" s="90">
        <f t="shared" si="16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 t="s">
        <v>562</v>
      </c>
      <c r="E17" s="43">
        <v>2000</v>
      </c>
      <c r="F17" s="28">
        <f t="shared" si="13"/>
        <v>2030</v>
      </c>
      <c r="G17" s="29" t="str">
        <f t="shared" si="1"/>
        <v>+30</v>
      </c>
      <c r="H17" s="30">
        <v>2000</v>
      </c>
      <c r="I17" s="67">
        <f t="shared" si="14"/>
        <v>2030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8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15"/>
        <v>10300</v>
      </c>
      <c r="Y17" s="77" t="str">
        <f t="shared" si="7"/>
        <v/>
      </c>
      <c r="Z17" s="30">
        <v>10300</v>
      </c>
      <c r="AA17" s="90">
        <f t="shared" si="16"/>
        <v>10300</v>
      </c>
      <c r="AC17" s="114">
        <f t="shared" si="9"/>
        <v>0</v>
      </c>
      <c r="AD17" s="114">
        <f t="shared" si="10"/>
        <v>0</v>
      </c>
      <c r="AE17" s="114">
        <f t="shared" ref="AE17:AE21" si="19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15"/>
        <v>10300</v>
      </c>
      <c r="Y18" s="29" t="str">
        <f t="shared" si="7"/>
        <v/>
      </c>
      <c r="Z18" s="30">
        <v>10300</v>
      </c>
      <c r="AA18" s="90">
        <f t="shared" si="16"/>
        <v>10300</v>
      </c>
      <c r="AC18" s="114">
        <f t="shared" si="9"/>
        <v>0</v>
      </c>
      <c r="AD18" s="114">
        <f t="shared" si="10"/>
        <v>0</v>
      </c>
      <c r="AE18" s="114">
        <f t="shared" si="19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8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15"/>
        <v>13000</v>
      </c>
      <c r="Y19" s="29" t="str">
        <f t="shared" si="7"/>
        <v/>
      </c>
      <c r="Z19" s="30">
        <v>13000</v>
      </c>
      <c r="AA19" s="90">
        <f t="shared" si="16"/>
        <v>13000</v>
      </c>
      <c r="AC19" s="114">
        <f t="shared" si="9"/>
        <v>0</v>
      </c>
      <c r="AD19" s="114">
        <f t="shared" si="10"/>
        <v>0</v>
      </c>
      <c r="AE19" s="114">
        <f t="shared" si="19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8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15"/>
        <v>9200</v>
      </c>
      <c r="Y20" s="29" t="str">
        <f t="shared" si="7"/>
        <v/>
      </c>
      <c r="Z20" s="30">
        <v>9200</v>
      </c>
      <c r="AA20" s="90">
        <f t="shared" si="16"/>
        <v>9200</v>
      </c>
      <c r="AC20" s="114">
        <f t="shared" si="9"/>
        <v>0</v>
      </c>
      <c r="AD20" s="114">
        <f t="shared" si="10"/>
        <v>0</v>
      </c>
      <c r="AE20" s="114">
        <f t="shared" si="19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29510</v>
      </c>
      <c r="F21" s="39">
        <f>E21/11</f>
        <v>2682.72727272727</v>
      </c>
      <c r="G21" s="29" t="str">
        <f t="shared" si="1"/>
        <v/>
      </c>
      <c r="H21" s="47">
        <f>SUM(I10:I20)</f>
        <v>29510</v>
      </c>
      <c r="I21" s="39">
        <f>H21/11</f>
        <v>2682.72727272727</v>
      </c>
      <c r="J21" s="69"/>
      <c r="K21" s="33" t="s">
        <v>77</v>
      </c>
      <c r="L21" s="33" t="s">
        <v>78</v>
      </c>
      <c r="M21" s="52"/>
      <c r="N21" s="27">
        <v>1810</v>
      </c>
      <c r="O21" s="28">
        <f t="shared" si="3"/>
        <v>1810</v>
      </c>
      <c r="P21" s="29" t="str">
        <f t="shared" si="18"/>
        <v/>
      </c>
      <c r="Q21" s="30">
        <v>1810</v>
      </c>
      <c r="R21" s="90">
        <f t="shared" si="5"/>
        <v>1810</v>
      </c>
      <c r="S21" s="50"/>
      <c r="T21" s="101" t="s">
        <v>82</v>
      </c>
      <c r="U21" s="101" t="s">
        <v>20</v>
      </c>
      <c r="V21" s="102"/>
      <c r="W21" s="103">
        <v>10300</v>
      </c>
      <c r="X21" s="104">
        <f t="shared" si="15"/>
        <v>10300</v>
      </c>
      <c r="Y21" s="115" t="str">
        <f t="shared" si="7"/>
        <v/>
      </c>
      <c r="Z21" s="103">
        <v>10300</v>
      </c>
      <c r="AA21" s="116">
        <f t="shared" si="16"/>
        <v>10300</v>
      </c>
      <c r="AC21" s="114">
        <f t="shared" si="9"/>
        <v>0</v>
      </c>
      <c r="AD21" s="114">
        <f t="shared" si="10"/>
        <v>0</v>
      </c>
      <c r="AE21" s="114">
        <f t="shared" si="19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20">E22+D22</f>
        <v>1800</v>
      </c>
      <c r="G22" s="29" t="str">
        <f t="shared" si="1"/>
        <v/>
      </c>
      <c r="H22" s="34">
        <v>1800</v>
      </c>
      <c r="I22" s="67">
        <f t="shared" ref="I22:I32" si="21">IF(G22="",0+H22,G22+H22)</f>
        <v>1800</v>
      </c>
      <c r="J22" s="69"/>
      <c r="K22" s="33" t="s">
        <v>81</v>
      </c>
      <c r="L22" s="33" t="s">
        <v>26</v>
      </c>
      <c r="M22" s="52"/>
      <c r="N22" s="27">
        <v>1780</v>
      </c>
      <c r="O22" s="28">
        <f t="shared" si="3"/>
        <v>1780</v>
      </c>
      <c r="P22" s="29" t="str">
        <f t="shared" si="18"/>
        <v/>
      </c>
      <c r="Q22" s="30">
        <v>1780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20"/>
        <v>1920</v>
      </c>
      <c r="G23" s="29" t="str">
        <f t="shared" si="1"/>
        <v/>
      </c>
      <c r="H23" s="34">
        <v>1920</v>
      </c>
      <c r="I23" s="67">
        <f t="shared" si="21"/>
        <v>1920</v>
      </c>
      <c r="J23" s="69"/>
      <c r="K23" s="60" t="s">
        <v>84</v>
      </c>
      <c r="L23" s="33" t="s">
        <v>78</v>
      </c>
      <c r="M23" s="52"/>
      <c r="N23" s="27">
        <v>1810</v>
      </c>
      <c r="O23" s="28">
        <f t="shared" si="3"/>
        <v>1810</v>
      </c>
      <c r="P23" s="29" t="str">
        <f t="shared" si="18"/>
        <v/>
      </c>
      <c r="Q23" s="30">
        <v>1810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8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33230</v>
      </c>
      <c r="F25" s="39">
        <f>E25/13</f>
        <v>2556.15384615385</v>
      </c>
      <c r="G25" s="29" t="str">
        <f t="shared" si="1"/>
        <v/>
      </c>
      <c r="H25" s="51">
        <f>H21+H24</f>
        <v>33230</v>
      </c>
      <c r="I25" s="39">
        <f>H25/13</f>
        <v>2556.15384615385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8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20"/>
        <v>21000</v>
      </c>
      <c r="G26" s="29" t="str">
        <f t="shared" si="1"/>
        <v/>
      </c>
      <c r="H26" s="34">
        <v>21000</v>
      </c>
      <c r="I26" s="67">
        <f t="shared" si="21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8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20"/>
        <v>20600</v>
      </c>
      <c r="G27" s="29" t="str">
        <f t="shared" si="1"/>
        <v/>
      </c>
      <c r="H27" s="34">
        <v>20600</v>
      </c>
      <c r="I27" s="67">
        <f t="shared" si="21"/>
        <v>20600</v>
      </c>
      <c r="J27" s="71"/>
      <c r="K27" s="36" t="s">
        <v>94</v>
      </c>
      <c r="L27" s="36"/>
      <c r="M27" s="72"/>
      <c r="N27" s="38">
        <f>SUM(O6:O26)</f>
        <v>102600</v>
      </c>
      <c r="O27" s="39">
        <f>N27/22</f>
        <v>4663.63636363636</v>
      </c>
      <c r="P27" s="73"/>
      <c r="Q27" s="38">
        <f>SUM(R6:R26)</f>
        <v>102600</v>
      </c>
      <c r="R27" s="108">
        <f>Q27/22</f>
        <v>4663.63636363636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20"/>
        <v>19500</v>
      </c>
      <c r="G28" s="29" t="str">
        <f t="shared" si="1"/>
        <v/>
      </c>
      <c r="H28" s="41">
        <v>19500</v>
      </c>
      <c r="I28" s="67">
        <f t="shared" si="21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27800</v>
      </c>
      <c r="O28" s="28">
        <f t="shared" ref="O28:O45" si="22">N28+M28</f>
        <v>27800</v>
      </c>
      <c r="P28" s="29" t="str">
        <f t="shared" ref="P28:P45" si="23">IF(LEFT(M28,1)="+",LEFT(M28,1)&amp;TEXT(M28,"#"),TEXT(M28,"#"))</f>
        <v/>
      </c>
      <c r="Q28" s="30">
        <v>27800</v>
      </c>
      <c r="R28" s="90">
        <f t="shared" ref="R28:R45" si="24">IF(P28="",0+Q28,P28+Q28)</f>
        <v>27800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20"/>
        <v>19500</v>
      </c>
      <c r="G29" s="29" t="str">
        <f t="shared" si="1"/>
        <v/>
      </c>
      <c r="H29" s="41">
        <v>19500</v>
      </c>
      <c r="I29" s="67">
        <f t="shared" si="21"/>
        <v>19500</v>
      </c>
      <c r="J29" s="69"/>
      <c r="K29" s="25" t="s">
        <v>99</v>
      </c>
      <c r="L29" s="25" t="s">
        <v>20</v>
      </c>
      <c r="M29" s="52"/>
      <c r="N29" s="27">
        <v>27600</v>
      </c>
      <c r="O29" s="28">
        <f t="shared" si="22"/>
        <v>27600</v>
      </c>
      <c r="P29" s="29" t="str">
        <f t="shared" si="23"/>
        <v/>
      </c>
      <c r="Q29" s="30">
        <v>27600</v>
      </c>
      <c r="R29" s="90">
        <f t="shared" si="24"/>
        <v>27600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20"/>
        <v>22000</v>
      </c>
      <c r="G30" s="29" t="str">
        <f t="shared" si="1"/>
        <v/>
      </c>
      <c r="H30" s="34">
        <v>22000</v>
      </c>
      <c r="I30" s="67">
        <f t="shared" si="21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22"/>
        <v>26600</v>
      </c>
      <c r="P30" s="29" t="str">
        <f t="shared" si="23"/>
        <v/>
      </c>
      <c r="Q30" s="30">
        <v>26600</v>
      </c>
      <c r="R30" s="90">
        <f t="shared" si="24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20"/>
        <v>20200</v>
      </c>
      <c r="G31" s="29" t="str">
        <f t="shared" si="1"/>
        <v/>
      </c>
      <c r="H31" s="34">
        <v>20200</v>
      </c>
      <c r="I31" s="67">
        <f t="shared" si="21"/>
        <v>20200</v>
      </c>
      <c r="J31" s="69"/>
      <c r="K31" s="25" t="s">
        <v>103</v>
      </c>
      <c r="L31" s="25" t="s">
        <v>20</v>
      </c>
      <c r="M31" s="52"/>
      <c r="N31" s="27">
        <v>26600</v>
      </c>
      <c r="O31" s="28">
        <f t="shared" si="22"/>
        <v>26600</v>
      </c>
      <c r="P31" s="29" t="str">
        <f t="shared" si="23"/>
        <v/>
      </c>
      <c r="Q31" s="30">
        <v>26600</v>
      </c>
      <c r="R31" s="90">
        <f t="shared" si="24"/>
        <v>26600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20"/>
        <v>21700</v>
      </c>
      <c r="G32" s="29" t="str">
        <f t="shared" si="1"/>
        <v/>
      </c>
      <c r="H32" s="30">
        <v>21700</v>
      </c>
      <c r="I32" s="67">
        <f t="shared" si="21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22"/>
        <v>26000</v>
      </c>
      <c r="P32" s="29" t="str">
        <f t="shared" si="23"/>
        <v/>
      </c>
      <c r="Q32" s="30">
        <v>26000</v>
      </c>
      <c r="R32" s="90">
        <f t="shared" si="24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22"/>
        <v>25500</v>
      </c>
      <c r="P33" s="29" t="str">
        <f t="shared" si="23"/>
        <v/>
      </c>
      <c r="Q33" s="30">
        <v>25500</v>
      </c>
      <c r="R33" s="90">
        <f t="shared" si="24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25800</v>
      </c>
      <c r="O34" s="28">
        <f t="shared" si="22"/>
        <v>25800</v>
      </c>
      <c r="P34" s="29" t="str">
        <f t="shared" si="23"/>
        <v/>
      </c>
      <c r="Q34" s="30">
        <v>25800</v>
      </c>
      <c r="R34" s="90">
        <f t="shared" si="24"/>
        <v>25800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5">E35+D35</f>
        <v>35300</v>
      </c>
      <c r="G35" s="29" t="str">
        <f t="shared" si="1"/>
        <v/>
      </c>
      <c r="H35" s="30">
        <v>35300</v>
      </c>
      <c r="I35" s="67">
        <f t="shared" ref="I35:I45" si="26">IF(G35="",0+H35,G35+H35)</f>
        <v>35300</v>
      </c>
      <c r="J35" s="69"/>
      <c r="K35" s="25" t="s">
        <v>112</v>
      </c>
      <c r="L35" s="25" t="s">
        <v>20</v>
      </c>
      <c r="M35" s="52"/>
      <c r="N35" s="27">
        <v>24100</v>
      </c>
      <c r="O35" s="28">
        <f t="shared" si="22"/>
        <v>24100</v>
      </c>
      <c r="P35" s="29" t="str">
        <f t="shared" si="23"/>
        <v/>
      </c>
      <c r="Q35" s="30">
        <v>24100</v>
      </c>
      <c r="R35" s="90">
        <f t="shared" si="24"/>
        <v>24100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5"/>
        <v>35500</v>
      </c>
      <c r="G36" s="29" t="str">
        <f t="shared" si="1"/>
        <v/>
      </c>
      <c r="H36" s="30">
        <v>35500</v>
      </c>
      <c r="I36" s="67">
        <f t="shared" si="26"/>
        <v>35500</v>
      </c>
      <c r="J36" s="69"/>
      <c r="K36" s="25" t="s">
        <v>114</v>
      </c>
      <c r="L36" s="25" t="s">
        <v>105</v>
      </c>
      <c r="M36" s="52"/>
      <c r="N36" s="27">
        <v>24100</v>
      </c>
      <c r="O36" s="28">
        <f t="shared" si="22"/>
        <v>24100</v>
      </c>
      <c r="P36" s="29" t="str">
        <f t="shared" si="23"/>
        <v/>
      </c>
      <c r="Q36" s="30">
        <v>24100</v>
      </c>
      <c r="R36" s="90">
        <f t="shared" si="24"/>
        <v>24100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5"/>
        <v>35000</v>
      </c>
      <c r="G37" s="29" t="str">
        <f t="shared" si="1"/>
        <v/>
      </c>
      <c r="H37" s="30">
        <v>35000</v>
      </c>
      <c r="I37" s="67">
        <f t="shared" si="26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22"/>
        <v>33200</v>
      </c>
      <c r="P37" s="77" t="str">
        <f t="shared" si="23"/>
        <v/>
      </c>
      <c r="Q37" s="30">
        <v>33200</v>
      </c>
      <c r="R37" s="90">
        <f t="shared" si="24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5"/>
        <v>35300</v>
      </c>
      <c r="G38" s="29" t="str">
        <f t="shared" si="1"/>
        <v/>
      </c>
      <c r="H38" s="30">
        <v>35300</v>
      </c>
      <c r="I38" s="67">
        <f t="shared" si="26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22"/>
        <v>33200</v>
      </c>
      <c r="P38" s="77" t="str">
        <f t="shared" si="23"/>
        <v/>
      </c>
      <c r="Q38" s="30">
        <v>33200</v>
      </c>
      <c r="R38" s="90">
        <f t="shared" si="24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5"/>
        <v>33500</v>
      </c>
      <c r="G39" s="29" t="str">
        <f t="shared" si="1"/>
        <v/>
      </c>
      <c r="H39" s="30">
        <v>33500</v>
      </c>
      <c r="I39" s="67">
        <f t="shared" si="26"/>
        <v>33500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22"/>
        <v>33400</v>
      </c>
      <c r="P39" s="77" t="str">
        <f t="shared" si="23"/>
        <v/>
      </c>
      <c r="Q39" s="30">
        <v>33400</v>
      </c>
      <c r="R39" s="90">
        <f t="shared" si="24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5"/>
        <v>33300</v>
      </c>
      <c r="G40" s="29" t="str">
        <f t="shared" si="1"/>
        <v/>
      </c>
      <c r="H40" s="30">
        <v>33300</v>
      </c>
      <c r="I40" s="67">
        <f t="shared" si="26"/>
        <v>33300</v>
      </c>
      <c r="J40" s="69"/>
      <c r="K40" s="25" t="s">
        <v>124</v>
      </c>
      <c r="L40" s="25" t="s">
        <v>20</v>
      </c>
      <c r="M40" s="52"/>
      <c r="N40" s="27">
        <v>21700</v>
      </c>
      <c r="O40" s="28">
        <f t="shared" si="22"/>
        <v>21700</v>
      </c>
      <c r="P40" s="77" t="str">
        <f t="shared" si="23"/>
        <v/>
      </c>
      <c r="Q40" s="30">
        <v>21700</v>
      </c>
      <c r="R40" s="90">
        <f t="shared" si="24"/>
        <v>21700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33000</v>
      </c>
      <c r="F41" s="28">
        <f t="shared" si="25"/>
        <v>33000</v>
      </c>
      <c r="G41" s="29" t="str">
        <f t="shared" si="1"/>
        <v/>
      </c>
      <c r="H41" s="30">
        <v>33000</v>
      </c>
      <c r="I41" s="67">
        <f t="shared" si="26"/>
        <v>33000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22"/>
        <v>25800</v>
      </c>
      <c r="P41" s="77" t="str">
        <f t="shared" si="23"/>
        <v/>
      </c>
      <c r="Q41" s="30">
        <v>25800</v>
      </c>
      <c r="R41" s="90">
        <f t="shared" si="24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5"/>
        <v>34800</v>
      </c>
      <c r="G42" s="29" t="str">
        <f t="shared" si="1"/>
        <v/>
      </c>
      <c r="H42" s="30">
        <v>34800</v>
      </c>
      <c r="I42" s="67">
        <f t="shared" si="26"/>
        <v>34800</v>
      </c>
      <c r="J42" s="69"/>
      <c r="K42" s="60" t="s">
        <v>128</v>
      </c>
      <c r="L42" s="33" t="s">
        <v>18</v>
      </c>
      <c r="M42" s="52"/>
      <c r="N42" s="27">
        <v>26700</v>
      </c>
      <c r="O42" s="28">
        <f t="shared" si="22"/>
        <v>26700</v>
      </c>
      <c r="P42" s="77" t="str">
        <f t="shared" si="23"/>
        <v/>
      </c>
      <c r="Q42" s="30">
        <v>26700</v>
      </c>
      <c r="R42" s="90">
        <f t="shared" si="24"/>
        <v>26700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5"/>
        <v>35000</v>
      </c>
      <c r="G43" s="29" t="str">
        <f t="shared" si="1"/>
        <v/>
      </c>
      <c r="H43" s="30">
        <v>35000</v>
      </c>
      <c r="I43" s="67">
        <f t="shared" si="26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22"/>
        <v>26720</v>
      </c>
      <c r="P43" s="77" t="str">
        <f t="shared" si="23"/>
        <v/>
      </c>
      <c r="Q43" s="30">
        <v>26720</v>
      </c>
      <c r="R43" s="90">
        <f t="shared" si="24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5"/>
        <v>35100</v>
      </c>
      <c r="G44" s="29" t="str">
        <f t="shared" si="1"/>
        <v/>
      </c>
      <c r="H44" s="30">
        <v>35100</v>
      </c>
      <c r="I44" s="67">
        <f t="shared" si="26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22"/>
        <v>26720</v>
      </c>
      <c r="P44" s="77" t="str">
        <f t="shared" si="23"/>
        <v/>
      </c>
      <c r="Q44" s="30">
        <v>26720</v>
      </c>
      <c r="R44" s="90">
        <f t="shared" si="24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5"/>
        <v>33900</v>
      </c>
      <c r="G45" s="29" t="str">
        <f t="shared" si="1"/>
        <v/>
      </c>
      <c r="H45" s="30">
        <v>33900</v>
      </c>
      <c r="I45" s="67">
        <f t="shared" si="26"/>
        <v>33900</v>
      </c>
      <c r="J45" s="69"/>
      <c r="K45" s="60" t="s">
        <v>134</v>
      </c>
      <c r="L45" s="33" t="s">
        <v>66</v>
      </c>
      <c r="M45" s="52"/>
      <c r="N45" s="27">
        <v>27700</v>
      </c>
      <c r="O45" s="28">
        <f t="shared" si="22"/>
        <v>27700</v>
      </c>
      <c r="P45" s="29" t="str">
        <f t="shared" si="23"/>
        <v/>
      </c>
      <c r="Q45" s="30">
        <v>27700</v>
      </c>
      <c r="R45" s="90">
        <f t="shared" si="24"/>
        <v>27700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379700</v>
      </c>
      <c r="F46" s="39">
        <f>E46/11</f>
        <v>34518.1818181818</v>
      </c>
      <c r="G46" s="29" t="str">
        <f t="shared" si="1"/>
        <v/>
      </c>
      <c r="H46" s="51">
        <f>SUM(I35:I45)</f>
        <v>379700</v>
      </c>
      <c r="I46" s="39">
        <f>H46/11</f>
        <v>34518.1818181818</v>
      </c>
      <c r="J46" s="69"/>
      <c r="K46" s="36" t="s">
        <v>136</v>
      </c>
      <c r="L46" s="36"/>
      <c r="M46" s="72"/>
      <c r="N46" s="38">
        <f>SUM(O28:O45)</f>
        <v>489240</v>
      </c>
      <c r="O46" s="39">
        <f>N46/18</f>
        <v>27180</v>
      </c>
      <c r="P46" s="73"/>
      <c r="Q46" s="38">
        <f>SUM(R28:R45)</f>
        <v>489240</v>
      </c>
      <c r="R46" s="108">
        <f>Q46/18</f>
        <v>27180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7">E47+D47</f>
        <v>21700</v>
      </c>
      <c r="G47" s="29" t="str">
        <f t="shared" si="1"/>
        <v/>
      </c>
      <c r="H47" s="30">
        <v>21700</v>
      </c>
      <c r="I47" s="67">
        <f t="shared" ref="I47:I51" si="28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9">N47+M47</f>
        <v>21900</v>
      </c>
      <c r="P47" s="29" t="str">
        <f t="shared" ref="P47:P49" si="30">IF(LEFT(M47,1)="+",LEFT(M47,1)&amp;TEXT(M47,"#"),TEXT(M47,"#"))</f>
        <v/>
      </c>
      <c r="Q47" s="30">
        <v>21900</v>
      </c>
      <c r="R47" s="90">
        <f t="shared" ref="R47:R49" si="31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7"/>
        <v>24600</v>
      </c>
      <c r="G48" s="29" t="str">
        <f t="shared" si="1"/>
        <v/>
      </c>
      <c r="H48" s="30">
        <v>24600</v>
      </c>
      <c r="I48" s="67">
        <f t="shared" si="28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9"/>
        <v>21300</v>
      </c>
      <c r="P48" s="29" t="str">
        <f t="shared" si="30"/>
        <v/>
      </c>
      <c r="Q48" s="34">
        <v>21300</v>
      </c>
      <c r="R48" s="90">
        <f t="shared" si="31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7"/>
        <v>24700</v>
      </c>
      <c r="G49" s="29" t="str">
        <f t="shared" si="1"/>
        <v/>
      </c>
      <c r="H49" s="30">
        <v>24700</v>
      </c>
      <c r="I49" s="67">
        <f t="shared" si="28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9"/>
        <v>24200</v>
      </c>
      <c r="P49" s="29" t="str">
        <f t="shared" si="30"/>
        <v/>
      </c>
      <c r="Q49" s="30">
        <v>24200</v>
      </c>
      <c r="R49" s="90">
        <f t="shared" si="31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7"/>
        <v>11500</v>
      </c>
      <c r="G50" s="29" t="str">
        <f t="shared" si="1"/>
        <v/>
      </c>
      <c r="H50" s="30">
        <v>11500</v>
      </c>
      <c r="I50" s="67">
        <f t="shared" si="28"/>
        <v>11500</v>
      </c>
      <c r="J50" s="78"/>
      <c r="K50" s="36" t="s">
        <v>145</v>
      </c>
      <c r="L50" s="36"/>
      <c r="M50" s="72"/>
      <c r="N50" s="38">
        <f>N46+O47+O48</f>
        <v>532440</v>
      </c>
      <c r="O50" s="39">
        <f>N50/21</f>
        <v>25354.2857142857</v>
      </c>
      <c r="P50" s="73"/>
      <c r="Q50" s="38">
        <f>Q46+R47+R48</f>
        <v>532440</v>
      </c>
      <c r="R50" s="108">
        <f>Q50/21</f>
        <v>25354.2857142857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7"/>
        <v>26100</v>
      </c>
      <c r="G51" s="29" t="str">
        <f t="shared" si="1"/>
        <v/>
      </c>
      <c r="H51" s="30">
        <v>26100</v>
      </c>
      <c r="I51" s="67">
        <f t="shared" si="28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32">N51+M51</f>
        <v>4400</v>
      </c>
      <c r="P51" s="29" t="str">
        <f t="shared" ref="P51:P54" si="33">IF(LEFT(M51,1)="+",LEFT(M51,1)&amp;TEXT(M51,"#"),TEXT(M51,"#"))</f>
        <v/>
      </c>
      <c r="Q51" s="30">
        <v>4400</v>
      </c>
      <c r="R51" s="90">
        <f t="shared" ref="R51:R54" si="34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32"/>
        <v>4200</v>
      </c>
      <c r="P52" s="29" t="str">
        <f t="shared" si="33"/>
        <v/>
      </c>
      <c r="Q52" s="30">
        <v>4200</v>
      </c>
      <c r="R52" s="90">
        <f t="shared" si="34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488300</v>
      </c>
      <c r="F53" s="39">
        <f>E53/16</f>
        <v>30518.75</v>
      </c>
      <c r="G53" s="29" t="str">
        <f t="shared" si="1"/>
        <v/>
      </c>
      <c r="H53" s="51">
        <f>H46+H52</f>
        <v>488300</v>
      </c>
      <c r="I53" s="39">
        <f>H53/16</f>
        <v>30518.75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32"/>
        <v>4500</v>
      </c>
      <c r="P53" s="29" t="str">
        <f t="shared" si="33"/>
        <v/>
      </c>
      <c r="Q53" s="30">
        <v>4500</v>
      </c>
      <c r="R53" s="90">
        <f t="shared" si="34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5">E54+D54</f>
        <v>9800</v>
      </c>
      <c r="G54" s="29" t="str">
        <f t="shared" si="1"/>
        <v/>
      </c>
      <c r="H54" s="30">
        <v>9800</v>
      </c>
      <c r="I54" s="67">
        <f t="shared" ref="I54:I65" si="36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32"/>
        <v>4300</v>
      </c>
      <c r="P54" s="29" t="str">
        <f t="shared" si="33"/>
        <v/>
      </c>
      <c r="Q54" s="30">
        <v>4300</v>
      </c>
      <c r="R54" s="90">
        <f t="shared" si="34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5"/>
        <v>10000</v>
      </c>
      <c r="G55" s="29" t="str">
        <f t="shared" si="1"/>
        <v/>
      </c>
      <c r="H55" s="30">
        <v>10000</v>
      </c>
      <c r="I55" s="67">
        <f t="shared" si="36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5"/>
        <v>10700</v>
      </c>
      <c r="G56" s="29" t="str">
        <f t="shared" si="1"/>
        <v/>
      </c>
      <c r="H56" s="30">
        <v>10700</v>
      </c>
      <c r="I56" s="67">
        <f t="shared" si="36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7">N56+M56</f>
        <v>2600</v>
      </c>
      <c r="P56" s="29" t="str">
        <f t="shared" ref="P56:P59" si="38">IF(LEFT(M56,1)="+",LEFT(M56,1)&amp;TEXT(M56,"#"),TEXT(M56,"#"))</f>
        <v/>
      </c>
      <c r="Q56" s="30">
        <v>2600</v>
      </c>
      <c r="R56" s="90">
        <f t="shared" ref="R56:R59" si="39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5"/>
        <v>10900</v>
      </c>
      <c r="G57" s="29" t="str">
        <f t="shared" si="1"/>
        <v/>
      </c>
      <c r="H57" s="30">
        <v>10900</v>
      </c>
      <c r="I57" s="67">
        <f t="shared" si="36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7"/>
        <v>2800</v>
      </c>
      <c r="P57" s="29" t="str">
        <f t="shared" si="38"/>
        <v/>
      </c>
      <c r="Q57" s="30">
        <v>2800</v>
      </c>
      <c r="R57" s="90">
        <f t="shared" si="39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5"/>
        <v>11400</v>
      </c>
      <c r="G58" s="29" t="str">
        <f t="shared" si="1"/>
        <v/>
      </c>
      <c r="H58" s="30">
        <v>11400</v>
      </c>
      <c r="I58" s="67">
        <f t="shared" si="36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7"/>
        <v>2600</v>
      </c>
      <c r="P58" s="29" t="str">
        <f t="shared" si="38"/>
        <v/>
      </c>
      <c r="Q58" s="30">
        <v>2600</v>
      </c>
      <c r="R58" s="90">
        <f t="shared" si="39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5"/>
        <v>11200</v>
      </c>
      <c r="G59" s="29" t="str">
        <f t="shared" si="1"/>
        <v/>
      </c>
      <c r="H59" s="30">
        <v>11200</v>
      </c>
      <c r="I59" s="67">
        <f t="shared" si="36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7"/>
        <v>2500</v>
      </c>
      <c r="P59" s="29" t="str">
        <f t="shared" si="38"/>
        <v/>
      </c>
      <c r="Q59" s="30">
        <v>2500</v>
      </c>
      <c r="R59" s="90">
        <f t="shared" si="39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5"/>
        <v>11100</v>
      </c>
      <c r="G60" s="29" t="str">
        <f t="shared" si="1"/>
        <v/>
      </c>
      <c r="H60" s="30">
        <v>11100</v>
      </c>
      <c r="I60" s="67">
        <f t="shared" si="36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5"/>
        <v>11300</v>
      </c>
      <c r="G61" s="29" t="str">
        <f t="shared" si="1"/>
        <v/>
      </c>
      <c r="H61" s="30">
        <v>11300</v>
      </c>
      <c r="I61" s="67">
        <f t="shared" si="36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40">N61+M61</f>
        <v>2100</v>
      </c>
      <c r="P61" s="29" t="str">
        <f t="shared" ref="P61:P63" si="41">IF(LEFT(M61,1)="+",LEFT(M61,1)&amp;TEXT(M61,"#"),TEXT(M61,"#"))</f>
        <v/>
      </c>
      <c r="Q61" s="30">
        <v>2100</v>
      </c>
      <c r="R61" s="90">
        <f t="shared" ref="R61:R63" si="42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5"/>
        <v>13900</v>
      </c>
      <c r="G62" s="29" t="str">
        <f t="shared" si="1"/>
        <v/>
      </c>
      <c r="H62" s="30">
        <v>13900</v>
      </c>
      <c r="I62" s="67">
        <f t="shared" si="36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40"/>
        <v>1250</v>
      </c>
      <c r="P62" s="29" t="str">
        <f t="shared" si="41"/>
        <v/>
      </c>
      <c r="Q62" s="30">
        <v>1250</v>
      </c>
      <c r="R62" s="90">
        <f t="shared" si="42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5"/>
        <v>9900</v>
      </c>
      <c r="G63" s="29" t="str">
        <f t="shared" si="1"/>
        <v/>
      </c>
      <c r="H63" s="30">
        <v>9900</v>
      </c>
      <c r="I63" s="67">
        <f t="shared" si="36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40"/>
        <v>1900</v>
      </c>
      <c r="P63" s="29" t="str">
        <f t="shared" si="41"/>
        <v/>
      </c>
      <c r="Q63" s="30">
        <v>1900</v>
      </c>
      <c r="R63" s="90">
        <f t="shared" si="42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5"/>
        <v>11500</v>
      </c>
      <c r="G64" s="29" t="str">
        <f t="shared" si="1"/>
        <v/>
      </c>
      <c r="H64" s="30">
        <v>11500</v>
      </c>
      <c r="I64" s="67">
        <f t="shared" si="36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5"/>
        <v>11800</v>
      </c>
      <c r="G65" s="29" t="str">
        <f t="shared" si="1"/>
        <v/>
      </c>
      <c r="H65" s="30">
        <v>11800</v>
      </c>
      <c r="I65" s="67">
        <f t="shared" si="36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3">N65+M65</f>
        <v>10500</v>
      </c>
      <c r="P65" s="29" t="str">
        <f t="shared" ref="P65:P68" si="44">IF(LEFT(M65,1)="+",LEFT(M65,1)&amp;TEXT(M65,"#"),TEXT(M65,"#"))</f>
        <v/>
      </c>
      <c r="Q65" s="30">
        <v>10500</v>
      </c>
      <c r="R65" s="90">
        <f t="shared" ref="R65:R68" si="45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3"/>
        <v>10300</v>
      </c>
      <c r="P66" s="29" t="str">
        <f t="shared" si="44"/>
        <v/>
      </c>
      <c r="Q66" s="30">
        <v>10300</v>
      </c>
      <c r="R66" s="90">
        <f t="shared" si="45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6">E67+D67</f>
        <v>6700</v>
      </c>
      <c r="G67" s="29" t="str">
        <f t="shared" si="1"/>
        <v/>
      </c>
      <c r="H67" s="30">
        <v>6700</v>
      </c>
      <c r="I67" s="67">
        <f t="shared" ref="I67:I69" si="47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3"/>
        <v>8800</v>
      </c>
      <c r="P67" s="29" t="str">
        <f t="shared" si="44"/>
        <v/>
      </c>
      <c r="Q67" s="30">
        <v>8800</v>
      </c>
      <c r="R67" s="90">
        <f t="shared" si="45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6"/>
        <v>7000</v>
      </c>
      <c r="G68" s="29" t="str">
        <f t="shared" ref="G68:G73" si="48">IF(LEFT(D68,1)="+",LEFT(D68,1)&amp;TEXT(D68,"#"),TEXT(D68,"#"))</f>
        <v/>
      </c>
      <c r="H68" s="30">
        <v>7000</v>
      </c>
      <c r="I68" s="67">
        <f t="shared" si="47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3"/>
        <v>10700</v>
      </c>
      <c r="P68" s="29" t="str">
        <f t="shared" si="44"/>
        <v/>
      </c>
      <c r="Q68" s="30">
        <v>10700</v>
      </c>
      <c r="R68" s="90">
        <f t="shared" si="45"/>
        <v>10700</v>
      </c>
      <c r="S68" s="105"/>
      <c r="V68" s="106"/>
      <c r="X68" s="107"/>
      <c r="Y68" s="106"/>
      <c r="AA68" s="107"/>
      <c r="AC68" s="114">
        <f t="shared" ref="AC68:AC131" si="49">F68-I68</f>
        <v>0</v>
      </c>
      <c r="AD68" s="114">
        <f t="shared" ref="AD68:AD131" si="50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6"/>
        <v>6800</v>
      </c>
      <c r="G69" s="29" t="str">
        <f t="shared" si="48"/>
        <v/>
      </c>
      <c r="H69" s="30">
        <v>6800</v>
      </c>
      <c r="I69" s="67">
        <f t="shared" si="47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9"/>
        <v>0</v>
      </c>
      <c r="AD69" s="114">
        <f t="shared" si="50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51">N70+M70</f>
        <v>3200</v>
      </c>
      <c r="P70" s="29" t="str">
        <f t="shared" ref="P70:P79" si="52">IF(LEFT(M70,1)="+",LEFT(M70,1)&amp;TEXT(M70,"#"),TEXT(M70,"#"))</f>
        <v/>
      </c>
      <c r="Q70" s="30">
        <v>3200</v>
      </c>
      <c r="R70" s="90">
        <f t="shared" ref="R70:R133" si="53">IF(P70="",0+Q70,P70+Q70)</f>
        <v>3200</v>
      </c>
      <c r="S70" s="105"/>
      <c r="V70" s="106"/>
      <c r="X70" s="107"/>
      <c r="Y70" s="106"/>
      <c r="AA70" s="107"/>
      <c r="AC70" s="114">
        <f t="shared" si="49"/>
        <v>0</v>
      </c>
      <c r="AD70" s="114">
        <f t="shared" si="50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51"/>
        <v>3600</v>
      </c>
      <c r="P71" s="29" t="str">
        <f t="shared" si="52"/>
        <v/>
      </c>
      <c r="Q71" s="30">
        <v>3600</v>
      </c>
      <c r="R71" s="90">
        <f t="shared" si="53"/>
        <v>3600</v>
      </c>
      <c r="S71" s="105"/>
      <c r="V71" s="106"/>
      <c r="X71" s="107"/>
      <c r="Y71" s="106"/>
      <c r="AA71" s="107"/>
      <c r="AC71" s="114">
        <f t="shared" si="49"/>
        <v>0</v>
      </c>
      <c r="AD71" s="114">
        <f t="shared" si="50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4">E72+D72</f>
        <v>4700</v>
      </c>
      <c r="G72" s="29" t="str">
        <f t="shared" si="48"/>
        <v/>
      </c>
      <c r="H72" s="30">
        <v>4700</v>
      </c>
      <c r="I72" s="67">
        <f t="shared" ref="I72:I75" si="55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51"/>
        <v>3900</v>
      </c>
      <c r="P72" s="29" t="str">
        <f t="shared" si="52"/>
        <v/>
      </c>
      <c r="Q72" s="30">
        <v>3900</v>
      </c>
      <c r="R72" s="90">
        <f t="shared" si="53"/>
        <v>3900</v>
      </c>
      <c r="S72" s="105"/>
      <c r="V72" s="106"/>
      <c r="X72" s="107"/>
      <c r="Y72" s="106"/>
      <c r="AA72" s="107"/>
      <c r="AC72" s="114">
        <f t="shared" si="49"/>
        <v>0</v>
      </c>
      <c r="AD72" s="114">
        <f t="shared" si="50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4"/>
        <v>4700</v>
      </c>
      <c r="G73" s="29" t="str">
        <f t="shared" si="48"/>
        <v/>
      </c>
      <c r="H73" s="30">
        <v>4700</v>
      </c>
      <c r="I73" s="67">
        <f t="shared" si="55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51"/>
        <v>3200</v>
      </c>
      <c r="P73" s="29" t="str">
        <f t="shared" si="52"/>
        <v/>
      </c>
      <c r="Q73" s="30">
        <v>3200</v>
      </c>
      <c r="R73" s="90">
        <f t="shared" si="53"/>
        <v>3200</v>
      </c>
      <c r="S73" s="105"/>
      <c r="V73" s="106"/>
      <c r="X73" s="107"/>
      <c r="Y73" s="106"/>
      <c r="AA73" s="107"/>
      <c r="AC73" s="114">
        <f t="shared" si="49"/>
        <v>0</v>
      </c>
      <c r="AD73" s="114">
        <f t="shared" si="50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51"/>
        <v>3500</v>
      </c>
      <c r="P74" s="29" t="str">
        <f t="shared" si="52"/>
        <v/>
      </c>
      <c r="Q74" s="30">
        <v>3500</v>
      </c>
      <c r="R74" s="90">
        <f t="shared" si="53"/>
        <v>3500</v>
      </c>
      <c r="S74" s="105"/>
      <c r="V74" s="106"/>
      <c r="X74" s="107"/>
      <c r="Y74" s="106"/>
      <c r="AA74" s="107"/>
      <c r="AC74" s="114">
        <f t="shared" si="49"/>
        <v>0</v>
      </c>
      <c r="AD74" s="114">
        <f t="shared" si="50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4"/>
        <v>3600</v>
      </c>
      <c r="G75" s="29" t="str">
        <f t="shared" ref="G75:G86" si="56">IF(LEFT(D75,1)="+",LEFT(D75,1)&amp;TEXT(D75,"#"),TEXT(D75,"#"))</f>
        <v/>
      </c>
      <c r="H75" s="30">
        <v>3600</v>
      </c>
      <c r="I75" s="67">
        <f t="shared" si="55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51"/>
        <v>12800</v>
      </c>
      <c r="P75" s="29" t="str">
        <f t="shared" si="52"/>
        <v/>
      </c>
      <c r="Q75" s="30">
        <v>12800</v>
      </c>
      <c r="R75" s="90">
        <f t="shared" si="53"/>
        <v>12800</v>
      </c>
      <c r="S75" s="105"/>
      <c r="V75" s="106"/>
      <c r="X75" s="107"/>
      <c r="Y75" s="106"/>
      <c r="AA75" s="107"/>
      <c r="AC75" s="114">
        <f t="shared" si="49"/>
        <v>0</v>
      </c>
      <c r="AD75" s="114">
        <f t="shared" si="50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51"/>
        <v>8500</v>
      </c>
      <c r="P76" s="29" t="str">
        <f t="shared" si="52"/>
        <v/>
      </c>
      <c r="Q76" s="30">
        <v>8500</v>
      </c>
      <c r="R76" s="90">
        <f t="shared" si="53"/>
        <v>8500</v>
      </c>
      <c r="S76" s="105"/>
      <c r="V76" s="106"/>
      <c r="X76" s="107"/>
      <c r="Y76" s="106"/>
      <c r="AA76" s="107"/>
      <c r="AC76" s="114">
        <f t="shared" si="49"/>
        <v>0</v>
      </c>
      <c r="AD76" s="114">
        <f t="shared" si="50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7">E77+D77</f>
        <v>9400</v>
      </c>
      <c r="G77" s="29" t="str">
        <f t="shared" si="56"/>
        <v/>
      </c>
      <c r="H77" s="30">
        <v>9400</v>
      </c>
      <c r="I77" s="67">
        <f t="shared" ref="I77:I94" si="58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51"/>
        <v>2100</v>
      </c>
      <c r="P77" s="29" t="str">
        <f t="shared" si="52"/>
        <v/>
      </c>
      <c r="Q77" s="30">
        <v>2100</v>
      </c>
      <c r="R77" s="90">
        <f t="shared" si="53"/>
        <v>2100</v>
      </c>
      <c r="S77" s="129"/>
      <c r="V77" s="106"/>
      <c r="X77" s="107"/>
      <c r="Y77" s="106"/>
      <c r="AA77" s="107"/>
      <c r="AC77" s="114">
        <f t="shared" si="49"/>
        <v>0</v>
      </c>
      <c r="AD77" s="114">
        <f t="shared" si="50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7"/>
        <v>9800</v>
      </c>
      <c r="G78" s="29" t="str">
        <f t="shared" si="56"/>
        <v/>
      </c>
      <c r="H78" s="30">
        <v>9800</v>
      </c>
      <c r="I78" s="67">
        <f t="shared" si="58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51"/>
        <v>9500</v>
      </c>
      <c r="P78" s="29" t="str">
        <f t="shared" si="52"/>
        <v/>
      </c>
      <c r="Q78" s="30">
        <v>9500</v>
      </c>
      <c r="R78" s="90">
        <f t="shared" si="53"/>
        <v>9500</v>
      </c>
      <c r="S78" s="129"/>
      <c r="V78" s="106"/>
      <c r="X78" s="107"/>
      <c r="Y78" s="106"/>
      <c r="AA78" s="107"/>
      <c r="AC78" s="114">
        <f t="shared" si="49"/>
        <v>0</v>
      </c>
      <c r="AD78" s="114">
        <f t="shared" si="50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7"/>
        <v>9200</v>
      </c>
      <c r="G79" s="29" t="str">
        <f t="shared" si="56"/>
        <v/>
      </c>
      <c r="H79" s="30">
        <v>9200</v>
      </c>
      <c r="I79" s="67">
        <f t="shared" si="58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51"/>
        <v>13000</v>
      </c>
      <c r="P79" s="29" t="str">
        <f t="shared" si="52"/>
        <v/>
      </c>
      <c r="Q79" s="30">
        <v>13000</v>
      </c>
      <c r="R79" s="90">
        <f t="shared" si="53"/>
        <v>13000</v>
      </c>
      <c r="S79" s="129"/>
      <c r="V79" s="106"/>
      <c r="X79" s="107"/>
      <c r="Y79" s="106"/>
      <c r="AA79" s="107"/>
      <c r="AC79" s="114">
        <f t="shared" si="49"/>
        <v>0</v>
      </c>
      <c r="AD79" s="114">
        <f t="shared" si="50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7"/>
        <v>9400</v>
      </c>
      <c r="G80" s="29" t="str">
        <f t="shared" si="56"/>
        <v/>
      </c>
      <c r="H80" s="30">
        <v>9400</v>
      </c>
      <c r="I80" s="67">
        <f t="shared" si="58"/>
        <v>9400</v>
      </c>
      <c r="J80" s="69"/>
      <c r="K80" s="25" t="s">
        <v>348</v>
      </c>
      <c r="L80" s="25" t="s">
        <v>205</v>
      </c>
      <c r="M80" s="52"/>
      <c r="N80" s="27">
        <v>27000</v>
      </c>
      <c r="O80" s="28">
        <f t="shared" si="51"/>
        <v>27000</v>
      </c>
      <c r="P80" s="29"/>
      <c r="Q80" s="30">
        <v>23000</v>
      </c>
      <c r="R80" s="90">
        <f t="shared" si="53"/>
        <v>23000</v>
      </c>
      <c r="S80" s="129"/>
      <c r="V80" s="106"/>
      <c r="X80" s="107"/>
      <c r="Y80" s="106"/>
      <c r="AA80" s="107"/>
      <c r="AC80" s="114">
        <f t="shared" si="49"/>
        <v>0</v>
      </c>
      <c r="AD80" s="114">
        <f t="shared" si="50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7"/>
        <v>9700</v>
      </c>
      <c r="G81" s="29" t="str">
        <f t="shared" si="56"/>
        <v/>
      </c>
      <c r="H81" s="30">
        <v>9700</v>
      </c>
      <c r="I81" s="67">
        <f t="shared" si="58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51"/>
        <v>30000</v>
      </c>
      <c r="P81" s="29" t="str">
        <f t="shared" ref="P81:P121" si="59">IF(LEFT(M81,1)="+",LEFT(M81,1)&amp;TEXT(M81,"#"),TEXT(M81,"#"))</f>
        <v/>
      </c>
      <c r="Q81" s="30">
        <v>28000</v>
      </c>
      <c r="R81" s="90">
        <f t="shared" si="53"/>
        <v>28000</v>
      </c>
      <c r="S81" s="129"/>
      <c r="V81" s="106"/>
      <c r="X81" s="107"/>
      <c r="Y81" s="106"/>
      <c r="AA81" s="107"/>
      <c r="AC81" s="114">
        <f t="shared" si="49"/>
        <v>0</v>
      </c>
      <c r="AD81" s="114">
        <f t="shared" si="50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7"/>
        <v>8100</v>
      </c>
      <c r="G82" s="29" t="str">
        <f t="shared" si="56"/>
        <v/>
      </c>
      <c r="H82" s="30">
        <v>8100</v>
      </c>
      <c r="I82" s="67">
        <f t="shared" si="58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51"/>
        <v>28800</v>
      </c>
      <c r="P82" s="29"/>
      <c r="Q82" s="30">
        <v>25500</v>
      </c>
      <c r="R82" s="90">
        <f t="shared" si="53"/>
        <v>25500</v>
      </c>
      <c r="S82" s="129"/>
      <c r="V82" s="106"/>
      <c r="X82" s="107"/>
      <c r="Y82" s="106"/>
      <c r="AA82" s="107"/>
      <c r="AC82" s="114">
        <f t="shared" si="49"/>
        <v>0</v>
      </c>
      <c r="AD82" s="114">
        <f t="shared" si="50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7"/>
        <v>9900</v>
      </c>
      <c r="G83" s="29" t="str">
        <f t="shared" si="56"/>
        <v/>
      </c>
      <c r="H83" s="30">
        <v>9900</v>
      </c>
      <c r="I83" s="67">
        <f t="shared" si="58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51"/>
        <v>32000</v>
      </c>
      <c r="P83" s="29" t="str">
        <f t="shared" si="59"/>
        <v/>
      </c>
      <c r="Q83" s="30">
        <v>30000</v>
      </c>
      <c r="R83" s="90">
        <f t="shared" si="53"/>
        <v>30000</v>
      </c>
      <c r="S83" s="129"/>
      <c r="V83" s="106"/>
      <c r="X83" s="107"/>
      <c r="Y83" s="106"/>
      <c r="AA83" s="107"/>
      <c r="AC83" s="114">
        <f t="shared" si="49"/>
        <v>0</v>
      </c>
      <c r="AD83" s="114">
        <f t="shared" si="50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7"/>
        <v>8300</v>
      </c>
      <c r="G84" s="29" t="str">
        <f t="shared" si="56"/>
        <v/>
      </c>
      <c r="H84" s="30">
        <v>8300</v>
      </c>
      <c r="I84" s="67">
        <f t="shared" si="58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51"/>
        <v>26800</v>
      </c>
      <c r="P84" s="29" t="str">
        <f t="shared" si="59"/>
        <v/>
      </c>
      <c r="Q84" s="30">
        <v>25800</v>
      </c>
      <c r="R84" s="90">
        <f t="shared" si="53"/>
        <v>25800</v>
      </c>
      <c r="S84" s="129"/>
      <c r="V84" s="106"/>
      <c r="X84" s="107"/>
      <c r="Y84" s="106"/>
      <c r="AA84" s="107"/>
      <c r="AC84" s="114">
        <f t="shared" si="49"/>
        <v>0</v>
      </c>
      <c r="AD84" s="114">
        <f t="shared" si="50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7"/>
        <v>6800</v>
      </c>
      <c r="G85" s="29" t="str">
        <f t="shared" si="56"/>
        <v/>
      </c>
      <c r="H85" s="30">
        <v>6800</v>
      </c>
      <c r="I85" s="67">
        <f t="shared" si="58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51"/>
        <v>1700</v>
      </c>
      <c r="P85" s="29" t="str">
        <f t="shared" si="59"/>
        <v/>
      </c>
      <c r="Q85" s="34">
        <v>1700</v>
      </c>
      <c r="R85" s="90">
        <f t="shared" si="53"/>
        <v>1700</v>
      </c>
      <c r="S85" s="129"/>
      <c r="V85" s="106"/>
      <c r="X85" s="107"/>
      <c r="Y85" s="106"/>
      <c r="AA85" s="107"/>
      <c r="AC85" s="114">
        <f t="shared" si="49"/>
        <v>0</v>
      </c>
      <c r="AD85" s="114">
        <f t="shared" si="50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7000</v>
      </c>
      <c r="F86" s="28">
        <f t="shared" si="57"/>
        <v>7000</v>
      </c>
      <c r="G86" s="29" t="str">
        <f t="shared" si="56"/>
        <v/>
      </c>
      <c r="H86" s="30">
        <v>7000</v>
      </c>
      <c r="I86" s="67">
        <f t="shared" si="58"/>
        <v>7000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51"/>
        <v>4300</v>
      </c>
      <c r="P86" s="29" t="str">
        <f t="shared" si="59"/>
        <v/>
      </c>
      <c r="Q86" s="30">
        <v>4300</v>
      </c>
      <c r="R86" s="90">
        <f t="shared" si="53"/>
        <v>4300</v>
      </c>
      <c r="S86" s="105"/>
      <c r="V86" s="106"/>
      <c r="X86" s="107"/>
      <c r="Y86" s="106"/>
      <c r="AA86" s="107"/>
      <c r="AC86" s="114">
        <f t="shared" si="49"/>
        <v>0</v>
      </c>
      <c r="AD86" s="114">
        <f t="shared" si="50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7"/>
        <v>7300</v>
      </c>
      <c r="G87" s="29"/>
      <c r="H87" s="30">
        <v>7300</v>
      </c>
      <c r="I87" s="67">
        <f t="shared" si="58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51"/>
        <v>1950</v>
      </c>
      <c r="P87" s="29" t="str">
        <f t="shared" si="59"/>
        <v/>
      </c>
      <c r="Q87" s="30">
        <v>1950</v>
      </c>
      <c r="R87" s="90">
        <f t="shared" si="53"/>
        <v>1950</v>
      </c>
      <c r="S87" s="105"/>
      <c r="V87" s="106"/>
      <c r="X87" s="107"/>
      <c r="Y87" s="106"/>
      <c r="AA87" s="107"/>
      <c r="AC87" s="114">
        <f t="shared" si="49"/>
        <v>0</v>
      </c>
      <c r="AD87" s="114">
        <f t="shared" si="50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7"/>
        <v>7500</v>
      </c>
      <c r="G88" s="29" t="str">
        <f t="shared" ref="G88:G114" si="60">IF(LEFT(D88,1)="+",LEFT(D88,1)&amp;TEXT(D88,"#"),TEXT(D88,"#"))</f>
        <v/>
      </c>
      <c r="H88" s="30">
        <v>7500</v>
      </c>
      <c r="I88" s="67">
        <f t="shared" si="58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51"/>
        <v>2250</v>
      </c>
      <c r="P88" s="29" t="str">
        <f t="shared" si="59"/>
        <v/>
      </c>
      <c r="Q88" s="30">
        <v>2250</v>
      </c>
      <c r="R88" s="90">
        <f t="shared" si="53"/>
        <v>2250</v>
      </c>
      <c r="S88" s="105"/>
      <c r="V88" s="106"/>
      <c r="W88" s="130"/>
      <c r="X88" s="131"/>
      <c r="Y88" s="106"/>
      <c r="Z88" s="130"/>
      <c r="AA88" s="131"/>
      <c r="AC88" s="114">
        <f t="shared" si="49"/>
        <v>0</v>
      </c>
      <c r="AD88" s="114">
        <f t="shared" si="50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7"/>
        <v>8700</v>
      </c>
      <c r="G89" s="29"/>
      <c r="H89" s="30">
        <v>8700</v>
      </c>
      <c r="I89" s="67">
        <f t="shared" si="58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51"/>
        <v>1800</v>
      </c>
      <c r="P89" s="29" t="str">
        <f t="shared" si="59"/>
        <v/>
      </c>
      <c r="Q89" s="30">
        <v>1800</v>
      </c>
      <c r="R89" s="90">
        <f t="shared" si="53"/>
        <v>1800</v>
      </c>
      <c r="S89" s="105"/>
      <c r="V89" s="106"/>
      <c r="W89" s="130"/>
      <c r="X89" s="131"/>
      <c r="Y89" s="106"/>
      <c r="Z89" s="130"/>
      <c r="AA89" s="131"/>
      <c r="AC89" s="114">
        <f t="shared" si="49"/>
        <v>0</v>
      </c>
      <c r="AD89" s="114">
        <f t="shared" si="50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7"/>
        <v>11200</v>
      </c>
      <c r="G90" s="29" t="str">
        <f t="shared" si="60"/>
        <v/>
      </c>
      <c r="H90" s="30">
        <v>11200</v>
      </c>
      <c r="I90" s="67">
        <f t="shared" si="58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51"/>
        <v>2200</v>
      </c>
      <c r="P90" s="29" t="str">
        <f t="shared" si="59"/>
        <v/>
      </c>
      <c r="Q90" s="30">
        <v>2200</v>
      </c>
      <c r="R90" s="90">
        <f t="shared" si="53"/>
        <v>2200</v>
      </c>
      <c r="S90" s="105"/>
      <c r="V90" s="106"/>
      <c r="W90" s="130"/>
      <c r="X90" s="131"/>
      <c r="Y90" s="106"/>
      <c r="Z90" s="130"/>
      <c r="AA90" s="131"/>
      <c r="AC90" s="114">
        <f t="shared" si="49"/>
        <v>0</v>
      </c>
      <c r="AD90" s="114">
        <f t="shared" si="50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7"/>
        <v>8200</v>
      </c>
      <c r="G91" s="29" t="str">
        <f t="shared" si="60"/>
        <v/>
      </c>
      <c r="H91" s="30">
        <v>8200</v>
      </c>
      <c r="I91" s="67">
        <f t="shared" si="58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51"/>
        <v>1100</v>
      </c>
      <c r="P91" s="29" t="str">
        <f t="shared" si="59"/>
        <v/>
      </c>
      <c r="Q91" s="34">
        <v>1100</v>
      </c>
      <c r="R91" s="90">
        <f t="shared" si="53"/>
        <v>1100</v>
      </c>
      <c r="S91" s="105"/>
      <c r="V91" s="106"/>
      <c r="W91" s="130"/>
      <c r="X91" s="131"/>
      <c r="Y91" s="106"/>
      <c r="Z91" s="130"/>
      <c r="AA91" s="131"/>
      <c r="AC91" s="114">
        <f t="shared" si="49"/>
        <v>0</v>
      </c>
      <c r="AD91" s="114">
        <f t="shared" si="50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7"/>
        <v>7600</v>
      </c>
      <c r="G92" s="29" t="str">
        <f t="shared" si="60"/>
        <v/>
      </c>
      <c r="H92" s="30">
        <v>7600</v>
      </c>
      <c r="I92" s="67">
        <f t="shared" si="58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51"/>
        <v>1100</v>
      </c>
      <c r="P92" s="29" t="str">
        <f t="shared" si="59"/>
        <v/>
      </c>
      <c r="Q92" s="34">
        <v>1100</v>
      </c>
      <c r="R92" s="90">
        <f t="shared" si="53"/>
        <v>1100</v>
      </c>
      <c r="S92" s="105"/>
      <c r="V92" s="106"/>
      <c r="W92" s="130"/>
      <c r="X92" s="131"/>
      <c r="Y92" s="106"/>
      <c r="Z92" s="130"/>
      <c r="AA92" s="131"/>
      <c r="AC92" s="114">
        <f t="shared" si="49"/>
        <v>0</v>
      </c>
      <c r="AD92" s="114">
        <f t="shared" si="50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7"/>
        <v>8500</v>
      </c>
      <c r="G93" s="29" t="str">
        <f t="shared" si="60"/>
        <v/>
      </c>
      <c r="H93" s="30">
        <v>8500</v>
      </c>
      <c r="I93" s="67">
        <f t="shared" si="58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51"/>
        <v>2100</v>
      </c>
      <c r="P93" s="29" t="str">
        <f t="shared" si="59"/>
        <v/>
      </c>
      <c r="Q93" s="30">
        <v>2100</v>
      </c>
      <c r="R93" s="90">
        <f t="shared" si="53"/>
        <v>2100</v>
      </c>
      <c r="S93" s="105"/>
      <c r="V93" s="106"/>
      <c r="W93" s="130"/>
      <c r="X93" s="131"/>
      <c r="Y93" s="106"/>
      <c r="Z93" s="130"/>
      <c r="AA93" s="131"/>
      <c r="AC93" s="114">
        <f t="shared" si="49"/>
        <v>0</v>
      </c>
      <c r="AD93" s="114">
        <f t="shared" si="50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7"/>
        <v>8900</v>
      </c>
      <c r="G94" s="29" t="str">
        <f t="shared" si="60"/>
        <v/>
      </c>
      <c r="H94" s="30">
        <v>8900</v>
      </c>
      <c r="I94" s="67">
        <f t="shared" si="58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51"/>
        <v>2100</v>
      </c>
      <c r="P94" s="29" t="str">
        <f t="shared" si="59"/>
        <v/>
      </c>
      <c r="Q94" s="30">
        <v>2100</v>
      </c>
      <c r="R94" s="90">
        <f t="shared" si="53"/>
        <v>2100</v>
      </c>
      <c r="S94" s="105"/>
      <c r="V94" s="106"/>
      <c r="W94" s="130"/>
      <c r="X94" s="131"/>
      <c r="Y94" s="106"/>
      <c r="Z94" s="130"/>
      <c r="AA94" s="131"/>
      <c r="AC94" s="114">
        <f t="shared" si="49"/>
        <v>0</v>
      </c>
      <c r="AD94" s="114">
        <f t="shared" si="50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155500</v>
      </c>
      <c r="F95" s="39">
        <f>E95/18</f>
        <v>8638.88888888889</v>
      </c>
      <c r="G95" s="29" t="str">
        <f t="shared" si="60"/>
        <v/>
      </c>
      <c r="H95" s="38">
        <f>SUM(I77:I94)</f>
        <v>155500</v>
      </c>
      <c r="I95" s="39">
        <f>AVERAGE(I77:I94)</f>
        <v>8638.88888888889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51"/>
        <v>5200</v>
      </c>
      <c r="P95" s="29" t="str">
        <f t="shared" si="59"/>
        <v/>
      </c>
      <c r="Q95" s="30">
        <v>5200</v>
      </c>
      <c r="R95" s="90">
        <f t="shared" si="53"/>
        <v>5200</v>
      </c>
      <c r="S95" s="105"/>
      <c r="V95" s="106"/>
      <c r="W95" s="130"/>
      <c r="X95" s="131"/>
      <c r="Y95" s="106"/>
      <c r="Z95" s="130"/>
      <c r="AA95" s="131"/>
      <c r="AC95" s="114">
        <f t="shared" si="49"/>
        <v>0</v>
      </c>
      <c r="AD95" s="114">
        <f t="shared" si="50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61">E96+D96</f>
        <v>10800</v>
      </c>
      <c r="G96" s="29" t="str">
        <f t="shared" si="60"/>
        <v/>
      </c>
      <c r="H96" s="30">
        <v>10800</v>
      </c>
      <c r="I96" s="67">
        <f t="shared" ref="I96:I114" si="62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51"/>
        <v>2700</v>
      </c>
      <c r="P96" s="29" t="str">
        <f t="shared" si="59"/>
        <v/>
      </c>
      <c r="Q96" s="30">
        <v>2700</v>
      </c>
      <c r="R96" s="90">
        <f t="shared" si="53"/>
        <v>2700</v>
      </c>
      <c r="S96" s="105"/>
      <c r="V96" s="106"/>
      <c r="W96" s="130"/>
      <c r="X96" s="131"/>
      <c r="Y96" s="106"/>
      <c r="Z96" s="130"/>
      <c r="AA96" s="131"/>
      <c r="AC96" s="114">
        <f t="shared" si="49"/>
        <v>0</v>
      </c>
      <c r="AD96" s="114">
        <f t="shared" si="50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61"/>
        <v>11900</v>
      </c>
      <c r="G97" s="29" t="str">
        <f t="shared" si="60"/>
        <v/>
      </c>
      <c r="H97" s="30">
        <v>11900</v>
      </c>
      <c r="I97" s="67">
        <f t="shared" si="62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51"/>
        <v>2700</v>
      </c>
      <c r="P97" s="29" t="str">
        <f t="shared" si="59"/>
        <v/>
      </c>
      <c r="Q97" s="30">
        <v>2700</v>
      </c>
      <c r="R97" s="90">
        <f t="shared" si="53"/>
        <v>2700</v>
      </c>
      <c r="S97" s="105"/>
      <c r="V97" s="106"/>
      <c r="W97" s="130"/>
      <c r="X97" s="131"/>
      <c r="Y97" s="106"/>
      <c r="Z97" s="130"/>
      <c r="AA97" s="131"/>
      <c r="AC97" s="114">
        <f t="shared" si="49"/>
        <v>0</v>
      </c>
      <c r="AD97" s="114">
        <f t="shared" si="50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61"/>
        <v>11800</v>
      </c>
      <c r="G98" s="29" t="str">
        <f t="shared" si="60"/>
        <v/>
      </c>
      <c r="H98" s="30">
        <v>11800</v>
      </c>
      <c r="I98" s="67">
        <f t="shared" si="62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51"/>
        <v>5300</v>
      </c>
      <c r="P98" s="29" t="str">
        <f t="shared" si="59"/>
        <v/>
      </c>
      <c r="Q98" s="30">
        <v>5300</v>
      </c>
      <c r="R98" s="90">
        <f t="shared" si="53"/>
        <v>5300</v>
      </c>
      <c r="S98" s="105"/>
      <c r="V98" s="106"/>
      <c r="W98" s="130"/>
      <c r="X98" s="131"/>
      <c r="Y98" s="106"/>
      <c r="Z98" s="130"/>
      <c r="AA98" s="131"/>
      <c r="AC98" s="114">
        <f t="shared" si="49"/>
        <v>0</v>
      </c>
      <c r="AD98" s="114">
        <f t="shared" si="50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61"/>
        <v>12100</v>
      </c>
      <c r="G99" s="29" t="str">
        <f t="shared" si="60"/>
        <v/>
      </c>
      <c r="H99" s="30">
        <v>12100</v>
      </c>
      <c r="I99" s="67">
        <f t="shared" si="62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51"/>
        <v>1000</v>
      </c>
      <c r="P99" s="29" t="str">
        <f t="shared" si="59"/>
        <v/>
      </c>
      <c r="Q99" s="30">
        <v>1000</v>
      </c>
      <c r="R99" s="90">
        <f t="shared" si="53"/>
        <v>1000</v>
      </c>
      <c r="S99" s="105"/>
      <c r="V99" s="106"/>
      <c r="W99" s="130"/>
      <c r="X99" s="131"/>
      <c r="Y99" s="106"/>
      <c r="Z99" s="130"/>
      <c r="AA99" s="131"/>
      <c r="AC99" s="114">
        <f t="shared" si="49"/>
        <v>0</v>
      </c>
      <c r="AD99" s="114">
        <f t="shared" si="50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61"/>
        <v>11200</v>
      </c>
      <c r="G100" s="29" t="str">
        <f t="shared" si="60"/>
        <v/>
      </c>
      <c r="H100" s="30">
        <v>11200</v>
      </c>
      <c r="I100" s="67">
        <f t="shared" si="62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51"/>
        <v>2700</v>
      </c>
      <c r="P100" s="29" t="str">
        <f t="shared" si="59"/>
        <v/>
      </c>
      <c r="Q100" s="30">
        <v>2700</v>
      </c>
      <c r="R100" s="90">
        <f t="shared" si="53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9"/>
        <v>0</v>
      </c>
      <c r="AD100" s="114">
        <f t="shared" si="50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61"/>
        <v>11000</v>
      </c>
      <c r="G101" s="29" t="str">
        <f t="shared" si="60"/>
        <v/>
      </c>
      <c r="H101" s="30">
        <v>11000</v>
      </c>
      <c r="I101" s="67">
        <f t="shared" si="62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51"/>
        <v>600</v>
      </c>
      <c r="P101" s="29" t="str">
        <f t="shared" si="59"/>
        <v/>
      </c>
      <c r="Q101" s="30">
        <v>600</v>
      </c>
      <c r="R101" s="90">
        <f t="shared" si="53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9"/>
        <v>0</v>
      </c>
      <c r="AD101" s="114">
        <f t="shared" si="50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61"/>
        <v>10300</v>
      </c>
      <c r="G102" s="29" t="str">
        <f t="shared" si="60"/>
        <v/>
      </c>
      <c r="H102" s="30">
        <v>10300</v>
      </c>
      <c r="I102" s="67">
        <f t="shared" si="62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51"/>
        <v>1600</v>
      </c>
      <c r="P102" s="29" t="str">
        <f t="shared" si="59"/>
        <v/>
      </c>
      <c r="Q102" s="34">
        <v>1600</v>
      </c>
      <c r="R102" s="90">
        <f t="shared" si="53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9"/>
        <v>0</v>
      </c>
      <c r="AD102" s="114">
        <f t="shared" si="50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61"/>
        <v>10300</v>
      </c>
      <c r="G103" s="29" t="str">
        <f t="shared" si="60"/>
        <v/>
      </c>
      <c r="H103" s="30">
        <v>10300</v>
      </c>
      <c r="I103" s="67">
        <f t="shared" si="62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51"/>
        <v>1900</v>
      </c>
      <c r="P103" s="29" t="str">
        <f t="shared" si="59"/>
        <v/>
      </c>
      <c r="Q103" s="30">
        <v>1900</v>
      </c>
      <c r="R103" s="90">
        <f t="shared" si="53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9"/>
        <v>0</v>
      </c>
      <c r="AD103" s="114">
        <f t="shared" si="50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61"/>
        <v>10800</v>
      </c>
      <c r="G104" s="29" t="str">
        <f t="shared" si="60"/>
        <v/>
      </c>
      <c r="H104" s="30">
        <v>10800</v>
      </c>
      <c r="I104" s="67">
        <f t="shared" si="62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51"/>
        <v>3000</v>
      </c>
      <c r="P104" s="29" t="str">
        <f t="shared" si="59"/>
        <v/>
      </c>
      <c r="Q104" s="34">
        <v>3000</v>
      </c>
      <c r="R104" s="90">
        <f t="shared" si="53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9"/>
        <v>0</v>
      </c>
      <c r="AD104" s="114">
        <f t="shared" si="50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61"/>
        <v>10300</v>
      </c>
      <c r="G105" s="29" t="str">
        <f t="shared" si="60"/>
        <v/>
      </c>
      <c r="H105" s="30">
        <v>10300</v>
      </c>
      <c r="I105" s="67">
        <f t="shared" si="62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51"/>
        <v>2500</v>
      </c>
      <c r="P105" s="29" t="str">
        <f t="shared" si="59"/>
        <v/>
      </c>
      <c r="Q105" s="34">
        <v>2500</v>
      </c>
      <c r="R105" s="90">
        <f t="shared" si="53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9"/>
        <v>0</v>
      </c>
      <c r="AD105" s="114">
        <f t="shared" si="50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61"/>
        <v>10300</v>
      </c>
      <c r="G106" s="29" t="str">
        <f t="shared" si="60"/>
        <v/>
      </c>
      <c r="H106" s="30">
        <v>10300</v>
      </c>
      <c r="I106" s="67">
        <f t="shared" si="62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51"/>
        <v>2500</v>
      </c>
      <c r="P106" s="29" t="str">
        <f t="shared" si="59"/>
        <v/>
      </c>
      <c r="Q106" s="30">
        <v>2500</v>
      </c>
      <c r="R106" s="90">
        <f t="shared" si="53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9"/>
        <v>0</v>
      </c>
      <c r="AD106" s="114">
        <f t="shared" si="50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10300</v>
      </c>
      <c r="F107" s="28">
        <f t="shared" si="61"/>
        <v>10300</v>
      </c>
      <c r="G107" s="29" t="str">
        <f t="shared" si="60"/>
        <v/>
      </c>
      <c r="H107" s="30">
        <v>10300</v>
      </c>
      <c r="I107" s="67">
        <f t="shared" si="62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51"/>
        <v>2400</v>
      </c>
      <c r="P107" s="29" t="str">
        <f t="shared" si="59"/>
        <v/>
      </c>
      <c r="Q107" s="30">
        <v>2400</v>
      </c>
      <c r="R107" s="90">
        <f t="shared" si="53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9"/>
        <v>0</v>
      </c>
      <c r="AD107" s="114">
        <f t="shared" si="50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61"/>
        <v>11900</v>
      </c>
      <c r="G108" s="29" t="str">
        <f t="shared" si="60"/>
        <v/>
      </c>
      <c r="H108" s="30">
        <v>11900</v>
      </c>
      <c r="I108" s="67">
        <f t="shared" si="62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51"/>
        <v>1800</v>
      </c>
      <c r="P108" s="29" t="str">
        <f t="shared" si="59"/>
        <v/>
      </c>
      <c r="Q108" s="30">
        <v>1800</v>
      </c>
      <c r="R108" s="90">
        <f t="shared" si="53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9"/>
        <v>0</v>
      </c>
      <c r="AD108" s="114">
        <f t="shared" si="50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61"/>
        <v>12100</v>
      </c>
      <c r="G109" s="29" t="str">
        <f t="shared" si="60"/>
        <v/>
      </c>
      <c r="H109" s="30">
        <v>12100</v>
      </c>
      <c r="I109" s="67">
        <f t="shared" si="62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51"/>
        <v>1600</v>
      </c>
      <c r="P109" s="29" t="str">
        <f t="shared" si="59"/>
        <v/>
      </c>
      <c r="Q109" s="34">
        <v>1600</v>
      </c>
      <c r="R109" s="90">
        <f t="shared" si="53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9"/>
        <v>0</v>
      </c>
      <c r="AD109" s="114">
        <f t="shared" si="50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61"/>
        <v>12100</v>
      </c>
      <c r="G110" s="29" t="str">
        <f t="shared" si="60"/>
        <v/>
      </c>
      <c r="H110" s="30">
        <v>12100</v>
      </c>
      <c r="I110" s="67">
        <f t="shared" si="62"/>
        <v>12100</v>
      </c>
      <c r="J110" s="69"/>
      <c r="K110" s="25" t="s">
        <v>273</v>
      </c>
      <c r="L110" s="25" t="s">
        <v>26</v>
      </c>
      <c r="M110" s="52"/>
      <c r="N110" s="27">
        <v>1180</v>
      </c>
      <c r="O110" s="28">
        <f t="shared" si="51"/>
        <v>1180</v>
      </c>
      <c r="P110" s="29" t="str">
        <f t="shared" si="59"/>
        <v/>
      </c>
      <c r="Q110" s="30">
        <v>1180</v>
      </c>
      <c r="R110" s="90">
        <f t="shared" si="53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9"/>
        <v>0</v>
      </c>
      <c r="AD110" s="114">
        <f t="shared" si="50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61"/>
        <v>11300</v>
      </c>
      <c r="G111" s="29" t="str">
        <f t="shared" si="60"/>
        <v/>
      </c>
      <c r="H111" s="30">
        <v>11300</v>
      </c>
      <c r="I111" s="67">
        <f t="shared" si="62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51"/>
        <v>6200</v>
      </c>
      <c r="P111" s="29" t="str">
        <f t="shared" si="59"/>
        <v/>
      </c>
      <c r="Q111" s="34">
        <v>6200</v>
      </c>
      <c r="R111" s="90">
        <f t="shared" si="53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9"/>
        <v>0</v>
      </c>
      <c r="AD111" s="114">
        <f t="shared" si="50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61"/>
        <v>11000</v>
      </c>
      <c r="G112" s="29" t="str">
        <f t="shared" si="60"/>
        <v/>
      </c>
      <c r="H112" s="30">
        <v>11000</v>
      </c>
      <c r="I112" s="67">
        <f t="shared" si="62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51"/>
        <v>1500</v>
      </c>
      <c r="P112" s="29" t="str">
        <f t="shared" si="59"/>
        <v/>
      </c>
      <c r="Q112" s="30">
        <v>1500</v>
      </c>
      <c r="R112" s="90">
        <f t="shared" si="53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9"/>
        <v>0</v>
      </c>
      <c r="AD112" s="114">
        <f t="shared" si="50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61"/>
        <v>10300</v>
      </c>
      <c r="G113" s="29" t="str">
        <f t="shared" si="60"/>
        <v/>
      </c>
      <c r="H113" s="30">
        <v>10300</v>
      </c>
      <c r="I113" s="67">
        <f t="shared" si="62"/>
        <v>10300</v>
      </c>
      <c r="J113" s="69"/>
      <c r="K113" s="25" t="s">
        <v>280</v>
      </c>
      <c r="L113" s="25" t="s">
        <v>22</v>
      </c>
      <c r="M113" s="52"/>
      <c r="N113" s="27">
        <v>1700</v>
      </c>
      <c r="O113" s="28">
        <f t="shared" si="51"/>
        <v>1700</v>
      </c>
      <c r="P113" s="29" t="str">
        <f t="shared" si="59"/>
        <v/>
      </c>
      <c r="Q113" s="30">
        <v>1700</v>
      </c>
      <c r="R113" s="90">
        <f t="shared" si="53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9"/>
        <v>0</v>
      </c>
      <c r="AD113" s="114">
        <f t="shared" si="50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61"/>
        <v>10300</v>
      </c>
      <c r="G114" s="29" t="str">
        <f t="shared" si="60"/>
        <v/>
      </c>
      <c r="H114" s="30">
        <v>10300</v>
      </c>
      <c r="I114" s="67">
        <f t="shared" si="62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51"/>
        <v>500</v>
      </c>
      <c r="P114" s="29" t="str">
        <f t="shared" si="59"/>
        <v/>
      </c>
      <c r="Q114" s="30">
        <v>500</v>
      </c>
      <c r="R114" s="90">
        <f t="shared" si="53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9"/>
        <v>0</v>
      </c>
      <c r="AD114" s="114">
        <f t="shared" si="50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210100</v>
      </c>
      <c r="F115" s="39">
        <f>E115/19</f>
        <v>11057.8947368421</v>
      </c>
      <c r="G115" s="73"/>
      <c r="H115" s="38">
        <f>SUM(I96:I114)</f>
        <v>210100</v>
      </c>
      <c r="I115" s="39">
        <f>H115/19</f>
        <v>11057.8947368421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51"/>
        <v>14000</v>
      </c>
      <c r="P115" s="29" t="str">
        <f t="shared" si="59"/>
        <v/>
      </c>
      <c r="Q115" s="34">
        <v>14000</v>
      </c>
      <c r="R115" s="90">
        <f t="shared" si="53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9"/>
        <v>0</v>
      </c>
      <c r="AD115" s="114">
        <f t="shared" si="50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4" si="63">E116+D116</f>
        <v>8700</v>
      </c>
      <c r="G116" s="29" t="str">
        <f t="shared" ref="G116:G138" si="64">IF(LEFT(D116,1)="+",LEFT(D116,1)&amp;TEXT(D116,"#"),TEXT(D116,"#"))</f>
        <v/>
      </c>
      <c r="H116" s="30">
        <v>8700</v>
      </c>
      <c r="I116" s="67">
        <f t="shared" ref="I116:I164" si="65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51"/>
        <v>10500</v>
      </c>
      <c r="P116" s="29" t="str">
        <f t="shared" si="59"/>
        <v/>
      </c>
      <c r="Q116" s="34">
        <v>10500</v>
      </c>
      <c r="R116" s="90">
        <f t="shared" si="53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9"/>
        <v>0</v>
      </c>
      <c r="AD116" s="114">
        <f t="shared" si="50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3"/>
        <v>9000</v>
      </c>
      <c r="G117" s="29" t="str">
        <f t="shared" si="64"/>
        <v/>
      </c>
      <c r="H117" s="30">
        <v>9000</v>
      </c>
      <c r="I117" s="67">
        <f t="shared" si="65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51"/>
        <v>1400</v>
      </c>
      <c r="P117" s="29" t="str">
        <f t="shared" si="59"/>
        <v/>
      </c>
      <c r="Q117" s="30">
        <v>1700</v>
      </c>
      <c r="R117" s="90">
        <f t="shared" si="53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9"/>
        <v>0</v>
      </c>
      <c r="AD117" s="114">
        <f t="shared" si="50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4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51"/>
        <v>1200</v>
      </c>
      <c r="P118" s="29" t="str">
        <f t="shared" si="59"/>
        <v/>
      </c>
      <c r="Q118" s="30">
        <v>1200</v>
      </c>
      <c r="R118" s="90">
        <f t="shared" si="53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9"/>
        <v>0</v>
      </c>
      <c r="AD118" s="114">
        <f t="shared" si="50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227800</v>
      </c>
      <c r="F119" s="39">
        <f>E119/21</f>
        <v>10847.619047619</v>
      </c>
      <c r="G119" s="29" t="str">
        <f t="shared" si="64"/>
        <v/>
      </c>
      <c r="H119" s="38">
        <f>H115+H118</f>
        <v>227800</v>
      </c>
      <c r="I119" s="39">
        <f>H119/21</f>
        <v>10847.619047619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51"/>
        <v>1200</v>
      </c>
      <c r="P119" s="29" t="str">
        <f t="shared" si="59"/>
        <v/>
      </c>
      <c r="Q119" s="30">
        <v>1700</v>
      </c>
      <c r="R119" s="90">
        <f t="shared" si="53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9"/>
        <v>0</v>
      </c>
      <c r="AD119" s="114">
        <f t="shared" si="50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11000</v>
      </c>
      <c r="F120" s="28">
        <f t="shared" si="63"/>
        <v>11000</v>
      </c>
      <c r="G120" s="29" t="str">
        <f t="shared" si="64"/>
        <v/>
      </c>
      <c r="H120" s="30">
        <v>11000</v>
      </c>
      <c r="I120" s="67">
        <f t="shared" si="65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51"/>
        <v>1400</v>
      </c>
      <c r="P120" s="29" t="str">
        <f t="shared" si="59"/>
        <v/>
      </c>
      <c r="Q120" s="30">
        <v>1400</v>
      </c>
      <c r="R120" s="90">
        <f t="shared" si="53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9"/>
        <v>0</v>
      </c>
      <c r="AD120" s="114">
        <f t="shared" si="50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3"/>
        <v>12000</v>
      </c>
      <c r="G121" s="29" t="str">
        <f t="shared" si="64"/>
        <v/>
      </c>
      <c r="H121" s="30">
        <v>12000</v>
      </c>
      <c r="I121" s="67">
        <f t="shared" si="65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51"/>
        <v>0.115</v>
      </c>
      <c r="P121" s="29" t="str">
        <f t="shared" si="59"/>
        <v/>
      </c>
      <c r="Q121" s="34">
        <v>0.115</v>
      </c>
      <c r="R121" s="90">
        <f t="shared" si="53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9"/>
        <v>0</v>
      </c>
      <c r="AD121" s="114">
        <f t="shared" si="50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3"/>
        <v>14300</v>
      </c>
      <c r="G122" s="29" t="str">
        <f t="shared" si="64"/>
        <v/>
      </c>
      <c r="H122" s="30">
        <v>14300</v>
      </c>
      <c r="I122" s="99">
        <f t="shared" si="65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51"/>
        <v>0.022</v>
      </c>
      <c r="P122" s="29"/>
      <c r="Q122" s="132">
        <v>0.022</v>
      </c>
      <c r="R122" s="133">
        <f t="shared" si="53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9"/>
        <v>0</v>
      </c>
      <c r="AD122" s="114">
        <f t="shared" si="50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3"/>
        <v>17100</v>
      </c>
      <c r="G123" s="29" t="str">
        <f t="shared" si="64"/>
        <v/>
      </c>
      <c r="H123" s="30">
        <v>17100</v>
      </c>
      <c r="I123" s="99">
        <f t="shared" si="65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51"/>
        <v>1020</v>
      </c>
      <c r="P123" s="29"/>
      <c r="Q123" s="30">
        <v>1020</v>
      </c>
      <c r="R123" s="90">
        <f t="shared" si="53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9"/>
        <v>0</v>
      </c>
      <c r="AD123" s="114">
        <f t="shared" si="50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3"/>
        <v>10600</v>
      </c>
      <c r="G124" s="29" t="str">
        <f t="shared" si="64"/>
        <v/>
      </c>
      <c r="H124" s="30">
        <v>10600</v>
      </c>
      <c r="I124" s="99">
        <f t="shared" si="65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51"/>
        <v>2500</v>
      </c>
      <c r="P124" s="29" t="str">
        <f t="shared" ref="P124:P187" si="66">IF(LEFT(M124,1)="+",LEFT(M124,1)&amp;TEXT(M124,"#"),TEXT(M124,"#"))</f>
        <v/>
      </c>
      <c r="Q124" s="30">
        <v>2500</v>
      </c>
      <c r="R124" s="90">
        <f t="shared" si="53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9"/>
        <v>0</v>
      </c>
      <c r="AD124" s="114">
        <f t="shared" si="50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3"/>
        <v>9300</v>
      </c>
      <c r="G125" s="29" t="str">
        <f t="shared" si="64"/>
        <v/>
      </c>
      <c r="H125" s="30">
        <v>9300</v>
      </c>
      <c r="I125" s="99">
        <f t="shared" si="65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51"/>
        <v>2250</v>
      </c>
      <c r="P125" s="29" t="str">
        <f t="shared" si="66"/>
        <v/>
      </c>
      <c r="Q125" s="30">
        <v>2250</v>
      </c>
      <c r="R125" s="90">
        <f t="shared" si="53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9"/>
        <v>0</v>
      </c>
      <c r="AD125" s="114">
        <f t="shared" si="50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3"/>
        <v>12600</v>
      </c>
      <c r="G126" s="29" t="str">
        <f t="shared" si="64"/>
        <v/>
      </c>
      <c r="H126" s="34">
        <v>12600</v>
      </c>
      <c r="I126" s="99">
        <f t="shared" si="65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51"/>
        <v>4700</v>
      </c>
      <c r="P126" s="29" t="str">
        <f t="shared" si="66"/>
        <v/>
      </c>
      <c r="Q126" s="30">
        <v>4700</v>
      </c>
      <c r="R126" s="90">
        <f t="shared" si="53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9"/>
        <v>0</v>
      </c>
      <c r="AD126" s="114">
        <f t="shared" si="50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3"/>
        <v>10900</v>
      </c>
      <c r="G127" s="29" t="str">
        <f t="shared" si="64"/>
        <v/>
      </c>
      <c r="H127" s="34">
        <v>10900</v>
      </c>
      <c r="I127" s="99">
        <f t="shared" si="65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51"/>
        <v>3900</v>
      </c>
      <c r="P127" s="29" t="str">
        <f t="shared" si="66"/>
        <v/>
      </c>
      <c r="Q127" s="34">
        <v>3900</v>
      </c>
      <c r="R127" s="90">
        <f t="shared" si="53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9"/>
        <v>0</v>
      </c>
      <c r="AD127" s="114">
        <f t="shared" si="50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3"/>
        <v>12400</v>
      </c>
      <c r="G128" s="29" t="str">
        <f t="shared" si="64"/>
        <v/>
      </c>
      <c r="H128" s="34">
        <v>12400</v>
      </c>
      <c r="I128" s="99">
        <f t="shared" si="65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51"/>
        <v>12300</v>
      </c>
      <c r="P128" s="29" t="str">
        <f t="shared" si="66"/>
        <v/>
      </c>
      <c r="Q128" s="30">
        <v>12300</v>
      </c>
      <c r="R128" s="90">
        <f t="shared" si="53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9"/>
        <v>0</v>
      </c>
      <c r="AD128" s="114">
        <f t="shared" si="50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3"/>
        <v>12500</v>
      </c>
      <c r="G129" s="29" t="str">
        <f t="shared" si="64"/>
        <v/>
      </c>
      <c r="H129" s="34">
        <v>12500</v>
      </c>
      <c r="I129" s="99">
        <f t="shared" si="65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51"/>
        <v>14500</v>
      </c>
      <c r="P129" s="29" t="str">
        <f t="shared" si="66"/>
        <v/>
      </c>
      <c r="Q129" s="30">
        <v>14500</v>
      </c>
      <c r="R129" s="90">
        <f t="shared" si="53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9"/>
        <v>0</v>
      </c>
      <c r="AD129" s="114">
        <f t="shared" si="50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3"/>
        <v>12300</v>
      </c>
      <c r="G130" s="29" t="str">
        <f t="shared" si="64"/>
        <v/>
      </c>
      <c r="H130" s="34">
        <v>12300</v>
      </c>
      <c r="I130" s="99">
        <f t="shared" si="65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51"/>
        <v>12800</v>
      </c>
      <c r="P130" s="29" t="str">
        <f t="shared" si="66"/>
        <v/>
      </c>
      <c r="Q130" s="30">
        <v>12800</v>
      </c>
      <c r="R130" s="90">
        <f t="shared" si="53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9"/>
        <v>0</v>
      </c>
      <c r="AD130" s="114">
        <f t="shared" si="50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3"/>
        <v>13100</v>
      </c>
      <c r="G131" s="29" t="str">
        <f t="shared" si="64"/>
        <v/>
      </c>
      <c r="H131" s="34">
        <v>13100</v>
      </c>
      <c r="I131" s="99">
        <f t="shared" si="65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51"/>
        <v>17600</v>
      </c>
      <c r="P131" s="29" t="str">
        <f t="shared" si="66"/>
        <v/>
      </c>
      <c r="Q131" s="30">
        <v>17600</v>
      </c>
      <c r="R131" s="90">
        <f t="shared" si="53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9"/>
        <v>0</v>
      </c>
      <c r="AD131" s="114">
        <f t="shared" si="50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3"/>
        <v>13100</v>
      </c>
      <c r="G132" s="29" t="str">
        <f t="shared" si="64"/>
        <v/>
      </c>
      <c r="H132" s="34">
        <v>13100</v>
      </c>
      <c r="I132" s="99">
        <f t="shared" si="65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51"/>
        <v>17000</v>
      </c>
      <c r="P132" s="29" t="str">
        <f t="shared" si="66"/>
        <v/>
      </c>
      <c r="Q132" s="30">
        <v>17000</v>
      </c>
      <c r="R132" s="90">
        <f t="shared" si="53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7">F132-I132</f>
        <v>0</v>
      </c>
      <c r="AD132" s="114">
        <f t="shared" ref="AD132:AD195" si="68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3"/>
        <v>12800</v>
      </c>
      <c r="G133" s="29" t="str">
        <f t="shared" si="64"/>
        <v/>
      </c>
      <c r="H133" s="34">
        <v>12800</v>
      </c>
      <c r="I133" s="99">
        <f t="shared" si="65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51"/>
        <v>4000</v>
      </c>
      <c r="P133" s="29" t="str">
        <f t="shared" si="66"/>
        <v/>
      </c>
      <c r="Q133" s="30">
        <v>4000</v>
      </c>
      <c r="R133" s="90">
        <f t="shared" si="53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3"/>
        <v>13500</v>
      </c>
      <c r="G134" s="29" t="str">
        <f t="shared" si="64"/>
        <v/>
      </c>
      <c r="H134" s="34">
        <v>13500</v>
      </c>
      <c r="I134" s="99">
        <f t="shared" si="65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6"/>
        <v/>
      </c>
      <c r="Q134" s="30">
        <v>9300</v>
      </c>
      <c r="R134" s="90">
        <f t="shared" ref="R134:R196" si="69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3"/>
        <v>13500</v>
      </c>
      <c r="G135" s="29" t="str">
        <f t="shared" si="64"/>
        <v/>
      </c>
      <c r="H135" s="34">
        <v>13500</v>
      </c>
      <c r="I135" s="99">
        <f t="shared" si="65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6"/>
        <v/>
      </c>
      <c r="Q135" s="34">
        <f t="shared" ref="Q135:Q146" si="70">O135</f>
        <v>11710</v>
      </c>
      <c r="R135" s="90">
        <f t="shared" si="69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3"/>
        <v>13500</v>
      </c>
      <c r="G136" s="29" t="str">
        <f t="shared" si="64"/>
        <v/>
      </c>
      <c r="H136" s="34">
        <v>13500</v>
      </c>
      <c r="I136" s="99">
        <f t="shared" si="65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6"/>
        <v/>
      </c>
      <c r="Q136" s="34">
        <f t="shared" si="70"/>
        <v>37150</v>
      </c>
      <c r="R136" s="90">
        <f t="shared" si="69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3"/>
        <v>10500</v>
      </c>
      <c r="G137" s="29" t="str">
        <f t="shared" si="64"/>
        <v/>
      </c>
      <c r="H137" s="30">
        <v>10500</v>
      </c>
      <c r="I137" s="99">
        <f t="shared" si="65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6"/>
        <v/>
      </c>
      <c r="Q137" s="34">
        <f t="shared" si="70"/>
        <v>36950</v>
      </c>
      <c r="R137" s="90">
        <f t="shared" si="69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3"/>
        <v>10300</v>
      </c>
      <c r="G138" s="29" t="str">
        <f t="shared" si="64"/>
        <v/>
      </c>
      <c r="H138" s="30">
        <v>10300</v>
      </c>
      <c r="I138" s="99">
        <f t="shared" si="65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6"/>
        <v/>
      </c>
      <c r="Q138" s="34">
        <f t="shared" si="70"/>
        <v>12150</v>
      </c>
      <c r="R138" s="90">
        <f t="shared" si="69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3"/>
        <v>10300</v>
      </c>
      <c r="G139" s="29"/>
      <c r="H139" s="30">
        <v>10300</v>
      </c>
      <c r="I139" s="99">
        <f t="shared" si="65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6"/>
        <v/>
      </c>
      <c r="Q139" s="34">
        <f t="shared" si="70"/>
        <v>27950</v>
      </c>
      <c r="R139" s="90">
        <f t="shared" si="69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3"/>
        <v>10300</v>
      </c>
      <c r="G140" s="29"/>
      <c r="H140" s="30">
        <v>10300</v>
      </c>
      <c r="I140" s="99">
        <f t="shared" si="65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6"/>
        <v/>
      </c>
      <c r="Q140" s="34">
        <f t="shared" si="70"/>
        <v>11790</v>
      </c>
      <c r="R140" s="90">
        <f t="shared" si="69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3"/>
        <v>20600</v>
      </c>
      <c r="G141" s="29" t="str">
        <f t="shared" ref="G141:G154" si="71">IF(LEFT(D141,1)="+",LEFT(D141,1)&amp;TEXT(D141,"#"),TEXT(D141,"#"))</f>
        <v/>
      </c>
      <c r="H141" s="34">
        <v>20600</v>
      </c>
      <c r="I141" s="99">
        <f t="shared" si="65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6"/>
        <v/>
      </c>
      <c r="Q141" s="34">
        <f t="shared" si="70"/>
        <v>6420</v>
      </c>
      <c r="R141" s="90">
        <f t="shared" si="69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3"/>
        <v>19500</v>
      </c>
      <c r="G142" s="29" t="str">
        <f t="shared" si="71"/>
        <v/>
      </c>
      <c r="H142" s="34">
        <v>19500</v>
      </c>
      <c r="I142" s="99">
        <f t="shared" si="65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28860</v>
      </c>
      <c r="O142" s="28">
        <f>O80+960+500+400</f>
        <v>28860</v>
      </c>
      <c r="P142" s="29" t="str">
        <f t="shared" si="66"/>
        <v/>
      </c>
      <c r="Q142" s="34">
        <f t="shared" si="70"/>
        <v>28860</v>
      </c>
      <c r="R142" s="90">
        <f t="shared" si="69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3"/>
        <v>19500</v>
      </c>
      <c r="G143" s="29" t="str">
        <f t="shared" si="71"/>
        <v/>
      </c>
      <c r="H143" s="34">
        <v>19500</v>
      </c>
      <c r="I143" s="99">
        <f t="shared" si="65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6"/>
        <v/>
      </c>
      <c r="Q143" s="34">
        <f t="shared" si="70"/>
        <v>10540</v>
      </c>
      <c r="R143" s="90">
        <f t="shared" si="69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3"/>
        <v>11400</v>
      </c>
      <c r="G144" s="29" t="str">
        <f t="shared" si="71"/>
        <v/>
      </c>
      <c r="H144" s="30">
        <v>11400</v>
      </c>
      <c r="I144" s="99">
        <f t="shared" si="65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6"/>
        <v/>
      </c>
      <c r="Q144" s="34">
        <f t="shared" si="70"/>
        <v>4590</v>
      </c>
      <c r="R144" s="90">
        <f t="shared" si="69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3"/>
        <v>11000</v>
      </c>
      <c r="G145" s="29" t="str">
        <f t="shared" si="71"/>
        <v/>
      </c>
      <c r="H145" s="30">
        <v>11000</v>
      </c>
      <c r="I145" s="99">
        <f t="shared" si="65"/>
        <v>11000</v>
      </c>
      <c r="J145" s="105"/>
      <c r="K145" s="24" t="s">
        <v>353</v>
      </c>
      <c r="L145" s="54" t="s">
        <v>354</v>
      </c>
      <c r="M145" s="52"/>
      <c r="N145" s="34">
        <f>F169+7790+300+400</f>
        <v>10990</v>
      </c>
      <c r="O145" s="28">
        <f>O150+7790+300+400</f>
        <v>16890</v>
      </c>
      <c r="P145" s="29" t="str">
        <f t="shared" si="66"/>
        <v/>
      </c>
      <c r="Q145" s="34">
        <f t="shared" si="70"/>
        <v>16890</v>
      </c>
      <c r="R145" s="90">
        <f t="shared" si="69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3"/>
        <v>10700</v>
      </c>
      <c r="G146" s="29" t="str">
        <f t="shared" si="71"/>
        <v/>
      </c>
      <c r="H146" s="30">
        <v>10700</v>
      </c>
      <c r="I146" s="99">
        <f t="shared" si="65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6"/>
        <v/>
      </c>
      <c r="Q146" s="34">
        <f t="shared" si="70"/>
        <v>9770</v>
      </c>
      <c r="R146" s="90">
        <f t="shared" si="69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3"/>
        <v>10600</v>
      </c>
      <c r="G147" s="29" t="str">
        <f t="shared" si="71"/>
        <v/>
      </c>
      <c r="H147" s="30">
        <v>10600</v>
      </c>
      <c r="I147" s="99">
        <f t="shared" si="65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6" si="72">N147+M147</f>
        <v>7000</v>
      </c>
      <c r="P147" s="29" t="str">
        <f t="shared" si="66"/>
        <v/>
      </c>
      <c r="Q147" s="30">
        <v>7000</v>
      </c>
      <c r="R147" s="90">
        <f t="shared" si="69"/>
        <v>7000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3"/>
        <v>10400</v>
      </c>
      <c r="G148" s="29" t="str">
        <f t="shared" si="71"/>
        <v/>
      </c>
      <c r="H148" s="30">
        <v>10400</v>
      </c>
      <c r="I148" s="99">
        <f t="shared" si="65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72"/>
        <v>6300</v>
      </c>
      <c r="P148" s="29" t="str">
        <f t="shared" si="66"/>
        <v/>
      </c>
      <c r="Q148" s="30">
        <v>6300</v>
      </c>
      <c r="R148" s="90">
        <f t="shared" si="69"/>
        <v>6300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3"/>
        <v>10400</v>
      </c>
      <c r="G149" s="29" t="str">
        <f t="shared" si="71"/>
        <v/>
      </c>
      <c r="H149" s="30">
        <v>10400</v>
      </c>
      <c r="I149" s="99">
        <f t="shared" si="65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2"/>
        <v>10000</v>
      </c>
      <c r="P149" s="77" t="str">
        <f t="shared" si="66"/>
        <v/>
      </c>
      <c r="Q149" s="30">
        <v>10000</v>
      </c>
      <c r="R149" s="90">
        <f t="shared" si="69"/>
        <v>10000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3"/>
        <v>10600</v>
      </c>
      <c r="G150" s="29" t="str">
        <f t="shared" si="71"/>
        <v/>
      </c>
      <c r="H150" s="30">
        <v>10600</v>
      </c>
      <c r="I150" s="99">
        <f t="shared" si="65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2"/>
        <v>8400</v>
      </c>
      <c r="P150" s="77" t="str">
        <f t="shared" si="66"/>
        <v/>
      </c>
      <c r="Q150" s="30">
        <v>8400</v>
      </c>
      <c r="R150" s="90">
        <f t="shared" si="69"/>
        <v>8400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3"/>
        <v>10600</v>
      </c>
      <c r="G151" s="29" t="str">
        <f t="shared" si="71"/>
        <v/>
      </c>
      <c r="H151" s="30">
        <v>10600</v>
      </c>
      <c r="I151" s="99">
        <f t="shared" si="65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2"/>
        <v>7200</v>
      </c>
      <c r="P151" s="77" t="str">
        <f t="shared" si="66"/>
        <v/>
      </c>
      <c r="Q151" s="34">
        <v>7200</v>
      </c>
      <c r="R151" s="90">
        <f t="shared" si="69"/>
        <v>7200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3"/>
        <v>14000</v>
      </c>
      <c r="G152" s="29" t="str">
        <f t="shared" si="71"/>
        <v/>
      </c>
      <c r="H152" s="30">
        <v>14000</v>
      </c>
      <c r="I152" s="99">
        <f t="shared" si="65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2"/>
        <v>5000</v>
      </c>
      <c r="P152" s="77" t="str">
        <f t="shared" si="66"/>
        <v/>
      </c>
      <c r="Q152" s="34">
        <v>5000</v>
      </c>
      <c r="R152" s="90">
        <f t="shared" si="69"/>
        <v>5000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3"/>
        <v>13600</v>
      </c>
      <c r="G153" s="29" t="str">
        <f t="shared" si="71"/>
        <v/>
      </c>
      <c r="H153" s="30">
        <v>13600</v>
      </c>
      <c r="I153" s="99">
        <f t="shared" si="65"/>
        <v>13600</v>
      </c>
      <c r="J153" s="105"/>
      <c r="K153" s="147" t="s">
        <v>373</v>
      </c>
      <c r="L153" s="75" t="s">
        <v>22</v>
      </c>
      <c r="M153" s="57"/>
      <c r="N153" s="27">
        <v>6000</v>
      </c>
      <c r="O153" s="28">
        <f t="shared" si="72"/>
        <v>6000</v>
      </c>
      <c r="P153" s="77" t="str">
        <f t="shared" si="66"/>
        <v/>
      </c>
      <c r="Q153" s="30">
        <v>6000</v>
      </c>
      <c r="R153" s="90">
        <f t="shared" si="69"/>
        <v>6000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3"/>
        <v>12700</v>
      </c>
      <c r="G154" s="29" t="str">
        <f t="shared" si="71"/>
        <v/>
      </c>
      <c r="H154" s="30">
        <v>12700</v>
      </c>
      <c r="I154" s="99">
        <f t="shared" si="65"/>
        <v>12700</v>
      </c>
      <c r="J154" s="105"/>
      <c r="K154" s="147" t="s">
        <v>375</v>
      </c>
      <c r="L154" s="75" t="s">
        <v>22</v>
      </c>
      <c r="M154" s="57"/>
      <c r="N154" s="27">
        <v>5200</v>
      </c>
      <c r="O154" s="28">
        <f t="shared" si="72"/>
        <v>5200</v>
      </c>
      <c r="P154" s="77" t="str">
        <f t="shared" si="66"/>
        <v/>
      </c>
      <c r="Q154" s="30">
        <v>5200</v>
      </c>
      <c r="R154" s="90">
        <f t="shared" si="69"/>
        <v>5200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3"/>
        <v>10300</v>
      </c>
      <c r="G155" s="29"/>
      <c r="H155" s="30">
        <v>10300</v>
      </c>
      <c r="I155" s="99">
        <f t="shared" si="65"/>
        <v>10300</v>
      </c>
      <c r="J155" s="105"/>
      <c r="K155" s="148" t="s">
        <v>377</v>
      </c>
      <c r="L155" s="75" t="s">
        <v>22</v>
      </c>
      <c r="M155" s="57"/>
      <c r="N155" s="27">
        <v>6500</v>
      </c>
      <c r="O155" s="28">
        <f t="shared" si="72"/>
        <v>6500</v>
      </c>
      <c r="P155" s="77" t="str">
        <f t="shared" si="66"/>
        <v/>
      </c>
      <c r="Q155" s="30">
        <v>6500</v>
      </c>
      <c r="R155" s="90">
        <f t="shared" si="69"/>
        <v>6500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3"/>
        <v>13000</v>
      </c>
      <c r="G156" s="29" t="str">
        <f t="shared" ref="G156:G164" si="73">IF(LEFT(D156,1)="+",LEFT(D156,1)&amp;TEXT(D156,"#"),TEXT(D156,"#"))</f>
        <v/>
      </c>
      <c r="H156" s="30">
        <v>13000</v>
      </c>
      <c r="I156" s="99">
        <f t="shared" si="65"/>
        <v>13000</v>
      </c>
      <c r="J156" s="105"/>
      <c r="K156" s="147" t="s">
        <v>379</v>
      </c>
      <c r="L156" s="75" t="s">
        <v>22</v>
      </c>
      <c r="M156" s="57"/>
      <c r="N156" s="27">
        <v>3800</v>
      </c>
      <c r="O156" s="28">
        <f t="shared" si="72"/>
        <v>3800</v>
      </c>
      <c r="P156" s="77" t="str">
        <f t="shared" si="66"/>
        <v/>
      </c>
      <c r="Q156" s="30">
        <v>3800</v>
      </c>
      <c r="R156" s="90">
        <f t="shared" si="69"/>
        <v>3800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3"/>
        <v>13500</v>
      </c>
      <c r="G157" s="29"/>
      <c r="H157" s="34">
        <v>13500</v>
      </c>
      <c r="I157" s="99">
        <f t="shared" si="65"/>
        <v>13500</v>
      </c>
      <c r="J157" s="105"/>
      <c r="K157" s="147" t="s">
        <v>380</v>
      </c>
      <c r="L157" s="75" t="s">
        <v>231</v>
      </c>
      <c r="M157" s="57"/>
      <c r="N157" s="27">
        <v>4700</v>
      </c>
      <c r="O157" s="28">
        <f t="shared" si="72"/>
        <v>4700</v>
      </c>
      <c r="P157" s="77" t="str">
        <f t="shared" si="66"/>
        <v/>
      </c>
      <c r="Q157" s="30">
        <v>4700</v>
      </c>
      <c r="R157" s="90">
        <f t="shared" si="69"/>
        <v>4700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3"/>
        <v>13200</v>
      </c>
      <c r="G158" s="29" t="str">
        <f t="shared" si="73"/>
        <v/>
      </c>
      <c r="H158" s="34">
        <v>13200</v>
      </c>
      <c r="I158" s="99">
        <f t="shared" si="65"/>
        <v>13200</v>
      </c>
      <c r="J158" s="105"/>
      <c r="K158" s="147" t="s">
        <v>382</v>
      </c>
      <c r="L158" s="75" t="s">
        <v>22</v>
      </c>
      <c r="M158" s="57"/>
      <c r="N158" s="27">
        <v>6700</v>
      </c>
      <c r="O158" s="28">
        <f t="shared" si="72"/>
        <v>6700</v>
      </c>
      <c r="P158" s="77" t="str">
        <f t="shared" si="66"/>
        <v/>
      </c>
      <c r="Q158" s="30">
        <v>6700</v>
      </c>
      <c r="R158" s="90">
        <f t="shared" si="69"/>
        <v>6700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3"/>
        <v>13200</v>
      </c>
      <c r="G159" s="29" t="str">
        <f t="shared" si="73"/>
        <v/>
      </c>
      <c r="H159" s="34">
        <v>13200</v>
      </c>
      <c r="I159" s="99">
        <f t="shared" si="65"/>
        <v>13200</v>
      </c>
      <c r="J159" s="105"/>
      <c r="K159" s="147" t="s">
        <v>384</v>
      </c>
      <c r="L159" s="75" t="s">
        <v>22</v>
      </c>
      <c r="M159" s="57"/>
      <c r="N159" s="27">
        <v>2700</v>
      </c>
      <c r="O159" s="28">
        <f t="shared" si="72"/>
        <v>2700</v>
      </c>
      <c r="P159" s="77" t="str">
        <f t="shared" si="66"/>
        <v/>
      </c>
      <c r="Q159" s="30">
        <v>2700</v>
      </c>
      <c r="R159" s="90">
        <f t="shared" si="69"/>
        <v>2700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3"/>
        <v>10600</v>
      </c>
      <c r="G160" s="29" t="str">
        <f t="shared" si="73"/>
        <v/>
      </c>
      <c r="H160" s="30">
        <v>10600</v>
      </c>
      <c r="I160" s="99">
        <f t="shared" si="65"/>
        <v>10600</v>
      </c>
      <c r="J160" s="105"/>
      <c r="K160" s="147" t="s">
        <v>386</v>
      </c>
      <c r="L160" s="75" t="s">
        <v>22</v>
      </c>
      <c r="M160" s="57"/>
      <c r="N160" s="27">
        <v>2300</v>
      </c>
      <c r="O160" s="28">
        <f t="shared" si="72"/>
        <v>2300</v>
      </c>
      <c r="P160" s="77" t="str">
        <f t="shared" si="66"/>
        <v/>
      </c>
      <c r="Q160" s="30">
        <v>2300</v>
      </c>
      <c r="R160" s="90">
        <f t="shared" si="69"/>
        <v>2300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3"/>
        <v>10600</v>
      </c>
      <c r="G161" s="29" t="str">
        <f t="shared" si="73"/>
        <v/>
      </c>
      <c r="H161" s="30">
        <v>10600</v>
      </c>
      <c r="I161" s="67">
        <f t="shared" si="65"/>
        <v>10600</v>
      </c>
      <c r="J161" s="105"/>
      <c r="K161" s="147" t="s">
        <v>388</v>
      </c>
      <c r="L161" s="75" t="s">
        <v>22</v>
      </c>
      <c r="M161" s="57"/>
      <c r="N161" s="27">
        <v>2300</v>
      </c>
      <c r="O161" s="28">
        <f t="shared" si="72"/>
        <v>2300</v>
      </c>
      <c r="P161" s="77" t="str">
        <f t="shared" si="66"/>
        <v/>
      </c>
      <c r="Q161" s="30">
        <v>2300</v>
      </c>
      <c r="R161" s="90">
        <f t="shared" si="69"/>
        <v>2300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3"/>
        <v>10600</v>
      </c>
      <c r="G162" s="29" t="str">
        <f t="shared" si="73"/>
        <v/>
      </c>
      <c r="H162" s="30">
        <v>10600</v>
      </c>
      <c r="I162" s="67">
        <f t="shared" si="65"/>
        <v>10600</v>
      </c>
      <c r="J162" s="105"/>
      <c r="K162" s="147" t="s">
        <v>390</v>
      </c>
      <c r="L162" s="75" t="s">
        <v>22</v>
      </c>
      <c r="M162" s="57"/>
      <c r="N162" s="27">
        <v>10200</v>
      </c>
      <c r="O162" s="28">
        <f t="shared" si="72"/>
        <v>10200</v>
      </c>
      <c r="P162" s="77" t="str">
        <f t="shared" si="66"/>
        <v/>
      </c>
      <c r="Q162" s="30">
        <v>10200</v>
      </c>
      <c r="R162" s="90">
        <f t="shared" si="69"/>
        <v>10200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3"/>
        <v>10700</v>
      </c>
      <c r="G163" s="29" t="str">
        <f t="shared" si="73"/>
        <v/>
      </c>
      <c r="H163" s="30">
        <v>10700</v>
      </c>
      <c r="I163" s="99">
        <f t="shared" si="65"/>
        <v>10700</v>
      </c>
      <c r="J163" s="105"/>
      <c r="K163" s="147" t="s">
        <v>393</v>
      </c>
      <c r="L163" s="75" t="s">
        <v>329</v>
      </c>
      <c r="M163" s="57"/>
      <c r="N163" s="27">
        <v>10700</v>
      </c>
      <c r="O163" s="28">
        <f t="shared" si="72"/>
        <v>10700</v>
      </c>
      <c r="P163" s="77" t="str">
        <f t="shared" si="66"/>
        <v/>
      </c>
      <c r="Q163" s="30">
        <v>10700</v>
      </c>
      <c r="R163" s="90">
        <f t="shared" si="69"/>
        <v>10700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413</v>
      </c>
      <c r="C164" s="135" t="s">
        <v>414</v>
      </c>
      <c r="D164" s="26"/>
      <c r="E164" s="27">
        <v>10600</v>
      </c>
      <c r="F164" s="28">
        <f t="shared" si="63"/>
        <v>10600</v>
      </c>
      <c r="G164" s="29" t="str">
        <f t="shared" si="73"/>
        <v/>
      </c>
      <c r="H164" s="30">
        <v>10600</v>
      </c>
      <c r="I164" s="99">
        <f t="shared" si="65"/>
        <v>10600</v>
      </c>
      <c r="J164" s="105"/>
      <c r="K164" s="147" t="s">
        <v>395</v>
      </c>
      <c r="L164" s="75" t="s">
        <v>75</v>
      </c>
      <c r="M164" s="57"/>
      <c r="N164" s="27">
        <v>12000</v>
      </c>
      <c r="O164" s="28">
        <f t="shared" si="72"/>
        <v>12000</v>
      </c>
      <c r="P164" s="77" t="str">
        <f t="shared" si="66"/>
        <v/>
      </c>
      <c r="Q164" s="30">
        <v>12000</v>
      </c>
      <c r="R164" s="90">
        <f t="shared" si="69"/>
        <v>12000</v>
      </c>
      <c r="S164" s="3"/>
      <c r="V164" s="9"/>
      <c r="W164" s="6"/>
      <c r="X164" s="8"/>
      <c r="Y164" s="9"/>
      <c r="Z164" s="6"/>
      <c r="AA164" s="8"/>
      <c r="AC164" s="114">
        <f t="shared" si="67"/>
        <v>0</v>
      </c>
      <c r="AD164" s="114">
        <f t="shared" si="68"/>
        <v>0</v>
      </c>
      <c r="AE164" s="11"/>
    </row>
    <row r="165" s="1" customFormat="1" ht="11" customHeight="1" spans="1:31">
      <c r="A165" s="48"/>
      <c r="B165" s="136" t="s">
        <v>416</v>
      </c>
      <c r="C165" s="36"/>
      <c r="D165" s="37"/>
      <c r="E165" s="38">
        <f>SUM(F120:F164)</f>
        <v>557800</v>
      </c>
      <c r="F165" s="39">
        <f>E165/45</f>
        <v>12395.5555555556</v>
      </c>
      <c r="G165" s="73"/>
      <c r="H165" s="38">
        <f>SUM(I120:I164)</f>
        <v>557800</v>
      </c>
      <c r="I165" s="149">
        <f>H165/45</f>
        <v>12395.5555555556</v>
      </c>
      <c r="J165" s="105"/>
      <c r="K165" s="134" t="s">
        <v>397</v>
      </c>
      <c r="L165" s="25" t="s">
        <v>398</v>
      </c>
      <c r="M165" s="52"/>
      <c r="N165" s="27">
        <v>11700</v>
      </c>
      <c r="O165" s="28">
        <f t="shared" si="72"/>
        <v>11700</v>
      </c>
      <c r="P165" s="29" t="str">
        <f t="shared" si="66"/>
        <v/>
      </c>
      <c r="Q165" s="30">
        <v>11700</v>
      </c>
      <c r="R165" s="90">
        <f t="shared" si="69"/>
        <v>11700</v>
      </c>
      <c r="S165" s="3"/>
      <c r="V165" s="9"/>
      <c r="W165" s="6"/>
      <c r="X165" s="8"/>
      <c r="Y165" s="9"/>
      <c r="Z165" s="6"/>
      <c r="AA165" s="8"/>
      <c r="AC165" s="114">
        <f t="shared" si="67"/>
        <v>0</v>
      </c>
      <c r="AD165" s="114">
        <f t="shared" si="68"/>
        <v>0</v>
      </c>
      <c r="AE165" s="11"/>
    </row>
    <row r="166" s="1" customFormat="1" ht="11" customHeight="1" spans="1:31">
      <c r="A166" s="137" t="s">
        <v>419</v>
      </c>
      <c r="B166" s="24" t="s">
        <v>420</v>
      </c>
      <c r="C166" s="25" t="s">
        <v>15</v>
      </c>
      <c r="D166" s="26"/>
      <c r="E166" s="34">
        <v>4100</v>
      </c>
      <c r="F166" s="28">
        <f t="shared" ref="F166:F180" si="74">E166+D166</f>
        <v>4100</v>
      </c>
      <c r="G166" s="29" t="str">
        <f t="shared" ref="G166:G184" si="75">IF(LEFT(D166,1)="+",LEFT(D166,1)&amp;TEXT(D166,"#"),TEXT(D166,"#"))</f>
        <v/>
      </c>
      <c r="H166" s="34">
        <v>4100</v>
      </c>
      <c r="I166" s="99">
        <f t="shared" ref="I166:I180" si="76">IF(G166="",0+H166,G166+H166)</f>
        <v>4100</v>
      </c>
      <c r="J166" s="105"/>
      <c r="K166" s="150" t="s">
        <v>400</v>
      </c>
      <c r="L166" s="75" t="s">
        <v>22</v>
      </c>
      <c r="M166" s="52"/>
      <c r="N166" s="27">
        <v>4050</v>
      </c>
      <c r="O166" s="28">
        <f t="shared" si="72"/>
        <v>4050</v>
      </c>
      <c r="P166" s="77" t="str">
        <f t="shared" si="66"/>
        <v/>
      </c>
      <c r="Q166" s="30">
        <v>4050</v>
      </c>
      <c r="R166" s="90">
        <f t="shared" si="69"/>
        <v>4050</v>
      </c>
      <c r="S166" s="3"/>
      <c r="V166" s="9"/>
      <c r="W166" s="6"/>
      <c r="X166" s="8"/>
      <c r="Y166" s="9"/>
      <c r="Z166" s="6"/>
      <c r="AA166" s="8"/>
      <c r="AC166" s="114">
        <f t="shared" si="67"/>
        <v>0</v>
      </c>
      <c r="AD166" s="114">
        <f t="shared" si="68"/>
        <v>0</v>
      </c>
      <c r="AE166" s="11"/>
    </row>
    <row r="167" s="1" customFormat="1" ht="11" customHeight="1" spans="1:31">
      <c r="A167" s="138"/>
      <c r="B167" s="24" t="s">
        <v>422</v>
      </c>
      <c r="C167" s="25" t="s">
        <v>22</v>
      </c>
      <c r="D167" s="26"/>
      <c r="E167" s="27">
        <v>2500</v>
      </c>
      <c r="F167" s="28">
        <f t="shared" si="74"/>
        <v>2500</v>
      </c>
      <c r="G167" s="29" t="str">
        <f t="shared" si="75"/>
        <v/>
      </c>
      <c r="H167" s="30">
        <v>2500</v>
      </c>
      <c r="I167" s="99">
        <f t="shared" si="76"/>
        <v>2500</v>
      </c>
      <c r="J167" s="105"/>
      <c r="K167" s="151" t="s">
        <v>402</v>
      </c>
      <c r="L167" s="75" t="s">
        <v>22</v>
      </c>
      <c r="M167" s="26"/>
      <c r="N167" s="27">
        <v>10360</v>
      </c>
      <c r="O167" s="28">
        <f t="shared" si="72"/>
        <v>10360</v>
      </c>
      <c r="P167" s="77" t="str">
        <f t="shared" si="66"/>
        <v/>
      </c>
      <c r="Q167" s="30">
        <v>10360</v>
      </c>
      <c r="R167" s="90">
        <f t="shared" si="69"/>
        <v>10360</v>
      </c>
      <c r="S167" s="3"/>
      <c r="V167" s="9"/>
      <c r="W167" s="6"/>
      <c r="X167" s="8"/>
      <c r="Y167" s="9"/>
      <c r="Z167" s="6"/>
      <c r="AA167" s="8"/>
      <c r="AC167" s="114">
        <f t="shared" si="67"/>
        <v>0</v>
      </c>
      <c r="AD167" s="114">
        <f t="shared" si="68"/>
        <v>0</v>
      </c>
      <c r="AE167" s="11"/>
    </row>
    <row r="168" s="1" customFormat="1" ht="11" customHeight="1" spans="1:31">
      <c r="A168" s="138"/>
      <c r="B168" s="118" t="s">
        <v>425</v>
      </c>
      <c r="C168" s="25" t="s">
        <v>22</v>
      </c>
      <c r="D168" s="26"/>
      <c r="E168" s="34">
        <v>3400</v>
      </c>
      <c r="F168" s="28">
        <f t="shared" si="74"/>
        <v>3400</v>
      </c>
      <c r="G168" s="29" t="str">
        <f t="shared" si="75"/>
        <v/>
      </c>
      <c r="H168" s="34">
        <v>3400</v>
      </c>
      <c r="I168" s="99">
        <f t="shared" si="76"/>
        <v>3400</v>
      </c>
      <c r="J168" s="105"/>
      <c r="K168" s="44" t="s">
        <v>404</v>
      </c>
      <c r="L168" s="44" t="s">
        <v>22</v>
      </c>
      <c r="M168" s="26"/>
      <c r="N168" s="27">
        <v>3600</v>
      </c>
      <c r="O168" s="152">
        <f t="shared" si="72"/>
        <v>3600</v>
      </c>
      <c r="P168" s="153" t="str">
        <f t="shared" si="66"/>
        <v/>
      </c>
      <c r="Q168" s="156">
        <v>3600</v>
      </c>
      <c r="R168" s="90">
        <f t="shared" si="69"/>
        <v>3600</v>
      </c>
      <c r="S168" s="3"/>
      <c r="V168" s="9"/>
      <c r="W168" s="6"/>
      <c r="X168" s="8"/>
      <c r="Y168" s="9"/>
      <c r="Z168" s="6"/>
      <c r="AA168" s="8"/>
      <c r="AC168" s="114">
        <f t="shared" si="67"/>
        <v>0</v>
      </c>
      <c r="AD168" s="114">
        <f t="shared" si="68"/>
        <v>0</v>
      </c>
      <c r="AE168" s="11"/>
    </row>
    <row r="169" s="1" customFormat="1" ht="11" customHeight="1" spans="1:31">
      <c r="A169" s="138"/>
      <c r="B169" s="32" t="s">
        <v>428</v>
      </c>
      <c r="C169" s="33" t="s">
        <v>231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406</v>
      </c>
      <c r="L169" s="44" t="s">
        <v>20</v>
      </c>
      <c r="M169" s="26"/>
      <c r="N169" s="27">
        <v>3000</v>
      </c>
      <c r="O169" s="152">
        <f t="shared" si="72"/>
        <v>3000</v>
      </c>
      <c r="P169" s="153" t="str">
        <f t="shared" si="66"/>
        <v/>
      </c>
      <c r="Q169" s="156">
        <v>3000</v>
      </c>
      <c r="R169" s="90">
        <f t="shared" si="69"/>
        <v>3000</v>
      </c>
      <c r="S169" s="3"/>
      <c r="V169" s="9"/>
      <c r="W169" s="6"/>
      <c r="X169" s="8"/>
      <c r="Y169" s="9"/>
      <c r="Z169" s="6"/>
      <c r="AA169" s="8"/>
      <c r="AC169" s="114">
        <f t="shared" si="67"/>
        <v>0</v>
      </c>
      <c r="AD169" s="114">
        <f t="shared" si="68"/>
        <v>0</v>
      </c>
      <c r="AE169" s="11"/>
    </row>
    <row r="170" s="1" customFormat="1" ht="11" customHeight="1" spans="1:31">
      <c r="A170" s="138"/>
      <c r="B170" s="24" t="s">
        <v>430</v>
      </c>
      <c r="C170" s="25" t="s">
        <v>22</v>
      </c>
      <c r="D170" s="26"/>
      <c r="E170" s="27">
        <v>3100</v>
      </c>
      <c r="F170" s="28">
        <f t="shared" si="74"/>
        <v>3100</v>
      </c>
      <c r="G170" s="29" t="str">
        <f t="shared" si="75"/>
        <v/>
      </c>
      <c r="H170" s="30">
        <v>3100</v>
      </c>
      <c r="I170" s="99">
        <f t="shared" si="76"/>
        <v>3100</v>
      </c>
      <c r="J170" s="105"/>
      <c r="K170" s="44" t="s">
        <v>408</v>
      </c>
      <c r="L170" s="44" t="s">
        <v>22</v>
      </c>
      <c r="M170" s="26"/>
      <c r="N170" s="27">
        <v>3000</v>
      </c>
      <c r="O170" s="152">
        <f t="shared" si="72"/>
        <v>3000</v>
      </c>
      <c r="P170" s="153" t="str">
        <f t="shared" si="66"/>
        <v/>
      </c>
      <c r="Q170" s="156">
        <v>3000</v>
      </c>
      <c r="R170" s="90">
        <f t="shared" si="69"/>
        <v>3000</v>
      </c>
      <c r="S170" s="3"/>
      <c r="V170" s="9"/>
      <c r="W170" s="6"/>
      <c r="X170" s="8"/>
      <c r="Y170" s="9"/>
      <c r="Z170" s="6"/>
      <c r="AA170" s="8"/>
      <c r="AC170" s="114">
        <f t="shared" si="67"/>
        <v>0</v>
      </c>
      <c r="AD170" s="114">
        <f t="shared" si="68"/>
        <v>0</v>
      </c>
      <c r="AE170" s="11"/>
    </row>
    <row r="171" s="1" customFormat="1" ht="11" customHeight="1" spans="1:31">
      <c r="A171" s="138"/>
      <c r="B171" s="24" t="s">
        <v>432</v>
      </c>
      <c r="C171" s="25" t="s">
        <v>22</v>
      </c>
      <c r="D171" s="26"/>
      <c r="E171" s="27">
        <v>3100</v>
      </c>
      <c r="F171" s="28">
        <f t="shared" si="74"/>
        <v>3100</v>
      </c>
      <c r="G171" s="29" t="str">
        <f t="shared" si="75"/>
        <v/>
      </c>
      <c r="H171" s="30">
        <v>3100</v>
      </c>
      <c r="I171" s="99">
        <f t="shared" si="76"/>
        <v>3100</v>
      </c>
      <c r="J171" s="105" t="s">
        <v>410</v>
      </c>
      <c r="K171" s="44" t="s">
        <v>411</v>
      </c>
      <c r="L171" s="44" t="s">
        <v>412</v>
      </c>
      <c r="M171" s="26"/>
      <c r="N171" s="27">
        <v>47200</v>
      </c>
      <c r="O171" s="152">
        <f t="shared" si="72"/>
        <v>47200</v>
      </c>
      <c r="P171" s="153" t="str">
        <f t="shared" si="66"/>
        <v/>
      </c>
      <c r="Q171" s="27">
        <v>47200</v>
      </c>
      <c r="R171" s="90">
        <f t="shared" si="69"/>
        <v>47200</v>
      </c>
      <c r="S171" s="3"/>
      <c r="V171" s="9"/>
      <c r="W171" s="6"/>
      <c r="X171" s="8"/>
      <c r="Y171" s="9"/>
      <c r="Z171" s="6"/>
      <c r="AA171" s="8"/>
      <c r="AC171" s="114">
        <f t="shared" si="67"/>
        <v>0</v>
      </c>
      <c r="AD171" s="114">
        <f t="shared" si="68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105</v>
      </c>
      <c r="D172" s="26"/>
      <c r="E172" s="27">
        <v>5800</v>
      </c>
      <c r="F172" s="28">
        <f t="shared" si="74"/>
        <v>5800</v>
      </c>
      <c r="G172" s="29" t="str">
        <f t="shared" si="75"/>
        <v/>
      </c>
      <c r="H172" s="30">
        <v>5800</v>
      </c>
      <c r="I172" s="99">
        <f t="shared" si="76"/>
        <v>5800</v>
      </c>
      <c r="J172" s="105"/>
      <c r="K172" s="44" t="s">
        <v>415</v>
      </c>
      <c r="L172" s="44" t="s">
        <v>412</v>
      </c>
      <c r="M172" s="26"/>
      <c r="N172" s="27">
        <v>16200</v>
      </c>
      <c r="O172" s="152">
        <f t="shared" si="72"/>
        <v>16200</v>
      </c>
      <c r="P172" s="77" t="str">
        <f t="shared" si="66"/>
        <v/>
      </c>
      <c r="Q172" s="27">
        <v>16200</v>
      </c>
      <c r="R172" s="90">
        <f t="shared" si="69"/>
        <v>16200</v>
      </c>
      <c r="S172" s="3"/>
      <c r="V172" s="9"/>
      <c r="W172" s="6"/>
      <c r="X172" s="8"/>
      <c r="Y172" s="9"/>
      <c r="Z172" s="6"/>
      <c r="AA172" s="8"/>
      <c r="AC172" s="114">
        <f t="shared" si="67"/>
        <v>0</v>
      </c>
      <c r="AD172" s="114">
        <f t="shared" si="68"/>
        <v>0</v>
      </c>
      <c r="AE172" s="11"/>
    </row>
    <row r="173" s="1" customFormat="1" ht="11" customHeight="1" spans="1:31">
      <c r="A173" s="138"/>
      <c r="B173" s="24" t="s">
        <v>435</v>
      </c>
      <c r="C173" s="25" t="s">
        <v>22</v>
      </c>
      <c r="D173" s="26"/>
      <c r="E173" s="27">
        <v>3000</v>
      </c>
      <c r="F173" s="28">
        <f t="shared" si="74"/>
        <v>3000</v>
      </c>
      <c r="G173" s="29" t="str">
        <f t="shared" si="75"/>
        <v/>
      </c>
      <c r="H173" s="30">
        <v>3000</v>
      </c>
      <c r="I173" s="99">
        <f t="shared" si="76"/>
        <v>3000</v>
      </c>
      <c r="J173" s="105"/>
      <c r="K173" s="44" t="s">
        <v>417</v>
      </c>
      <c r="L173" s="44" t="s">
        <v>418</v>
      </c>
      <c r="M173" s="26"/>
      <c r="N173" s="27">
        <v>14400</v>
      </c>
      <c r="O173" s="152">
        <f t="shared" si="72"/>
        <v>14400</v>
      </c>
      <c r="P173" s="77" t="str">
        <f t="shared" si="66"/>
        <v/>
      </c>
      <c r="Q173" s="27">
        <v>14400</v>
      </c>
      <c r="R173" s="90">
        <f t="shared" si="69"/>
        <v>14400</v>
      </c>
      <c r="S173" s="3"/>
      <c r="V173" s="9"/>
      <c r="W173" s="6"/>
      <c r="X173" s="8"/>
      <c r="Y173" s="9"/>
      <c r="Z173" s="6"/>
      <c r="AA173" s="8"/>
      <c r="AC173" s="114">
        <f t="shared" si="67"/>
        <v>0</v>
      </c>
      <c r="AD173" s="114">
        <f t="shared" si="68"/>
        <v>0</v>
      </c>
      <c r="AE173" s="11"/>
    </row>
    <row r="174" s="1" customFormat="1" ht="11" customHeight="1" spans="1:31">
      <c r="A174" s="138"/>
      <c r="B174" s="24" t="s">
        <v>437</v>
      </c>
      <c r="C174" s="25" t="s">
        <v>22</v>
      </c>
      <c r="D174" s="26"/>
      <c r="E174" s="27">
        <v>4430</v>
      </c>
      <c r="F174" s="28">
        <f t="shared" si="74"/>
        <v>4430</v>
      </c>
      <c r="G174" s="29" t="str">
        <f t="shared" si="75"/>
        <v/>
      </c>
      <c r="H174" s="30">
        <v>4430</v>
      </c>
      <c r="I174" s="99">
        <f t="shared" si="76"/>
        <v>4430</v>
      </c>
      <c r="J174" s="105"/>
      <c r="K174" s="44" t="s">
        <v>421</v>
      </c>
      <c r="L174" s="44" t="s">
        <v>276</v>
      </c>
      <c r="M174" s="26"/>
      <c r="N174" s="27">
        <v>15300</v>
      </c>
      <c r="O174" s="152">
        <f t="shared" si="72"/>
        <v>15300</v>
      </c>
      <c r="P174" s="77" t="str">
        <f t="shared" si="66"/>
        <v/>
      </c>
      <c r="Q174" s="27">
        <v>15300</v>
      </c>
      <c r="R174" s="90">
        <f t="shared" si="69"/>
        <v>15300</v>
      </c>
      <c r="S174" s="3"/>
      <c r="V174" s="9"/>
      <c r="W174" s="6"/>
      <c r="X174" s="8"/>
      <c r="Y174" s="9"/>
      <c r="Z174" s="6"/>
      <c r="AA174" s="8"/>
      <c r="AC174" s="114">
        <f t="shared" si="67"/>
        <v>0</v>
      </c>
      <c r="AD174" s="114">
        <f t="shared" si="68"/>
        <v>0</v>
      </c>
      <c r="AE174" s="11"/>
    </row>
    <row r="175" s="1" customFormat="1" ht="11" customHeight="1" spans="1:31">
      <c r="A175" s="138"/>
      <c r="B175" s="32" t="s">
        <v>439</v>
      </c>
      <c r="C175" s="33" t="s">
        <v>22</v>
      </c>
      <c r="D175" s="26"/>
      <c r="E175" s="27">
        <v>3100</v>
      </c>
      <c r="F175" s="28">
        <f t="shared" si="74"/>
        <v>3100</v>
      </c>
      <c r="G175" s="29" t="str">
        <f t="shared" si="75"/>
        <v/>
      </c>
      <c r="H175" s="30">
        <v>3100</v>
      </c>
      <c r="I175" s="99">
        <f t="shared" si="76"/>
        <v>3100</v>
      </c>
      <c r="J175" s="105"/>
      <c r="K175" s="44" t="s">
        <v>423</v>
      </c>
      <c r="L175" s="44" t="s">
        <v>424</v>
      </c>
      <c r="M175" s="26"/>
      <c r="N175" s="27">
        <v>17200</v>
      </c>
      <c r="O175" s="152">
        <f t="shared" si="72"/>
        <v>17200</v>
      </c>
      <c r="P175" s="77" t="str">
        <f t="shared" si="66"/>
        <v/>
      </c>
      <c r="Q175" s="27">
        <v>17200</v>
      </c>
      <c r="R175" s="90">
        <f t="shared" si="69"/>
        <v>17200</v>
      </c>
      <c r="S175" s="3"/>
      <c r="V175" s="9"/>
      <c r="W175" s="6"/>
      <c r="X175" s="8"/>
      <c r="Y175" s="9"/>
      <c r="Z175" s="6"/>
      <c r="AA175" s="8"/>
      <c r="AC175" s="114">
        <f t="shared" si="67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32" t="s">
        <v>441</v>
      </c>
      <c r="C176" s="139" t="s">
        <v>29</v>
      </c>
      <c r="D176" s="26"/>
      <c r="E176" s="27">
        <v>3500</v>
      </c>
      <c r="F176" s="28">
        <f t="shared" si="74"/>
        <v>3500</v>
      </c>
      <c r="G176" s="29" t="str">
        <f t="shared" si="75"/>
        <v/>
      </c>
      <c r="H176" s="30">
        <v>3500</v>
      </c>
      <c r="I176" s="99">
        <f t="shared" si="76"/>
        <v>3500</v>
      </c>
      <c r="J176" s="105"/>
      <c r="K176" s="44" t="s">
        <v>426</v>
      </c>
      <c r="L176" s="44" t="s">
        <v>427</v>
      </c>
      <c r="M176" s="26"/>
      <c r="N176" s="27">
        <v>43800</v>
      </c>
      <c r="O176" s="152">
        <f t="shared" si="72"/>
        <v>43800</v>
      </c>
      <c r="P176" s="77" t="str">
        <f t="shared" si="66"/>
        <v/>
      </c>
      <c r="Q176" s="27">
        <v>43800</v>
      </c>
      <c r="R176" s="90">
        <f t="shared" si="69"/>
        <v>43800</v>
      </c>
      <c r="S176" s="3"/>
      <c r="V176" s="9"/>
      <c r="W176" s="6"/>
      <c r="X176" s="8"/>
      <c r="Y176" s="9"/>
      <c r="Z176" s="6"/>
      <c r="AA176" s="8"/>
      <c r="AC176" s="114">
        <f t="shared" si="67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24" t="s">
        <v>443</v>
      </c>
      <c r="C177" s="25" t="s">
        <v>22</v>
      </c>
      <c r="D177" s="26"/>
      <c r="E177" s="27">
        <v>2900</v>
      </c>
      <c r="F177" s="28">
        <f t="shared" si="74"/>
        <v>2900</v>
      </c>
      <c r="G177" s="29" t="str">
        <f t="shared" si="75"/>
        <v/>
      </c>
      <c r="H177" s="30">
        <v>2900</v>
      </c>
      <c r="I177" s="99">
        <f t="shared" si="76"/>
        <v>2900</v>
      </c>
      <c r="J177" s="105"/>
      <c r="K177" s="44" t="s">
        <v>429</v>
      </c>
      <c r="L177" s="44" t="s">
        <v>412</v>
      </c>
      <c r="M177" s="26"/>
      <c r="N177" s="27">
        <v>13100</v>
      </c>
      <c r="O177" s="152">
        <f t="shared" si="72"/>
        <v>13100</v>
      </c>
      <c r="P177" s="77" t="str">
        <f t="shared" si="66"/>
        <v/>
      </c>
      <c r="Q177" s="27">
        <v>13100</v>
      </c>
      <c r="R177" s="90">
        <f t="shared" si="69"/>
        <v>13100</v>
      </c>
      <c r="S177" s="3"/>
      <c r="V177" s="9"/>
      <c r="W177" s="6"/>
      <c r="X177" s="8"/>
      <c r="Y177" s="9"/>
      <c r="Z177" s="6"/>
      <c r="AA177" s="8"/>
      <c r="AC177" s="114">
        <f t="shared" si="67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24" t="s">
        <v>445</v>
      </c>
      <c r="C178" s="25" t="s">
        <v>22</v>
      </c>
      <c r="D178" s="26"/>
      <c r="E178" s="27">
        <v>4280</v>
      </c>
      <c r="F178" s="28">
        <f t="shared" si="74"/>
        <v>4280</v>
      </c>
      <c r="G178" s="29" t="str">
        <f t="shared" si="75"/>
        <v/>
      </c>
      <c r="H178" s="30">
        <v>4280</v>
      </c>
      <c r="I178" s="99">
        <f t="shared" si="76"/>
        <v>4280</v>
      </c>
      <c r="J178" s="105"/>
      <c r="K178" s="44" t="s">
        <v>431</v>
      </c>
      <c r="L178" s="44" t="s">
        <v>412</v>
      </c>
      <c r="M178" s="26"/>
      <c r="N178" s="27">
        <v>35500</v>
      </c>
      <c r="O178" s="152">
        <f t="shared" si="72"/>
        <v>35500</v>
      </c>
      <c r="P178" s="77" t="str">
        <f t="shared" si="66"/>
        <v/>
      </c>
      <c r="Q178" s="27">
        <v>35500</v>
      </c>
      <c r="R178" s="90">
        <f t="shared" si="69"/>
        <v>35500</v>
      </c>
      <c r="S178" s="3"/>
      <c r="V178" s="9"/>
      <c r="W178" s="6"/>
      <c r="X178" s="8"/>
      <c r="Y178" s="9"/>
      <c r="Z178" s="6"/>
      <c r="AA178" s="8"/>
      <c r="AC178" s="114">
        <f t="shared" si="67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447</v>
      </c>
      <c r="C179" s="25" t="s">
        <v>448</v>
      </c>
      <c r="D179" s="26"/>
      <c r="E179" s="27">
        <v>3200</v>
      </c>
      <c r="F179" s="28">
        <f t="shared" si="74"/>
        <v>3200</v>
      </c>
      <c r="G179" s="29" t="str">
        <f t="shared" si="75"/>
        <v/>
      </c>
      <c r="H179" s="30">
        <v>3200</v>
      </c>
      <c r="I179" s="99">
        <f t="shared" si="76"/>
        <v>3200</v>
      </c>
      <c r="J179" s="105"/>
      <c r="K179" s="44" t="s">
        <v>433</v>
      </c>
      <c r="L179" s="44" t="s">
        <v>412</v>
      </c>
      <c r="M179" s="26"/>
      <c r="N179" s="27">
        <v>36500</v>
      </c>
      <c r="O179" s="152">
        <f t="shared" si="72"/>
        <v>36500</v>
      </c>
      <c r="P179" s="77" t="str">
        <f t="shared" si="66"/>
        <v/>
      </c>
      <c r="Q179" s="27">
        <v>36500</v>
      </c>
      <c r="R179" s="90">
        <f t="shared" si="69"/>
        <v>36500</v>
      </c>
      <c r="S179" s="3"/>
      <c r="V179" s="9"/>
      <c r="W179" s="6"/>
      <c r="X179" s="8"/>
      <c r="Y179" s="9"/>
      <c r="Z179" s="6"/>
      <c r="AA179" s="8"/>
      <c r="AC179" s="114">
        <f t="shared" si="67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450</v>
      </c>
      <c r="C180" s="25" t="s">
        <v>22</v>
      </c>
      <c r="D180" s="26"/>
      <c r="E180" s="27">
        <v>3200</v>
      </c>
      <c r="F180" s="28">
        <f t="shared" si="74"/>
        <v>3200</v>
      </c>
      <c r="G180" s="29" t="str">
        <f t="shared" si="75"/>
        <v/>
      </c>
      <c r="H180" s="30">
        <v>3200</v>
      </c>
      <c r="I180" s="99">
        <f t="shared" si="76"/>
        <v>3200</v>
      </c>
      <c r="J180" s="105"/>
      <c r="K180" s="44" t="s">
        <v>434</v>
      </c>
      <c r="L180" s="44" t="s">
        <v>412</v>
      </c>
      <c r="M180" s="26"/>
      <c r="N180" s="27">
        <v>8900</v>
      </c>
      <c r="O180" s="152">
        <f t="shared" si="72"/>
        <v>8900</v>
      </c>
      <c r="P180" s="77" t="str">
        <f t="shared" si="66"/>
        <v/>
      </c>
      <c r="Q180" s="27">
        <v>8900</v>
      </c>
      <c r="R180" s="90">
        <f t="shared" si="69"/>
        <v>8900</v>
      </c>
      <c r="S180" s="3"/>
      <c r="V180" s="9"/>
      <c r="W180" s="6"/>
      <c r="X180" s="8"/>
      <c r="Y180" s="9"/>
      <c r="Z180" s="6"/>
      <c r="AA180" s="8"/>
      <c r="AC180" s="114">
        <f t="shared" si="67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36" t="s">
        <v>452</v>
      </c>
      <c r="C181" s="36"/>
      <c r="D181" s="37"/>
      <c r="E181" s="38">
        <f>SUM(F166:F180)</f>
        <v>52110</v>
      </c>
      <c r="F181" s="39">
        <f>E181/15</f>
        <v>3474</v>
      </c>
      <c r="G181" s="29" t="str">
        <f t="shared" si="75"/>
        <v/>
      </c>
      <c r="H181" s="38">
        <f>SUM(I166:I180)</f>
        <v>52110</v>
      </c>
      <c r="I181" s="39">
        <f>H181/15</f>
        <v>3474</v>
      </c>
      <c r="J181" s="105"/>
      <c r="K181" s="44" t="s">
        <v>436</v>
      </c>
      <c r="L181" s="44" t="s">
        <v>412</v>
      </c>
      <c r="M181" s="26"/>
      <c r="N181" s="27">
        <v>15500</v>
      </c>
      <c r="O181" s="152">
        <f t="shared" si="72"/>
        <v>15500</v>
      </c>
      <c r="P181" s="77" t="str">
        <f t="shared" si="66"/>
        <v/>
      </c>
      <c r="Q181" s="27">
        <v>15500</v>
      </c>
      <c r="R181" s="90">
        <f t="shared" si="69"/>
        <v>15500</v>
      </c>
      <c r="S181" s="3"/>
      <c r="V181" s="9"/>
      <c r="W181" s="6"/>
      <c r="X181" s="8"/>
      <c r="Y181" s="9"/>
      <c r="Z181" s="6"/>
      <c r="AA181" s="8"/>
      <c r="AC181" s="114">
        <f t="shared" si="67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54" t="s">
        <v>454</v>
      </c>
      <c r="C182" s="25" t="s">
        <v>22</v>
      </c>
      <c r="D182" s="26"/>
      <c r="E182" s="27">
        <v>2600</v>
      </c>
      <c r="F182" s="28">
        <f t="shared" ref="F182:F184" si="77">E182+D182</f>
        <v>2600</v>
      </c>
      <c r="G182" s="29" t="str">
        <f t="shared" si="75"/>
        <v/>
      </c>
      <c r="H182" s="30">
        <v>2600</v>
      </c>
      <c r="I182" s="67">
        <f t="shared" ref="I182:I184" si="78">IF(G182="",0+H182,G182+H182)</f>
        <v>2600</v>
      </c>
      <c r="J182" s="105"/>
      <c r="K182" s="44" t="s">
        <v>438</v>
      </c>
      <c r="L182" s="44" t="s">
        <v>412</v>
      </c>
      <c r="M182" s="26"/>
      <c r="N182" s="27">
        <v>17300</v>
      </c>
      <c r="O182" s="152">
        <f t="shared" si="72"/>
        <v>17300</v>
      </c>
      <c r="P182" s="77" t="str">
        <f t="shared" si="66"/>
        <v/>
      </c>
      <c r="Q182" s="27">
        <v>17300</v>
      </c>
      <c r="R182" s="90">
        <f t="shared" si="69"/>
        <v>17300</v>
      </c>
      <c r="S182" s="3"/>
      <c r="V182" s="9"/>
      <c r="W182" s="6"/>
      <c r="X182" s="8"/>
      <c r="Y182" s="9"/>
      <c r="Z182" s="6"/>
      <c r="AA182" s="8"/>
      <c r="AC182" s="114">
        <f t="shared" si="67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33" t="s">
        <v>456</v>
      </c>
      <c r="C183" s="33" t="s">
        <v>231</v>
      </c>
      <c r="D183" s="26"/>
      <c r="E183" s="27">
        <v>2700</v>
      </c>
      <c r="F183" s="28">
        <f t="shared" si="77"/>
        <v>2700</v>
      </c>
      <c r="G183" s="29" t="str">
        <f t="shared" si="75"/>
        <v/>
      </c>
      <c r="H183" s="30">
        <v>2700</v>
      </c>
      <c r="I183" s="67">
        <f t="shared" si="78"/>
        <v>2700</v>
      </c>
      <c r="J183" s="105"/>
      <c r="K183" s="44" t="s">
        <v>440</v>
      </c>
      <c r="L183" s="44" t="s">
        <v>66</v>
      </c>
      <c r="M183" s="26"/>
      <c r="N183" s="27">
        <v>45500</v>
      </c>
      <c r="O183" s="152">
        <f t="shared" si="72"/>
        <v>45500</v>
      </c>
      <c r="P183" s="77" t="str">
        <f t="shared" si="66"/>
        <v/>
      </c>
      <c r="Q183" s="27">
        <v>45500</v>
      </c>
      <c r="R183" s="90">
        <f t="shared" si="69"/>
        <v>45500</v>
      </c>
      <c r="S183" s="3"/>
      <c r="V183" s="9"/>
      <c r="W183" s="6"/>
      <c r="X183" s="8"/>
      <c r="Y183" s="9"/>
      <c r="Z183" s="6"/>
      <c r="AA183" s="8"/>
      <c r="AC183" s="114">
        <f t="shared" si="67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33" t="s">
        <v>458</v>
      </c>
      <c r="C184" s="33" t="s">
        <v>22</v>
      </c>
      <c r="D184" s="26"/>
      <c r="E184" s="27">
        <v>3200</v>
      </c>
      <c r="F184" s="28">
        <f t="shared" si="77"/>
        <v>3200</v>
      </c>
      <c r="G184" s="29" t="str">
        <f t="shared" si="75"/>
        <v/>
      </c>
      <c r="H184" s="30">
        <v>3200</v>
      </c>
      <c r="I184" s="67">
        <f t="shared" si="78"/>
        <v>3200</v>
      </c>
      <c r="J184" s="105"/>
      <c r="K184" s="44" t="s">
        <v>442</v>
      </c>
      <c r="L184" s="44" t="s">
        <v>66</v>
      </c>
      <c r="M184" s="26"/>
      <c r="N184" s="27">
        <v>14500</v>
      </c>
      <c r="O184" s="152">
        <f t="shared" si="72"/>
        <v>14500</v>
      </c>
      <c r="P184" s="77" t="str">
        <f t="shared" si="66"/>
        <v/>
      </c>
      <c r="Q184" s="27">
        <v>14500</v>
      </c>
      <c r="R184" s="90">
        <f t="shared" si="69"/>
        <v>14500</v>
      </c>
      <c r="S184" s="3"/>
      <c r="V184" s="9"/>
      <c r="W184" s="6"/>
      <c r="X184" s="8"/>
      <c r="Y184" s="9"/>
      <c r="Z184" s="6"/>
      <c r="AA184" s="8"/>
      <c r="AC184" s="114">
        <f t="shared" si="67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36" t="s">
        <v>460</v>
      </c>
      <c r="C185" s="36"/>
      <c r="D185" s="37"/>
      <c r="E185" s="38">
        <f>E181+F182+F183+F184</f>
        <v>60610</v>
      </c>
      <c r="F185" s="39">
        <f>E185/18</f>
        <v>3367.22222222222</v>
      </c>
      <c r="G185" s="73"/>
      <c r="H185" s="38">
        <f>H181+I182+I183+I184</f>
        <v>60610</v>
      </c>
      <c r="I185" s="39">
        <f>H185/18</f>
        <v>3367.22222222222</v>
      </c>
      <c r="J185" s="105"/>
      <c r="K185" s="44" t="s">
        <v>444</v>
      </c>
      <c r="L185" s="44" t="s">
        <v>66</v>
      </c>
      <c r="M185" s="26"/>
      <c r="N185" s="27">
        <v>12700</v>
      </c>
      <c r="O185" s="152">
        <f t="shared" si="72"/>
        <v>12700</v>
      </c>
      <c r="P185" s="77" t="str">
        <f t="shared" si="66"/>
        <v/>
      </c>
      <c r="Q185" s="27">
        <v>12700</v>
      </c>
      <c r="R185" s="90">
        <f t="shared" si="69"/>
        <v>12700</v>
      </c>
      <c r="S185" s="3"/>
      <c r="V185" s="9"/>
      <c r="W185" s="6"/>
      <c r="X185" s="8"/>
      <c r="Y185" s="9"/>
      <c r="Z185" s="6"/>
      <c r="AA185" s="8"/>
      <c r="AC185" s="114">
        <f t="shared" si="67"/>
        <v>0</v>
      </c>
      <c r="AD185" s="114">
        <f t="shared" si="68"/>
        <v>0</v>
      </c>
      <c r="AE185" s="11"/>
    </row>
    <row r="186" s="1" customFormat="1" ht="11" customHeight="1" spans="1:31">
      <c r="A186" s="140"/>
      <c r="B186" s="60"/>
      <c r="C186" s="60"/>
      <c r="D186" s="26"/>
      <c r="E186" s="34"/>
      <c r="F186" s="28"/>
      <c r="G186" s="29"/>
      <c r="H186" s="34"/>
      <c r="I186" s="67"/>
      <c r="J186" s="105"/>
      <c r="K186" s="44" t="s">
        <v>446</v>
      </c>
      <c r="L186" s="44" t="s">
        <v>66</v>
      </c>
      <c r="M186" s="26"/>
      <c r="N186" s="27">
        <v>11400</v>
      </c>
      <c r="O186" s="152">
        <f t="shared" si="72"/>
        <v>11400</v>
      </c>
      <c r="P186" s="77" t="str">
        <f t="shared" si="66"/>
        <v/>
      </c>
      <c r="Q186" s="27">
        <v>11400</v>
      </c>
      <c r="R186" s="90">
        <f t="shared" si="69"/>
        <v>11400</v>
      </c>
      <c r="S186" s="3"/>
      <c r="V186" s="9"/>
      <c r="W186" s="6"/>
      <c r="X186" s="8"/>
      <c r="Y186" s="9"/>
      <c r="Z186" s="6"/>
      <c r="AA186" s="8"/>
      <c r="AC186" s="114">
        <f t="shared" si="67"/>
        <v>0</v>
      </c>
      <c r="AD186" s="114">
        <f t="shared" si="68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449</v>
      </c>
      <c r="L187" s="44" t="s">
        <v>66</v>
      </c>
      <c r="M187" s="26"/>
      <c r="N187" s="27">
        <v>13600</v>
      </c>
      <c r="O187" s="152">
        <f t="shared" si="72"/>
        <v>13600</v>
      </c>
      <c r="P187" s="77" t="str">
        <f t="shared" si="66"/>
        <v/>
      </c>
      <c r="Q187" s="27">
        <v>13600</v>
      </c>
      <c r="R187" s="90">
        <f t="shared" si="69"/>
        <v>13600</v>
      </c>
      <c r="S187" s="3"/>
      <c r="V187" s="9"/>
      <c r="W187" s="6"/>
      <c r="X187" s="8"/>
      <c r="Y187" s="9"/>
      <c r="Z187" s="6"/>
      <c r="AA187" s="8"/>
      <c r="AC187" s="114">
        <f t="shared" si="67"/>
        <v>0</v>
      </c>
      <c r="AD187" s="114">
        <f t="shared" si="68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451</v>
      </c>
      <c r="L188" s="44" t="s">
        <v>66</v>
      </c>
      <c r="M188" s="26"/>
      <c r="N188" s="27">
        <v>15500</v>
      </c>
      <c r="O188" s="152">
        <f t="shared" si="72"/>
        <v>15500</v>
      </c>
      <c r="P188" s="77" t="str">
        <f t="shared" ref="P188:P196" si="79">IF(LEFT(M188,1)="+",LEFT(M188,1)&amp;TEXT(M188,"#"),TEXT(M188,"#"))</f>
        <v/>
      </c>
      <c r="Q188" s="27">
        <v>15500</v>
      </c>
      <c r="R188" s="90">
        <f t="shared" si="69"/>
        <v>15500</v>
      </c>
      <c r="S188" s="3"/>
      <c r="V188" s="9"/>
      <c r="W188" s="6"/>
      <c r="X188" s="8"/>
      <c r="Y188" s="9"/>
      <c r="Z188" s="6"/>
      <c r="AA188" s="8"/>
      <c r="AC188" s="114">
        <f t="shared" si="67"/>
        <v>0</v>
      </c>
      <c r="AD188" s="114">
        <f t="shared" si="68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453</v>
      </c>
      <c r="L189" s="44" t="s">
        <v>105</v>
      </c>
      <c r="M189" s="26"/>
      <c r="N189" s="27">
        <v>15600</v>
      </c>
      <c r="O189" s="152">
        <f t="shared" si="72"/>
        <v>15600</v>
      </c>
      <c r="P189" s="77" t="str">
        <f t="shared" si="79"/>
        <v/>
      </c>
      <c r="Q189" s="30">
        <v>15600</v>
      </c>
      <c r="R189" s="90">
        <f t="shared" si="69"/>
        <v>15600</v>
      </c>
      <c r="S189" s="3"/>
      <c r="V189" s="9"/>
      <c r="W189" s="6"/>
      <c r="X189" s="8"/>
      <c r="Y189" s="9"/>
      <c r="Z189" s="6"/>
      <c r="AA189" s="8"/>
      <c r="AC189" s="114">
        <f t="shared" si="67"/>
        <v>0</v>
      </c>
      <c r="AD189" s="114">
        <f t="shared" si="68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4"/>
      <c r="J190" s="105"/>
      <c r="K190" s="44" t="s">
        <v>455</v>
      </c>
      <c r="L190" s="44" t="s">
        <v>105</v>
      </c>
      <c r="M190" s="26"/>
      <c r="N190" s="27">
        <v>14500</v>
      </c>
      <c r="O190" s="152">
        <f t="shared" si="72"/>
        <v>14500</v>
      </c>
      <c r="P190" s="29" t="str">
        <f t="shared" si="79"/>
        <v/>
      </c>
      <c r="Q190" s="30">
        <v>14500</v>
      </c>
      <c r="R190" s="90">
        <f t="shared" si="69"/>
        <v>14500</v>
      </c>
      <c r="S190" s="3"/>
      <c r="V190" s="9"/>
      <c r="W190" s="6"/>
      <c r="X190" s="8"/>
      <c r="Y190" s="9"/>
      <c r="Z190" s="6"/>
      <c r="AA190" s="8"/>
      <c r="AC190" s="114">
        <f t="shared" si="67"/>
        <v>0</v>
      </c>
      <c r="AD190" s="114">
        <f t="shared" si="68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155" t="s">
        <v>457</v>
      </c>
      <c r="L191" s="44" t="s">
        <v>105</v>
      </c>
      <c r="M191" s="26"/>
      <c r="N191" s="27">
        <v>12700</v>
      </c>
      <c r="O191" s="152">
        <f t="shared" si="72"/>
        <v>12700</v>
      </c>
      <c r="P191" s="29" t="str">
        <f t="shared" si="79"/>
        <v/>
      </c>
      <c r="Q191" s="30">
        <v>12700</v>
      </c>
      <c r="R191" s="90">
        <f t="shared" si="69"/>
        <v>12700</v>
      </c>
      <c r="S191" s="3"/>
      <c r="V191" s="9"/>
      <c r="W191" s="6"/>
      <c r="X191" s="8"/>
      <c r="Y191" s="9"/>
      <c r="Z191" s="6"/>
      <c r="AA191" s="8"/>
      <c r="AC191" s="114">
        <f t="shared" si="67"/>
        <v>0</v>
      </c>
      <c r="AD191" s="114">
        <f t="shared" si="68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459</v>
      </c>
      <c r="L192" s="44" t="s">
        <v>105</v>
      </c>
      <c r="M192" s="26"/>
      <c r="N192" s="27">
        <v>11000</v>
      </c>
      <c r="O192" s="152">
        <f t="shared" si="72"/>
        <v>11000</v>
      </c>
      <c r="P192" s="29" t="str">
        <f t="shared" si="79"/>
        <v/>
      </c>
      <c r="Q192" s="30">
        <v>11000</v>
      </c>
      <c r="R192" s="90">
        <f t="shared" si="69"/>
        <v>11000</v>
      </c>
      <c r="S192" s="3"/>
      <c r="V192" s="9"/>
      <c r="W192" s="6"/>
      <c r="X192" s="8"/>
      <c r="Y192" s="9"/>
      <c r="Z192" s="6"/>
      <c r="AA192" s="8"/>
      <c r="AC192" s="114">
        <f t="shared" si="67"/>
        <v>0</v>
      </c>
      <c r="AD192" s="114">
        <f t="shared" si="68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461</v>
      </c>
      <c r="L193" s="60" t="s">
        <v>105</v>
      </c>
      <c r="M193" s="26"/>
      <c r="N193" s="27">
        <v>44000</v>
      </c>
      <c r="O193" s="28">
        <f t="shared" si="72"/>
        <v>44000</v>
      </c>
      <c r="P193" s="29" t="str">
        <f t="shared" si="79"/>
        <v/>
      </c>
      <c r="Q193" s="30">
        <v>44000</v>
      </c>
      <c r="R193" s="90">
        <f t="shared" si="69"/>
        <v>44000</v>
      </c>
      <c r="S193" s="3"/>
      <c r="V193" s="9"/>
      <c r="W193" s="6"/>
      <c r="X193" s="8"/>
      <c r="Y193" s="9"/>
      <c r="Z193" s="6"/>
      <c r="AA193" s="8"/>
      <c r="AC193" s="114">
        <f t="shared" si="67"/>
        <v>0</v>
      </c>
      <c r="AD193" s="114">
        <f t="shared" si="68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462</v>
      </c>
      <c r="L194" s="60" t="s">
        <v>105</v>
      </c>
      <c r="M194" s="26"/>
      <c r="N194" s="34">
        <v>14700</v>
      </c>
      <c r="O194" s="28">
        <f t="shared" si="72"/>
        <v>14700</v>
      </c>
      <c r="P194" s="29" t="str">
        <f t="shared" si="79"/>
        <v/>
      </c>
      <c r="Q194" s="34">
        <v>14700</v>
      </c>
      <c r="R194" s="90">
        <f t="shared" si="69"/>
        <v>14700</v>
      </c>
      <c r="S194" s="3"/>
      <c r="V194" s="9"/>
      <c r="W194" s="6"/>
      <c r="X194" s="8"/>
      <c r="Y194" s="9"/>
      <c r="Z194" s="6"/>
      <c r="AA194" s="8"/>
      <c r="AC194" s="114">
        <f t="shared" si="67"/>
        <v>0</v>
      </c>
      <c r="AD194" s="114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463</v>
      </c>
      <c r="L195" s="60" t="s">
        <v>105</v>
      </c>
      <c r="M195" s="26"/>
      <c r="N195" s="27">
        <v>20700</v>
      </c>
      <c r="O195" s="28">
        <f t="shared" si="72"/>
        <v>20700</v>
      </c>
      <c r="P195" s="29" t="str">
        <f t="shared" si="79"/>
        <v/>
      </c>
      <c r="Q195" s="30">
        <v>20700</v>
      </c>
      <c r="R195" s="90">
        <f t="shared" si="69"/>
        <v>20700</v>
      </c>
      <c r="S195" s="3"/>
      <c r="V195" s="9"/>
      <c r="W195" s="6"/>
      <c r="X195" s="8"/>
      <c r="Y195" s="9"/>
      <c r="Z195" s="6"/>
      <c r="AA195" s="8"/>
      <c r="AC195" s="114">
        <f t="shared" si="67"/>
        <v>0</v>
      </c>
      <c r="AD195" s="114">
        <f t="shared" si="68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1"/>
      <c r="F196" s="162"/>
      <c r="G196" s="115"/>
      <c r="H196" s="161"/>
      <c r="I196" s="104"/>
      <c r="J196" s="166"/>
      <c r="K196" s="167" t="s">
        <v>464</v>
      </c>
      <c r="L196" s="159" t="s">
        <v>105</v>
      </c>
      <c r="M196" s="160"/>
      <c r="N196" s="161">
        <v>34200</v>
      </c>
      <c r="O196" s="162">
        <f t="shared" si="72"/>
        <v>34200</v>
      </c>
      <c r="P196" s="115" t="str">
        <f t="shared" si="79"/>
        <v/>
      </c>
      <c r="Q196" s="161">
        <v>34200</v>
      </c>
      <c r="R196" s="116">
        <f t="shared" si="69"/>
        <v>34200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>O196-R196</f>
        <v>0</v>
      </c>
      <c r="AE196" s="11"/>
    </row>
    <row r="197" s="1" customFormat="1" spans="1:31">
      <c r="A197" s="3"/>
      <c r="B197" s="4"/>
      <c r="C197" s="4"/>
      <c r="D197" s="163"/>
      <c r="E197" s="164"/>
      <c r="F197" s="165"/>
      <c r="G197" s="163"/>
      <c r="H197" s="130"/>
      <c r="I197" s="131"/>
      <c r="J197" s="3"/>
      <c r="K197" s="168"/>
      <c r="L197" s="168"/>
      <c r="M197" s="169"/>
      <c r="N197" s="170"/>
      <c r="O197" s="171"/>
      <c r="P197" s="172"/>
      <c r="Q197" s="170"/>
      <c r="R197" s="174"/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>O197-R197</f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30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4" activePane="bottomRight" state="frozen"/>
      <selection/>
      <selection pane="topRight"/>
      <selection pane="bottomLeft"/>
      <selection pane="bottomRight" activeCell="AA21" sqref="S1:AA21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563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563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5300</v>
      </c>
      <c r="O4" s="28">
        <f t="shared" ref="O4:O26" si="3">N4+M4</f>
        <v>5300</v>
      </c>
      <c r="P4" s="29" t="str">
        <f t="shared" ref="P4:P8" si="4">IF(LEFT(M4,1)="+",LEFT(M4,1)&amp;TEXT(M4,"#"),TEXT(M4,"#"))</f>
        <v/>
      </c>
      <c r="Q4" s="30">
        <v>5300</v>
      </c>
      <c r="R4" s="90">
        <f t="shared" ref="R4:R26" si="5">IF(P4="",0+Q4,P4+Q4)</f>
        <v>5300</v>
      </c>
      <c r="S4" s="91"/>
      <c r="T4" s="92" t="s">
        <v>19</v>
      </c>
      <c r="U4" s="93" t="s">
        <v>20</v>
      </c>
      <c r="V4" s="94"/>
      <c r="W4" s="95">
        <v>35500</v>
      </c>
      <c r="X4" s="96">
        <f t="shared" ref="X4:X8" si="6">W4+V4</f>
        <v>35500</v>
      </c>
      <c r="Y4" s="112" t="str">
        <f t="shared" ref="Y4:Y21" si="7">IF(LEFT(V4,1)="+",LEFT(V4,1)&amp;TEXT(V4,"#"),TEXT(V4,"#"))</f>
        <v/>
      </c>
      <c r="Z4" s="95">
        <v>35500</v>
      </c>
      <c r="AA4" s="113">
        <f t="shared" ref="AA4:AA8" si="8">IF(Y4="",0+Z4,Y4+Z4)</f>
        <v>35500</v>
      </c>
      <c r="AC4" s="114">
        <f t="shared" ref="AC4:AC67" si="9">F4-I4</f>
        <v>0</v>
      </c>
      <c r="AD4" s="114">
        <f t="shared" ref="AD4:AD67" si="10">O4-R4</f>
        <v>0</v>
      </c>
      <c r="AE4" s="114">
        <f t="shared" ref="AE4:AE8" si="11"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 t="shared" si="6"/>
        <v>34700</v>
      </c>
      <c r="Y5" s="29" t="str">
        <f t="shared" si="7"/>
        <v/>
      </c>
      <c r="Z5" s="30">
        <v>34700</v>
      </c>
      <c r="AA5" s="90">
        <f t="shared" si="8"/>
        <v>34700</v>
      </c>
      <c r="AC5" s="114">
        <f t="shared" si="9"/>
        <v>0</v>
      </c>
      <c r="AD5" s="114">
        <f t="shared" si="10"/>
        <v>0</v>
      </c>
      <c r="AE5" s="114">
        <f t="shared" si="11"/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 t="shared" si="6"/>
        <v>34900</v>
      </c>
      <c r="Y6" s="29" t="str">
        <f t="shared" si="7"/>
        <v/>
      </c>
      <c r="Z6" s="30">
        <v>34900</v>
      </c>
      <c r="AA6" s="90">
        <f t="shared" si="8"/>
        <v>34900</v>
      </c>
      <c r="AC6" s="114">
        <f t="shared" si="9"/>
        <v>0</v>
      </c>
      <c r="AD6" s="114">
        <f t="shared" si="10"/>
        <v>0</v>
      </c>
      <c r="AE6" s="114">
        <f t="shared" si="11"/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32500</v>
      </c>
      <c r="X7" s="67">
        <f t="shared" si="6"/>
        <v>32500</v>
      </c>
      <c r="Y7" s="77" t="str">
        <f t="shared" si="7"/>
        <v/>
      </c>
      <c r="Z7" s="30">
        <v>32500</v>
      </c>
      <c r="AA7" s="90">
        <f t="shared" si="8"/>
        <v>32500</v>
      </c>
      <c r="AC7" s="114">
        <f t="shared" si="9"/>
        <v>0</v>
      </c>
      <c r="AD7" s="114">
        <f t="shared" si="10"/>
        <v>0</v>
      </c>
      <c r="AE7" s="114">
        <f t="shared" si="11"/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 t="shared" si="6"/>
        <v>33200</v>
      </c>
      <c r="Y8" s="77" t="str">
        <f t="shared" si="7"/>
        <v/>
      </c>
      <c r="Z8" s="30">
        <v>33200</v>
      </c>
      <c r="AA8" s="90">
        <f t="shared" si="8"/>
        <v>33200</v>
      </c>
      <c r="AC8" s="114">
        <f t="shared" si="9"/>
        <v>0</v>
      </c>
      <c r="AD8" s="114">
        <f t="shared" si="10"/>
        <v>0</v>
      </c>
      <c r="AE8" s="114">
        <f t="shared" si="11"/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5300</v>
      </c>
      <c r="O9" s="28">
        <f t="shared" si="3"/>
        <v>5300</v>
      </c>
      <c r="P9" s="29"/>
      <c r="Q9" s="30">
        <v>5300</v>
      </c>
      <c r="R9" s="90">
        <f t="shared" si="5"/>
        <v>5300</v>
      </c>
      <c r="S9" s="50"/>
      <c r="T9" s="4" t="s">
        <v>39</v>
      </c>
      <c r="U9" s="4" t="s">
        <v>15</v>
      </c>
      <c r="V9" s="52"/>
      <c r="X9" s="4">
        <v>35300</v>
      </c>
      <c r="Y9" s="77" t="str">
        <f t="shared" si="7"/>
        <v/>
      </c>
      <c r="AA9" s="90">
        <v>35300</v>
      </c>
      <c r="AC9" s="114">
        <f t="shared" si="9"/>
        <v>0</v>
      </c>
      <c r="AD9" s="114">
        <f t="shared" si="10"/>
        <v>0</v>
      </c>
      <c r="AE9" s="114">
        <f t="shared" ref="AE9:AE16" si="12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3">E10+D10</f>
        <v>3500</v>
      </c>
      <c r="G10" s="29" t="str">
        <f t="shared" si="1"/>
        <v/>
      </c>
      <c r="H10" s="30">
        <v>3500</v>
      </c>
      <c r="I10" s="67">
        <f t="shared" ref="I10:I20" si="14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ref="P10:P14" si="15">IF(LEFT(M10,1)="+",LEFT(M10,1)&amp;TEXT(M10,"#"),TEXT(M10,"#"))</f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10000</v>
      </c>
      <c r="X10" s="67">
        <f t="shared" ref="X10:X21" si="16">W10+V10</f>
        <v>10000</v>
      </c>
      <c r="Y10" s="77" t="str">
        <f t="shared" si="7"/>
        <v/>
      </c>
      <c r="Z10" s="30">
        <v>10000</v>
      </c>
      <c r="AA10" s="90">
        <f t="shared" ref="AA10:AA21" si="17">IF(Y10="",0+Z10,Y10+Z10)</f>
        <v>10000</v>
      </c>
      <c r="AC10" s="114">
        <f t="shared" si="9"/>
        <v>0</v>
      </c>
      <c r="AD10" s="114">
        <f t="shared" si="10"/>
        <v>0</v>
      </c>
      <c r="AE10" s="114">
        <f t="shared" si="12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3"/>
        <v>3000</v>
      </c>
      <c r="G11" s="29" t="str">
        <f t="shared" si="1"/>
        <v/>
      </c>
      <c r="H11" s="30">
        <v>3000</v>
      </c>
      <c r="I11" s="67">
        <f t="shared" si="14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15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16"/>
        <v>11400</v>
      </c>
      <c r="Y11" s="77" t="str">
        <f t="shared" si="7"/>
        <v/>
      </c>
      <c r="Z11" s="30">
        <v>11400</v>
      </c>
      <c r="AA11" s="90">
        <f t="shared" si="17"/>
        <v>11400</v>
      </c>
      <c r="AC11" s="114">
        <f t="shared" si="9"/>
        <v>0</v>
      </c>
      <c r="AD11" s="114">
        <f t="shared" si="10"/>
        <v>0</v>
      </c>
      <c r="AE11" s="114">
        <f t="shared" si="12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3"/>
        <v>2700</v>
      </c>
      <c r="G12" s="29" t="str">
        <f t="shared" si="1"/>
        <v/>
      </c>
      <c r="H12" s="30">
        <v>2700</v>
      </c>
      <c r="I12" s="67">
        <f t="shared" si="14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15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16"/>
        <v>11300</v>
      </c>
      <c r="Y12" s="77" t="str">
        <f t="shared" si="7"/>
        <v/>
      </c>
      <c r="Z12" s="30">
        <v>11300</v>
      </c>
      <c r="AA12" s="90">
        <f t="shared" si="17"/>
        <v>11300</v>
      </c>
      <c r="AC12" s="114">
        <f t="shared" si="9"/>
        <v>0</v>
      </c>
      <c r="AD12" s="114">
        <f t="shared" si="10"/>
        <v>0</v>
      </c>
      <c r="AE12" s="114">
        <f t="shared" si="12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3"/>
        <v>2400</v>
      </c>
      <c r="G13" s="29" t="str">
        <f t="shared" si="1"/>
        <v/>
      </c>
      <c r="H13" s="30">
        <v>2400</v>
      </c>
      <c r="I13" s="67">
        <f t="shared" si="14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15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16"/>
        <v>9000</v>
      </c>
      <c r="Y13" s="29" t="str">
        <f t="shared" si="7"/>
        <v/>
      </c>
      <c r="Z13" s="30">
        <v>9000</v>
      </c>
      <c r="AA13" s="90">
        <f t="shared" si="17"/>
        <v>9000</v>
      </c>
      <c r="AC13" s="114">
        <f t="shared" si="9"/>
        <v>0</v>
      </c>
      <c r="AD13" s="114">
        <f t="shared" si="10"/>
        <v>0</v>
      </c>
      <c r="AE13" s="114">
        <f t="shared" si="12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3"/>
        <v>2000</v>
      </c>
      <c r="G14" s="29" t="str">
        <f t="shared" si="1"/>
        <v/>
      </c>
      <c r="H14" s="30">
        <v>2000</v>
      </c>
      <c r="I14" s="67">
        <f t="shared" si="14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15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16"/>
        <v>12300</v>
      </c>
      <c r="Y14" s="29" t="str">
        <f t="shared" si="7"/>
        <v/>
      </c>
      <c r="Z14" s="30">
        <v>12300</v>
      </c>
      <c r="AA14" s="90">
        <f t="shared" si="17"/>
        <v>12300</v>
      </c>
      <c r="AC14" s="114">
        <f t="shared" si="9"/>
        <v>0</v>
      </c>
      <c r="AD14" s="114">
        <f t="shared" si="10"/>
        <v>0</v>
      </c>
      <c r="AE14" s="114">
        <f t="shared" si="12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3"/>
        <v>2200</v>
      </c>
      <c r="G15" s="29" t="str">
        <f t="shared" si="1"/>
        <v/>
      </c>
      <c r="H15" s="34">
        <v>2200</v>
      </c>
      <c r="I15" s="67">
        <f t="shared" si="14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16"/>
        <v>11800</v>
      </c>
      <c r="Y15" s="29" t="str">
        <f t="shared" si="7"/>
        <v/>
      </c>
      <c r="Z15" s="30">
        <v>11800</v>
      </c>
      <c r="AA15" s="90">
        <f t="shared" si="17"/>
        <v>11800</v>
      </c>
      <c r="AC15" s="114">
        <f t="shared" si="9"/>
        <v>0</v>
      </c>
      <c r="AD15" s="114">
        <f t="shared" si="10"/>
        <v>0</v>
      </c>
      <c r="AE15" s="114">
        <f t="shared" si="12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3"/>
        <v>2080</v>
      </c>
      <c r="G16" s="29" t="str">
        <f t="shared" si="1"/>
        <v/>
      </c>
      <c r="H16" s="34">
        <v>2080</v>
      </c>
      <c r="I16" s="67">
        <f t="shared" si="14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8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16"/>
        <v>11200</v>
      </c>
      <c r="Y16" s="29" t="str">
        <f t="shared" si="7"/>
        <v/>
      </c>
      <c r="Z16" s="30">
        <v>11200</v>
      </c>
      <c r="AA16" s="90">
        <f t="shared" si="17"/>
        <v>11200</v>
      </c>
      <c r="AC16" s="114">
        <f t="shared" si="9"/>
        <v>0</v>
      </c>
      <c r="AD16" s="114">
        <f t="shared" si="10"/>
        <v>0</v>
      </c>
      <c r="AE16" s="114">
        <f t="shared" si="12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3"/>
        <v>2000</v>
      </c>
      <c r="G17" s="29" t="str">
        <f t="shared" si="1"/>
        <v/>
      </c>
      <c r="H17" s="30">
        <v>2000</v>
      </c>
      <c r="I17" s="67">
        <f t="shared" si="14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8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16"/>
        <v>10300</v>
      </c>
      <c r="Y17" s="77" t="str">
        <f t="shared" si="7"/>
        <v/>
      </c>
      <c r="Z17" s="30">
        <v>10300</v>
      </c>
      <c r="AA17" s="90">
        <f t="shared" si="17"/>
        <v>10300</v>
      </c>
      <c r="AC17" s="114">
        <f t="shared" si="9"/>
        <v>0</v>
      </c>
      <c r="AD17" s="114">
        <f t="shared" si="10"/>
        <v>0</v>
      </c>
      <c r="AE17" s="114">
        <f t="shared" ref="AE17:AE21" si="19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3"/>
        <v>3300</v>
      </c>
      <c r="G18" s="29" t="str">
        <f t="shared" si="1"/>
        <v/>
      </c>
      <c r="H18" s="30">
        <v>3300</v>
      </c>
      <c r="I18" s="67">
        <f t="shared" si="14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16"/>
        <v>10300</v>
      </c>
      <c r="Y18" s="29" t="str">
        <f t="shared" si="7"/>
        <v/>
      </c>
      <c r="Z18" s="30">
        <v>10300</v>
      </c>
      <c r="AA18" s="90">
        <f t="shared" si="17"/>
        <v>10300</v>
      </c>
      <c r="AC18" s="114">
        <f t="shared" si="9"/>
        <v>0</v>
      </c>
      <c r="AD18" s="114">
        <f t="shared" si="10"/>
        <v>0</v>
      </c>
      <c r="AE18" s="114">
        <f t="shared" si="19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3"/>
        <v>3400</v>
      </c>
      <c r="G19" s="29" t="str">
        <f t="shared" si="1"/>
        <v/>
      </c>
      <c r="H19" s="30">
        <v>3400</v>
      </c>
      <c r="I19" s="67">
        <f t="shared" si="14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8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16"/>
        <v>13000</v>
      </c>
      <c r="Y19" s="29" t="str">
        <f t="shared" si="7"/>
        <v/>
      </c>
      <c r="Z19" s="30">
        <v>13000</v>
      </c>
      <c r="AA19" s="90">
        <f t="shared" si="17"/>
        <v>13000</v>
      </c>
      <c r="AC19" s="114">
        <f t="shared" si="9"/>
        <v>0</v>
      </c>
      <c r="AD19" s="114">
        <f t="shared" si="10"/>
        <v>0</v>
      </c>
      <c r="AE19" s="114">
        <f t="shared" si="19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3"/>
        <v>2900</v>
      </c>
      <c r="G20" s="29" t="str">
        <f t="shared" si="1"/>
        <v/>
      </c>
      <c r="H20" s="30">
        <v>2900</v>
      </c>
      <c r="I20" s="67">
        <f t="shared" si="14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8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16"/>
        <v>9200</v>
      </c>
      <c r="Y20" s="29" t="str">
        <f t="shared" si="7"/>
        <v/>
      </c>
      <c r="Z20" s="30">
        <v>9200</v>
      </c>
      <c r="AA20" s="90">
        <f t="shared" si="17"/>
        <v>9200</v>
      </c>
      <c r="AC20" s="114">
        <f t="shared" si="9"/>
        <v>0</v>
      </c>
      <c r="AD20" s="114">
        <f t="shared" si="10"/>
        <v>0</v>
      </c>
      <c r="AE20" s="114">
        <f t="shared" si="19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 t="s">
        <v>469</v>
      </c>
      <c r="N21" s="27">
        <v>1910</v>
      </c>
      <c r="O21" s="28">
        <f t="shared" si="3"/>
        <v>1810</v>
      </c>
      <c r="P21" s="29" t="str">
        <f t="shared" si="18"/>
        <v>-100</v>
      </c>
      <c r="Q21" s="30">
        <v>1910</v>
      </c>
      <c r="R21" s="90">
        <f t="shared" si="5"/>
        <v>1810</v>
      </c>
      <c r="S21" s="50"/>
      <c r="T21" s="101" t="s">
        <v>82</v>
      </c>
      <c r="U21" s="101" t="s">
        <v>20</v>
      </c>
      <c r="V21" s="102"/>
      <c r="W21" s="103">
        <v>10300</v>
      </c>
      <c r="X21" s="104">
        <f t="shared" si="16"/>
        <v>10300</v>
      </c>
      <c r="Y21" s="115" t="str">
        <f t="shared" si="7"/>
        <v/>
      </c>
      <c r="Z21" s="103">
        <v>10300</v>
      </c>
      <c r="AA21" s="116">
        <f t="shared" si="17"/>
        <v>10300</v>
      </c>
      <c r="AC21" s="114">
        <f t="shared" si="9"/>
        <v>0</v>
      </c>
      <c r="AD21" s="114">
        <f t="shared" si="10"/>
        <v>0</v>
      </c>
      <c r="AE21" s="114">
        <f t="shared" si="19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20">E22+D22</f>
        <v>1800</v>
      </c>
      <c r="G22" s="29" t="str">
        <f t="shared" si="1"/>
        <v/>
      </c>
      <c r="H22" s="34">
        <v>1800</v>
      </c>
      <c r="I22" s="67">
        <f t="shared" ref="I22:I32" si="21">IF(G22="",0+H22,G22+H22)</f>
        <v>1800</v>
      </c>
      <c r="J22" s="69"/>
      <c r="K22" s="33" t="s">
        <v>81</v>
      </c>
      <c r="L22" s="33" t="s">
        <v>26</v>
      </c>
      <c r="M22" s="52" t="s">
        <v>60</v>
      </c>
      <c r="N22" s="27">
        <v>1830</v>
      </c>
      <c r="O22" s="28">
        <f t="shared" si="3"/>
        <v>1780</v>
      </c>
      <c r="P22" s="29" t="str">
        <f t="shared" si="18"/>
        <v>-50</v>
      </c>
      <c r="Q22" s="30">
        <v>1830</v>
      </c>
      <c r="R22" s="90">
        <f t="shared" si="5"/>
        <v>1780</v>
      </c>
      <c r="S22" s="105"/>
      <c r="V22" s="106"/>
      <c r="X22" s="107"/>
      <c r="Y22" s="106"/>
      <c r="AA22" s="107"/>
      <c r="AC22" s="114">
        <f t="shared" si="9"/>
        <v>0</v>
      </c>
      <c r="AD22" s="114">
        <f t="shared" si="10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20"/>
        <v>1920</v>
      </c>
      <c r="G23" s="29" t="str">
        <f t="shared" si="1"/>
        <v/>
      </c>
      <c r="H23" s="34">
        <v>1920</v>
      </c>
      <c r="I23" s="67">
        <f t="shared" si="21"/>
        <v>1920</v>
      </c>
      <c r="J23" s="69"/>
      <c r="K23" s="60" t="s">
        <v>84</v>
      </c>
      <c r="L23" s="33" t="s">
        <v>78</v>
      </c>
      <c r="M23" s="52" t="s">
        <v>469</v>
      </c>
      <c r="N23" s="27">
        <v>1910</v>
      </c>
      <c r="O23" s="28">
        <f t="shared" si="3"/>
        <v>1810</v>
      </c>
      <c r="P23" s="29" t="str">
        <f t="shared" si="18"/>
        <v>-100</v>
      </c>
      <c r="Q23" s="30">
        <v>1910</v>
      </c>
      <c r="R23" s="90">
        <f t="shared" si="5"/>
        <v>1810</v>
      </c>
      <c r="S23" s="105"/>
      <c r="V23" s="106"/>
      <c r="X23" s="107"/>
      <c r="Y23" s="106"/>
      <c r="AA23" s="107"/>
      <c r="AC23" s="114">
        <f t="shared" si="9"/>
        <v>0</v>
      </c>
      <c r="AD23" s="114">
        <f t="shared" si="10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8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9"/>
        <v>0</v>
      </c>
      <c r="AD24" s="114">
        <f t="shared" si="10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8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9"/>
        <v>0</v>
      </c>
      <c r="AD25" s="114">
        <f t="shared" si="10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20"/>
        <v>21000</v>
      </c>
      <c r="G26" s="29" t="str">
        <f t="shared" si="1"/>
        <v/>
      </c>
      <c r="H26" s="34">
        <v>21000</v>
      </c>
      <c r="I26" s="67">
        <f t="shared" si="21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8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9"/>
        <v>0</v>
      </c>
      <c r="AD26" s="114">
        <f t="shared" si="10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20"/>
        <v>20600</v>
      </c>
      <c r="G27" s="29" t="str">
        <f t="shared" si="1"/>
        <v/>
      </c>
      <c r="H27" s="34">
        <v>20600</v>
      </c>
      <c r="I27" s="67">
        <f t="shared" si="21"/>
        <v>20600</v>
      </c>
      <c r="J27" s="71"/>
      <c r="K27" s="36" t="s">
        <v>94</v>
      </c>
      <c r="L27" s="36"/>
      <c r="M27" s="72"/>
      <c r="N27" s="38">
        <f>SUM(O6:O26)</f>
        <v>102500</v>
      </c>
      <c r="O27" s="39">
        <f>N27/22</f>
        <v>4659.09090909091</v>
      </c>
      <c r="P27" s="73"/>
      <c r="Q27" s="38">
        <f>SUM(R6:R26)</f>
        <v>102500</v>
      </c>
      <c r="R27" s="108">
        <f>Q27/22</f>
        <v>4659.09090909091</v>
      </c>
      <c r="S27" s="105"/>
      <c r="V27" s="106"/>
      <c r="X27" s="107"/>
      <c r="Y27" s="106"/>
      <c r="AA27" s="107"/>
      <c r="AC27" s="114">
        <f t="shared" si="9"/>
        <v>0</v>
      </c>
      <c r="AD27" s="114">
        <f t="shared" si="10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20"/>
        <v>19500</v>
      </c>
      <c r="G28" s="29" t="str">
        <f t="shared" si="1"/>
        <v/>
      </c>
      <c r="H28" s="41">
        <v>19500</v>
      </c>
      <c r="I28" s="67">
        <f t="shared" si="21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27800</v>
      </c>
      <c r="O28" s="28">
        <f t="shared" ref="O28:O45" si="22">N28+M28</f>
        <v>27800</v>
      </c>
      <c r="P28" s="29" t="str">
        <f t="shared" ref="P28:P45" si="23">IF(LEFT(M28,1)="+",LEFT(M28,1)&amp;TEXT(M28,"#"),TEXT(M28,"#"))</f>
        <v/>
      </c>
      <c r="Q28" s="30">
        <v>27800</v>
      </c>
      <c r="R28" s="90">
        <f t="shared" ref="R28:R45" si="24">IF(P28="",0+Q28,P28+Q28)</f>
        <v>27800</v>
      </c>
      <c r="S28" s="105"/>
      <c r="V28" s="106"/>
      <c r="X28" s="107"/>
      <c r="Y28" s="106"/>
      <c r="AA28" s="107"/>
      <c r="AC28" s="114">
        <f t="shared" si="9"/>
        <v>0</v>
      </c>
      <c r="AD28" s="114">
        <f t="shared" si="10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20"/>
        <v>19500</v>
      </c>
      <c r="G29" s="29" t="str">
        <f t="shared" si="1"/>
        <v/>
      </c>
      <c r="H29" s="41">
        <v>19500</v>
      </c>
      <c r="I29" s="67">
        <f t="shared" si="21"/>
        <v>19500</v>
      </c>
      <c r="J29" s="69"/>
      <c r="K29" s="25" t="s">
        <v>99</v>
      </c>
      <c r="L29" s="25" t="s">
        <v>20</v>
      </c>
      <c r="M29" s="52"/>
      <c r="N29" s="27">
        <v>27600</v>
      </c>
      <c r="O29" s="28">
        <f t="shared" si="22"/>
        <v>27600</v>
      </c>
      <c r="P29" s="29" t="str">
        <f t="shared" si="23"/>
        <v/>
      </c>
      <c r="Q29" s="30">
        <v>27600</v>
      </c>
      <c r="R29" s="90">
        <f t="shared" si="24"/>
        <v>27600</v>
      </c>
      <c r="S29" s="105"/>
      <c r="V29" s="106"/>
      <c r="X29" s="107"/>
      <c r="Y29" s="106"/>
      <c r="AA29" s="107"/>
      <c r="AC29" s="114">
        <f t="shared" si="9"/>
        <v>0</v>
      </c>
      <c r="AD29" s="114">
        <f t="shared" si="10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20"/>
        <v>22000</v>
      </c>
      <c r="G30" s="29" t="str">
        <f t="shared" si="1"/>
        <v/>
      </c>
      <c r="H30" s="34">
        <v>22000</v>
      </c>
      <c r="I30" s="67">
        <f t="shared" si="21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22"/>
        <v>26600</v>
      </c>
      <c r="P30" s="29" t="str">
        <f t="shared" si="23"/>
        <v/>
      </c>
      <c r="Q30" s="30">
        <v>26600</v>
      </c>
      <c r="R30" s="90">
        <f t="shared" si="24"/>
        <v>26600</v>
      </c>
      <c r="S30" s="105"/>
      <c r="V30" s="106"/>
      <c r="X30" s="107"/>
      <c r="Y30" s="106"/>
      <c r="AA30" s="107"/>
      <c r="AC30" s="114">
        <f t="shared" si="9"/>
        <v>0</v>
      </c>
      <c r="AD30" s="114">
        <f t="shared" si="10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20"/>
        <v>20200</v>
      </c>
      <c r="G31" s="29" t="str">
        <f t="shared" si="1"/>
        <v/>
      </c>
      <c r="H31" s="34">
        <v>20200</v>
      </c>
      <c r="I31" s="67">
        <f t="shared" si="21"/>
        <v>20200</v>
      </c>
      <c r="J31" s="69"/>
      <c r="K31" s="25" t="s">
        <v>103</v>
      </c>
      <c r="L31" s="25" t="s">
        <v>20</v>
      </c>
      <c r="M31" s="52"/>
      <c r="N31" s="27">
        <v>26600</v>
      </c>
      <c r="O31" s="28">
        <f t="shared" si="22"/>
        <v>26600</v>
      </c>
      <c r="P31" s="29" t="str">
        <f t="shared" si="23"/>
        <v/>
      </c>
      <c r="Q31" s="30">
        <v>26600</v>
      </c>
      <c r="R31" s="90">
        <f t="shared" si="24"/>
        <v>26600</v>
      </c>
      <c r="S31" s="105"/>
      <c r="V31" s="106"/>
      <c r="X31" s="107"/>
      <c r="Y31" s="106"/>
      <c r="AA31" s="107"/>
      <c r="AC31" s="114">
        <f t="shared" si="9"/>
        <v>0</v>
      </c>
      <c r="AD31" s="114">
        <f t="shared" si="10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20"/>
        <v>21700</v>
      </c>
      <c r="G32" s="29" t="str">
        <f t="shared" si="1"/>
        <v/>
      </c>
      <c r="H32" s="30">
        <v>21700</v>
      </c>
      <c r="I32" s="67">
        <f t="shared" si="21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22"/>
        <v>26000</v>
      </c>
      <c r="P32" s="29" t="str">
        <f t="shared" si="23"/>
        <v/>
      </c>
      <c r="Q32" s="30">
        <v>26000</v>
      </c>
      <c r="R32" s="90">
        <f t="shared" si="24"/>
        <v>26000</v>
      </c>
      <c r="S32" s="105"/>
      <c r="V32" s="106"/>
      <c r="X32" s="107"/>
      <c r="Y32" s="106"/>
      <c r="AA32" s="107"/>
      <c r="AC32" s="114">
        <f t="shared" si="9"/>
        <v>0</v>
      </c>
      <c r="AD32" s="114">
        <f t="shared" si="10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22"/>
        <v>25500</v>
      </c>
      <c r="P33" s="29" t="str">
        <f t="shared" si="23"/>
        <v/>
      </c>
      <c r="Q33" s="30">
        <v>25500</v>
      </c>
      <c r="R33" s="90">
        <f t="shared" si="24"/>
        <v>25500</v>
      </c>
      <c r="S33" s="105"/>
      <c r="V33" s="106"/>
      <c r="X33" s="107"/>
      <c r="Y33" s="106"/>
      <c r="AA33" s="107"/>
      <c r="AC33" s="114">
        <f t="shared" si="9"/>
        <v>0</v>
      </c>
      <c r="AD33" s="114">
        <f t="shared" si="10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25800</v>
      </c>
      <c r="O34" s="28">
        <f t="shared" si="22"/>
        <v>25800</v>
      </c>
      <c r="P34" s="29" t="str">
        <f t="shared" si="23"/>
        <v/>
      </c>
      <c r="Q34" s="30">
        <v>25800</v>
      </c>
      <c r="R34" s="90">
        <f t="shared" si="24"/>
        <v>25800</v>
      </c>
      <c r="S34" s="105"/>
      <c r="V34" s="106"/>
      <c r="X34" s="107"/>
      <c r="Y34" s="106"/>
      <c r="AA34" s="107"/>
      <c r="AC34" s="114">
        <f t="shared" si="9"/>
        <v>0</v>
      </c>
      <c r="AD34" s="114">
        <f t="shared" si="10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5">E35+D35</f>
        <v>35300</v>
      </c>
      <c r="G35" s="29" t="str">
        <f t="shared" si="1"/>
        <v/>
      </c>
      <c r="H35" s="30">
        <v>35300</v>
      </c>
      <c r="I35" s="67">
        <f t="shared" ref="I35:I45" si="26">IF(G35="",0+H35,G35+H35)</f>
        <v>35300</v>
      </c>
      <c r="J35" s="69"/>
      <c r="K35" s="25" t="s">
        <v>112</v>
      </c>
      <c r="L35" s="25" t="s">
        <v>20</v>
      </c>
      <c r="M35" s="52"/>
      <c r="N35" s="27">
        <v>24100</v>
      </c>
      <c r="O35" s="28">
        <f t="shared" si="22"/>
        <v>24100</v>
      </c>
      <c r="P35" s="29" t="str">
        <f t="shared" si="23"/>
        <v/>
      </c>
      <c r="Q35" s="30">
        <v>24100</v>
      </c>
      <c r="R35" s="90">
        <f t="shared" si="24"/>
        <v>24100</v>
      </c>
      <c r="S35" s="105"/>
      <c r="V35" s="106"/>
      <c r="X35" s="107"/>
      <c r="Y35" s="106"/>
      <c r="AA35" s="107"/>
      <c r="AC35" s="114">
        <f t="shared" si="9"/>
        <v>0</v>
      </c>
      <c r="AD35" s="114">
        <f t="shared" si="10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5"/>
        <v>35500</v>
      </c>
      <c r="G36" s="29" t="str">
        <f t="shared" si="1"/>
        <v/>
      </c>
      <c r="H36" s="30">
        <v>35500</v>
      </c>
      <c r="I36" s="67">
        <f t="shared" si="26"/>
        <v>35500</v>
      </c>
      <c r="J36" s="69"/>
      <c r="K36" s="25" t="s">
        <v>114</v>
      </c>
      <c r="L36" s="25" t="s">
        <v>105</v>
      </c>
      <c r="M36" s="52"/>
      <c r="N36" s="27">
        <v>24100</v>
      </c>
      <c r="O36" s="28">
        <f t="shared" si="22"/>
        <v>24100</v>
      </c>
      <c r="P36" s="29" t="str">
        <f t="shared" si="23"/>
        <v/>
      </c>
      <c r="Q36" s="30">
        <v>24100</v>
      </c>
      <c r="R36" s="90">
        <f t="shared" si="24"/>
        <v>24100</v>
      </c>
      <c r="S36" s="105"/>
      <c r="V36" s="106"/>
      <c r="X36" s="107"/>
      <c r="Y36" s="106"/>
      <c r="AA36" s="107"/>
      <c r="AC36" s="114">
        <f t="shared" si="9"/>
        <v>0</v>
      </c>
      <c r="AD36" s="114">
        <f t="shared" si="10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5"/>
        <v>35000</v>
      </c>
      <c r="G37" s="29" t="str">
        <f t="shared" si="1"/>
        <v/>
      </c>
      <c r="H37" s="30">
        <v>35000</v>
      </c>
      <c r="I37" s="67">
        <f t="shared" si="26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22"/>
        <v>33200</v>
      </c>
      <c r="P37" s="77" t="str">
        <f t="shared" si="23"/>
        <v/>
      </c>
      <c r="Q37" s="30">
        <v>33200</v>
      </c>
      <c r="R37" s="90">
        <f t="shared" si="24"/>
        <v>33200</v>
      </c>
      <c r="S37" s="105"/>
      <c r="V37" s="106"/>
      <c r="X37" s="107"/>
      <c r="Y37" s="106"/>
      <c r="AA37" s="107"/>
      <c r="AC37" s="114">
        <f t="shared" si="9"/>
        <v>0</v>
      </c>
      <c r="AD37" s="114">
        <f t="shared" si="10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5"/>
        <v>35300</v>
      </c>
      <c r="G38" s="29" t="str">
        <f t="shared" si="1"/>
        <v/>
      </c>
      <c r="H38" s="30">
        <v>35300</v>
      </c>
      <c r="I38" s="67">
        <f t="shared" si="26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22"/>
        <v>33200</v>
      </c>
      <c r="P38" s="77" t="str">
        <f t="shared" si="23"/>
        <v/>
      </c>
      <c r="Q38" s="30">
        <v>33200</v>
      </c>
      <c r="R38" s="90">
        <f t="shared" si="24"/>
        <v>33200</v>
      </c>
      <c r="S38" s="105"/>
      <c r="V38" s="106"/>
      <c r="X38" s="107"/>
      <c r="Y38" s="106"/>
      <c r="AA38" s="107"/>
      <c r="AC38" s="114">
        <f t="shared" si="9"/>
        <v>0</v>
      </c>
      <c r="AD38" s="114">
        <f t="shared" si="10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5"/>
        <v>33500</v>
      </c>
      <c r="G39" s="29" t="str">
        <f t="shared" si="1"/>
        <v/>
      </c>
      <c r="H39" s="30">
        <v>33500</v>
      </c>
      <c r="I39" s="67">
        <f t="shared" si="26"/>
        <v>33500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22"/>
        <v>33400</v>
      </c>
      <c r="P39" s="77" t="str">
        <f t="shared" si="23"/>
        <v/>
      </c>
      <c r="Q39" s="30">
        <v>33400</v>
      </c>
      <c r="R39" s="90">
        <f t="shared" si="24"/>
        <v>33400</v>
      </c>
      <c r="S39" s="105"/>
      <c r="V39" s="106"/>
      <c r="X39" s="107"/>
      <c r="Y39" s="106"/>
      <c r="AA39" s="107"/>
      <c r="AC39" s="114">
        <f t="shared" si="9"/>
        <v>0</v>
      </c>
      <c r="AD39" s="114">
        <f t="shared" si="10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5"/>
        <v>33300</v>
      </c>
      <c r="G40" s="29" t="str">
        <f t="shared" si="1"/>
        <v/>
      </c>
      <c r="H40" s="30">
        <v>33300</v>
      </c>
      <c r="I40" s="67">
        <f t="shared" si="26"/>
        <v>33300</v>
      </c>
      <c r="J40" s="69"/>
      <c r="K40" s="25" t="s">
        <v>124</v>
      </c>
      <c r="L40" s="25" t="s">
        <v>20</v>
      </c>
      <c r="M40" s="52"/>
      <c r="N40" s="27">
        <v>21700</v>
      </c>
      <c r="O40" s="28">
        <f t="shared" si="22"/>
        <v>21700</v>
      </c>
      <c r="P40" s="77" t="str">
        <f t="shared" si="23"/>
        <v/>
      </c>
      <c r="Q40" s="30">
        <v>21700</v>
      </c>
      <c r="R40" s="90">
        <f t="shared" si="24"/>
        <v>21700</v>
      </c>
      <c r="S40" s="105"/>
      <c r="V40" s="106"/>
      <c r="X40" s="107"/>
      <c r="Y40" s="106"/>
      <c r="AA40" s="107"/>
      <c r="AC40" s="114">
        <f t="shared" si="9"/>
        <v>0</v>
      </c>
      <c r="AD40" s="114">
        <f t="shared" si="10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33000</v>
      </c>
      <c r="F41" s="28">
        <f t="shared" si="25"/>
        <v>33000</v>
      </c>
      <c r="G41" s="29" t="str">
        <f t="shared" si="1"/>
        <v/>
      </c>
      <c r="H41" s="30">
        <v>33000</v>
      </c>
      <c r="I41" s="67">
        <f t="shared" si="26"/>
        <v>33000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22"/>
        <v>25800</v>
      </c>
      <c r="P41" s="77" t="str">
        <f t="shared" si="23"/>
        <v/>
      </c>
      <c r="Q41" s="30">
        <v>25800</v>
      </c>
      <c r="R41" s="90">
        <f t="shared" si="24"/>
        <v>25800</v>
      </c>
      <c r="S41" s="105"/>
      <c r="V41" s="106"/>
      <c r="X41" s="107"/>
      <c r="Y41" s="106"/>
      <c r="AA41" s="107"/>
      <c r="AC41" s="114">
        <f t="shared" si="9"/>
        <v>0</v>
      </c>
      <c r="AD41" s="114">
        <f t="shared" si="10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5"/>
        <v>34800</v>
      </c>
      <c r="G42" s="29" t="str">
        <f t="shared" si="1"/>
        <v/>
      </c>
      <c r="H42" s="30">
        <v>34800</v>
      </c>
      <c r="I42" s="67">
        <f t="shared" si="26"/>
        <v>34800</v>
      </c>
      <c r="J42" s="69"/>
      <c r="K42" s="60" t="s">
        <v>128</v>
      </c>
      <c r="L42" s="33" t="s">
        <v>18</v>
      </c>
      <c r="M42" s="52"/>
      <c r="N42" s="27">
        <v>26700</v>
      </c>
      <c r="O42" s="28">
        <f t="shared" si="22"/>
        <v>26700</v>
      </c>
      <c r="P42" s="77" t="str">
        <f t="shared" si="23"/>
        <v/>
      </c>
      <c r="Q42" s="30">
        <v>26700</v>
      </c>
      <c r="R42" s="90">
        <f t="shared" si="24"/>
        <v>26700</v>
      </c>
      <c r="S42" s="105"/>
      <c r="V42" s="106"/>
      <c r="X42" s="107"/>
      <c r="Y42" s="106"/>
      <c r="AA42" s="107"/>
      <c r="AC42" s="114">
        <f t="shared" si="9"/>
        <v>0</v>
      </c>
      <c r="AD42" s="114">
        <f t="shared" si="10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5"/>
        <v>35000</v>
      </c>
      <c r="G43" s="29" t="str">
        <f t="shared" si="1"/>
        <v/>
      </c>
      <c r="H43" s="30">
        <v>35000</v>
      </c>
      <c r="I43" s="67">
        <f t="shared" si="26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22"/>
        <v>26720</v>
      </c>
      <c r="P43" s="77" t="str">
        <f t="shared" si="23"/>
        <v/>
      </c>
      <c r="Q43" s="30">
        <v>26720</v>
      </c>
      <c r="R43" s="90">
        <f t="shared" si="24"/>
        <v>26720</v>
      </c>
      <c r="S43" s="105"/>
      <c r="V43" s="106"/>
      <c r="X43" s="107"/>
      <c r="Y43" s="106"/>
      <c r="AA43" s="107"/>
      <c r="AC43" s="114">
        <f t="shared" si="9"/>
        <v>0</v>
      </c>
      <c r="AD43" s="114">
        <f t="shared" si="10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5"/>
        <v>35100</v>
      </c>
      <c r="G44" s="29" t="str">
        <f t="shared" si="1"/>
        <v/>
      </c>
      <c r="H44" s="30">
        <v>35100</v>
      </c>
      <c r="I44" s="67">
        <f t="shared" si="26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22"/>
        <v>26720</v>
      </c>
      <c r="P44" s="77" t="str">
        <f t="shared" si="23"/>
        <v/>
      </c>
      <c r="Q44" s="30">
        <v>26720</v>
      </c>
      <c r="R44" s="90">
        <f t="shared" si="24"/>
        <v>26720</v>
      </c>
      <c r="S44" s="105"/>
      <c r="V44" s="106"/>
      <c r="X44" s="107"/>
      <c r="Y44" s="106"/>
      <c r="AA44" s="107"/>
      <c r="AC44" s="114">
        <f t="shared" si="9"/>
        <v>0</v>
      </c>
      <c r="AD44" s="114">
        <f t="shared" si="10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5"/>
        <v>33900</v>
      </c>
      <c r="G45" s="29" t="str">
        <f t="shared" si="1"/>
        <v/>
      </c>
      <c r="H45" s="30">
        <v>33900</v>
      </c>
      <c r="I45" s="67">
        <f t="shared" si="26"/>
        <v>33900</v>
      </c>
      <c r="J45" s="69"/>
      <c r="K45" s="60" t="s">
        <v>134</v>
      </c>
      <c r="L45" s="33" t="s">
        <v>66</v>
      </c>
      <c r="M45" s="52"/>
      <c r="N45" s="27">
        <v>27700</v>
      </c>
      <c r="O45" s="28">
        <f t="shared" si="22"/>
        <v>27700</v>
      </c>
      <c r="P45" s="29" t="str">
        <f t="shared" si="23"/>
        <v/>
      </c>
      <c r="Q45" s="30">
        <v>27700</v>
      </c>
      <c r="R45" s="90">
        <f t="shared" si="24"/>
        <v>27700</v>
      </c>
      <c r="S45" s="105"/>
      <c r="V45" s="106"/>
      <c r="X45" s="107"/>
      <c r="Y45" s="106"/>
      <c r="AA45" s="107"/>
      <c r="AC45" s="114">
        <f t="shared" si="9"/>
        <v>0</v>
      </c>
      <c r="AD45" s="114">
        <f t="shared" si="10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379700</v>
      </c>
      <c r="F46" s="39">
        <f>E46/11</f>
        <v>34518.1818181818</v>
      </c>
      <c r="G46" s="29" t="str">
        <f t="shared" si="1"/>
        <v/>
      </c>
      <c r="H46" s="51">
        <f>SUM(I35:I45)</f>
        <v>379700</v>
      </c>
      <c r="I46" s="39">
        <f>H46/11</f>
        <v>34518.1818181818</v>
      </c>
      <c r="J46" s="69"/>
      <c r="K46" s="36" t="s">
        <v>136</v>
      </c>
      <c r="L46" s="36"/>
      <c r="M46" s="72"/>
      <c r="N46" s="38">
        <f>SUM(O28:O45)</f>
        <v>489240</v>
      </c>
      <c r="O46" s="39">
        <f>N46/18</f>
        <v>27180</v>
      </c>
      <c r="P46" s="73"/>
      <c r="Q46" s="38">
        <f>SUM(R28:R45)</f>
        <v>489240</v>
      </c>
      <c r="R46" s="108">
        <f>Q46/18</f>
        <v>27180</v>
      </c>
      <c r="S46" s="105"/>
      <c r="V46" s="106"/>
      <c r="X46" s="107"/>
      <c r="Y46" s="106"/>
      <c r="AA46" s="107"/>
      <c r="AC46" s="114">
        <f t="shared" si="9"/>
        <v>0</v>
      </c>
      <c r="AD46" s="114">
        <f t="shared" si="10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7">E47+D47</f>
        <v>21700</v>
      </c>
      <c r="G47" s="29" t="str">
        <f t="shared" si="1"/>
        <v/>
      </c>
      <c r="H47" s="30">
        <v>21700</v>
      </c>
      <c r="I47" s="67">
        <f t="shared" ref="I47:I51" si="28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9">N47+M47</f>
        <v>21900</v>
      </c>
      <c r="P47" s="29" t="str">
        <f t="shared" ref="P47:P49" si="30">IF(LEFT(M47,1)="+",LEFT(M47,1)&amp;TEXT(M47,"#"),TEXT(M47,"#"))</f>
        <v/>
      </c>
      <c r="Q47" s="30">
        <v>21900</v>
      </c>
      <c r="R47" s="90">
        <f t="shared" ref="R47:R49" si="31">IF(P47="",0+Q47,P47+Q47)</f>
        <v>21900</v>
      </c>
      <c r="S47" s="105"/>
      <c r="V47" s="106"/>
      <c r="X47" s="107"/>
      <c r="Y47" s="106"/>
      <c r="AA47" s="107"/>
      <c r="AC47" s="114">
        <f t="shared" si="9"/>
        <v>0</v>
      </c>
      <c r="AD47" s="114">
        <f t="shared" si="10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7"/>
        <v>24600</v>
      </c>
      <c r="G48" s="29" t="str">
        <f t="shared" si="1"/>
        <v/>
      </c>
      <c r="H48" s="30">
        <v>24600</v>
      </c>
      <c r="I48" s="67">
        <f t="shared" si="28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9"/>
        <v>21300</v>
      </c>
      <c r="P48" s="29" t="str">
        <f t="shared" si="30"/>
        <v/>
      </c>
      <c r="Q48" s="34">
        <v>21300</v>
      </c>
      <c r="R48" s="90">
        <f t="shared" si="31"/>
        <v>21300</v>
      </c>
      <c r="S48" s="105"/>
      <c r="V48" s="106"/>
      <c r="X48" s="107"/>
      <c r="Y48" s="106"/>
      <c r="AA48" s="107"/>
      <c r="AC48" s="114">
        <f t="shared" si="9"/>
        <v>0</v>
      </c>
      <c r="AD48" s="114">
        <f t="shared" si="10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7"/>
        <v>24700</v>
      </c>
      <c r="G49" s="29" t="str">
        <f t="shared" si="1"/>
        <v/>
      </c>
      <c r="H49" s="30">
        <v>24700</v>
      </c>
      <c r="I49" s="67">
        <f t="shared" si="28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9"/>
        <v>24200</v>
      </c>
      <c r="P49" s="29" t="str">
        <f t="shared" si="30"/>
        <v/>
      </c>
      <c r="Q49" s="30">
        <v>24200</v>
      </c>
      <c r="R49" s="90">
        <f t="shared" si="31"/>
        <v>24200</v>
      </c>
      <c r="S49" s="105"/>
      <c r="V49" s="106"/>
      <c r="X49" s="107"/>
      <c r="Y49" s="106"/>
      <c r="AA49" s="107"/>
      <c r="AC49" s="114">
        <f t="shared" si="9"/>
        <v>0</v>
      </c>
      <c r="AD49" s="114">
        <f t="shared" si="10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7"/>
        <v>11500</v>
      </c>
      <c r="G50" s="29" t="str">
        <f t="shared" si="1"/>
        <v/>
      </c>
      <c r="H50" s="30">
        <v>11500</v>
      </c>
      <c r="I50" s="67">
        <f t="shared" si="28"/>
        <v>11500</v>
      </c>
      <c r="J50" s="78"/>
      <c r="K50" s="36" t="s">
        <v>145</v>
      </c>
      <c r="L50" s="36"/>
      <c r="M50" s="72"/>
      <c r="N50" s="38">
        <f>N46+O47+O48</f>
        <v>532440</v>
      </c>
      <c r="O50" s="39">
        <f>N50/21</f>
        <v>25354.2857142857</v>
      </c>
      <c r="P50" s="73"/>
      <c r="Q50" s="38">
        <f>Q46+R47+R48</f>
        <v>532440</v>
      </c>
      <c r="R50" s="108">
        <f>Q50/21</f>
        <v>25354.2857142857</v>
      </c>
      <c r="S50" s="105"/>
      <c r="V50" s="106"/>
      <c r="X50" s="107"/>
      <c r="Y50" s="106"/>
      <c r="AA50" s="107"/>
      <c r="AC50" s="114">
        <f t="shared" si="9"/>
        <v>0</v>
      </c>
      <c r="AD50" s="114">
        <f t="shared" si="10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7"/>
        <v>26100</v>
      </c>
      <c r="G51" s="29" t="str">
        <f t="shared" si="1"/>
        <v/>
      </c>
      <c r="H51" s="30">
        <v>26100</v>
      </c>
      <c r="I51" s="67">
        <f t="shared" si="28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32">N51+M51</f>
        <v>4400</v>
      </c>
      <c r="P51" s="29" t="str">
        <f t="shared" ref="P51:P54" si="33">IF(LEFT(M51,1)="+",LEFT(M51,1)&amp;TEXT(M51,"#"),TEXT(M51,"#"))</f>
        <v/>
      </c>
      <c r="Q51" s="30">
        <v>4400</v>
      </c>
      <c r="R51" s="90">
        <f t="shared" ref="R51:R54" si="34">IF(P51="",0+Q51,P51+Q51)</f>
        <v>4400</v>
      </c>
      <c r="S51" s="105"/>
      <c r="V51" s="106"/>
      <c r="X51" s="107"/>
      <c r="Y51" s="106"/>
      <c r="AA51" s="107"/>
      <c r="AC51" s="114">
        <f t="shared" si="9"/>
        <v>0</v>
      </c>
      <c r="AD51" s="114">
        <f t="shared" si="10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32"/>
        <v>4200</v>
      </c>
      <c r="P52" s="29" t="str">
        <f t="shared" si="33"/>
        <v/>
      </c>
      <c r="Q52" s="30">
        <v>4200</v>
      </c>
      <c r="R52" s="90">
        <f t="shared" si="34"/>
        <v>4200</v>
      </c>
      <c r="S52" s="105"/>
      <c r="V52" s="106"/>
      <c r="X52" s="107"/>
      <c r="Y52" s="106"/>
      <c r="AA52" s="107"/>
      <c r="AC52" s="114">
        <f t="shared" si="9"/>
        <v>0</v>
      </c>
      <c r="AD52" s="114">
        <f t="shared" si="10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488300</v>
      </c>
      <c r="F53" s="39">
        <f>E53/16</f>
        <v>30518.75</v>
      </c>
      <c r="G53" s="29" t="str">
        <f t="shared" si="1"/>
        <v/>
      </c>
      <c r="H53" s="51">
        <f>H46+H52</f>
        <v>488300</v>
      </c>
      <c r="I53" s="39">
        <f>H53/16</f>
        <v>30518.75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32"/>
        <v>4500</v>
      </c>
      <c r="P53" s="29" t="str">
        <f t="shared" si="33"/>
        <v/>
      </c>
      <c r="Q53" s="30">
        <v>4500</v>
      </c>
      <c r="R53" s="90">
        <f t="shared" si="34"/>
        <v>4500</v>
      </c>
      <c r="S53" s="105"/>
      <c r="V53" s="106"/>
      <c r="X53" s="107"/>
      <c r="Y53" s="106"/>
      <c r="AA53" s="107"/>
      <c r="AC53" s="114">
        <f t="shared" si="9"/>
        <v>0</v>
      </c>
      <c r="AD53" s="114">
        <f t="shared" si="10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5">E54+D54</f>
        <v>9800</v>
      </c>
      <c r="G54" s="29" t="str">
        <f t="shared" si="1"/>
        <v/>
      </c>
      <c r="H54" s="30">
        <v>9800</v>
      </c>
      <c r="I54" s="67">
        <f t="shared" ref="I54:I65" si="36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32"/>
        <v>4300</v>
      </c>
      <c r="P54" s="29" t="str">
        <f t="shared" si="33"/>
        <v/>
      </c>
      <c r="Q54" s="30">
        <v>4300</v>
      </c>
      <c r="R54" s="90">
        <f t="shared" si="34"/>
        <v>4300</v>
      </c>
      <c r="S54" s="105"/>
      <c r="V54" s="106"/>
      <c r="X54" s="107"/>
      <c r="Y54" s="106"/>
      <c r="AA54" s="107"/>
      <c r="AC54" s="114">
        <f t="shared" si="9"/>
        <v>0</v>
      </c>
      <c r="AD54" s="114">
        <f t="shared" si="10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5"/>
        <v>10000</v>
      </c>
      <c r="G55" s="29" t="str">
        <f t="shared" si="1"/>
        <v/>
      </c>
      <c r="H55" s="30">
        <v>10000</v>
      </c>
      <c r="I55" s="67">
        <f t="shared" si="36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9"/>
        <v>0</v>
      </c>
      <c r="AD55" s="114">
        <f t="shared" si="10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5"/>
        <v>10700</v>
      </c>
      <c r="G56" s="29" t="str">
        <f t="shared" si="1"/>
        <v/>
      </c>
      <c r="H56" s="30">
        <v>10700</v>
      </c>
      <c r="I56" s="67">
        <f t="shared" si="36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7">N56+M56</f>
        <v>2600</v>
      </c>
      <c r="P56" s="29" t="str">
        <f t="shared" ref="P56:P59" si="38">IF(LEFT(M56,1)="+",LEFT(M56,1)&amp;TEXT(M56,"#"),TEXT(M56,"#"))</f>
        <v/>
      </c>
      <c r="Q56" s="30">
        <v>2600</v>
      </c>
      <c r="R56" s="90">
        <f t="shared" ref="R56:R59" si="39">IF(P56="",0+Q56,P56+Q56)</f>
        <v>2600</v>
      </c>
      <c r="S56" s="105"/>
      <c r="V56" s="106"/>
      <c r="X56" s="107"/>
      <c r="Y56" s="106"/>
      <c r="AA56" s="107"/>
      <c r="AC56" s="114">
        <f t="shared" si="9"/>
        <v>0</v>
      </c>
      <c r="AD56" s="114">
        <f t="shared" si="10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5"/>
        <v>10900</v>
      </c>
      <c r="G57" s="29" t="str">
        <f t="shared" si="1"/>
        <v/>
      </c>
      <c r="H57" s="30">
        <v>10900</v>
      </c>
      <c r="I57" s="67">
        <f t="shared" si="36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7"/>
        <v>2800</v>
      </c>
      <c r="P57" s="29" t="str">
        <f t="shared" si="38"/>
        <v/>
      </c>
      <c r="Q57" s="30">
        <v>2800</v>
      </c>
      <c r="R57" s="90">
        <f t="shared" si="39"/>
        <v>2800</v>
      </c>
      <c r="S57" s="105"/>
      <c r="V57" s="106"/>
      <c r="X57" s="107"/>
      <c r="Y57" s="106"/>
      <c r="AA57" s="107"/>
      <c r="AC57" s="114">
        <f t="shared" si="9"/>
        <v>0</v>
      </c>
      <c r="AD57" s="114">
        <f t="shared" si="10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5"/>
        <v>11400</v>
      </c>
      <c r="G58" s="29" t="str">
        <f t="shared" si="1"/>
        <v/>
      </c>
      <c r="H58" s="30">
        <v>11400</v>
      </c>
      <c r="I58" s="67">
        <f t="shared" si="36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7"/>
        <v>2600</v>
      </c>
      <c r="P58" s="29" t="str">
        <f t="shared" si="38"/>
        <v/>
      </c>
      <c r="Q58" s="30">
        <v>2600</v>
      </c>
      <c r="R58" s="90">
        <f t="shared" si="39"/>
        <v>2600</v>
      </c>
      <c r="S58" s="105"/>
      <c r="V58" s="106"/>
      <c r="X58" s="107"/>
      <c r="Y58" s="106"/>
      <c r="AA58" s="107"/>
      <c r="AC58" s="114">
        <f t="shared" si="9"/>
        <v>0</v>
      </c>
      <c r="AD58" s="114">
        <f t="shared" si="10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5"/>
        <v>11200</v>
      </c>
      <c r="G59" s="29" t="str">
        <f t="shared" si="1"/>
        <v/>
      </c>
      <c r="H59" s="30">
        <v>11200</v>
      </c>
      <c r="I59" s="67">
        <f t="shared" si="36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7"/>
        <v>2500</v>
      </c>
      <c r="P59" s="29" t="str">
        <f t="shared" si="38"/>
        <v/>
      </c>
      <c r="Q59" s="30">
        <v>2500</v>
      </c>
      <c r="R59" s="90">
        <f t="shared" si="39"/>
        <v>2500</v>
      </c>
      <c r="S59" s="105"/>
      <c r="V59" s="106"/>
      <c r="X59" s="107"/>
      <c r="Y59" s="106"/>
      <c r="AA59" s="107"/>
      <c r="AC59" s="114">
        <f t="shared" si="9"/>
        <v>0</v>
      </c>
      <c r="AD59" s="114">
        <f t="shared" si="10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5"/>
        <v>11100</v>
      </c>
      <c r="G60" s="29" t="str">
        <f t="shared" si="1"/>
        <v/>
      </c>
      <c r="H60" s="30">
        <v>11100</v>
      </c>
      <c r="I60" s="67">
        <f t="shared" si="36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9"/>
        <v>0</v>
      </c>
      <c r="AD60" s="114">
        <f t="shared" si="10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5"/>
        <v>11300</v>
      </c>
      <c r="G61" s="29" t="str">
        <f t="shared" si="1"/>
        <v/>
      </c>
      <c r="H61" s="30">
        <v>11300</v>
      </c>
      <c r="I61" s="67">
        <f t="shared" si="36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40">N61+M61</f>
        <v>2100</v>
      </c>
      <c r="P61" s="29" t="str">
        <f t="shared" ref="P61:P63" si="41">IF(LEFT(M61,1)="+",LEFT(M61,1)&amp;TEXT(M61,"#"),TEXT(M61,"#"))</f>
        <v/>
      </c>
      <c r="Q61" s="30">
        <v>2100</v>
      </c>
      <c r="R61" s="90">
        <f t="shared" ref="R61:R63" si="42">IF(P61="",0+Q61,P61+Q61)</f>
        <v>2100</v>
      </c>
      <c r="S61" s="105"/>
      <c r="V61" s="106"/>
      <c r="X61" s="107"/>
      <c r="Y61" s="106"/>
      <c r="AA61" s="107"/>
      <c r="AC61" s="114">
        <f t="shared" si="9"/>
        <v>0</v>
      </c>
      <c r="AD61" s="114">
        <f t="shared" si="10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5"/>
        <v>13900</v>
      </c>
      <c r="G62" s="29" t="str">
        <f t="shared" si="1"/>
        <v/>
      </c>
      <c r="H62" s="30">
        <v>13900</v>
      </c>
      <c r="I62" s="67">
        <f t="shared" si="36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40"/>
        <v>1250</v>
      </c>
      <c r="P62" s="29" t="str">
        <f t="shared" si="41"/>
        <v/>
      </c>
      <c r="Q62" s="30">
        <v>1250</v>
      </c>
      <c r="R62" s="90">
        <f t="shared" si="42"/>
        <v>1250</v>
      </c>
      <c r="S62" s="105"/>
      <c r="V62" s="106"/>
      <c r="X62" s="107"/>
      <c r="Y62" s="106"/>
      <c r="AA62" s="107"/>
      <c r="AC62" s="114">
        <f t="shared" si="9"/>
        <v>0</v>
      </c>
      <c r="AD62" s="114">
        <f t="shared" si="10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5"/>
        <v>9900</v>
      </c>
      <c r="G63" s="29" t="str">
        <f t="shared" si="1"/>
        <v/>
      </c>
      <c r="H63" s="30">
        <v>9900</v>
      </c>
      <c r="I63" s="67">
        <f t="shared" si="36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40"/>
        <v>1900</v>
      </c>
      <c r="P63" s="29" t="str">
        <f t="shared" si="41"/>
        <v/>
      </c>
      <c r="Q63" s="30">
        <v>1900</v>
      </c>
      <c r="R63" s="90">
        <f t="shared" si="42"/>
        <v>1900</v>
      </c>
      <c r="S63" s="105"/>
      <c r="V63" s="106"/>
      <c r="X63" s="107"/>
      <c r="Y63" s="106"/>
      <c r="AA63" s="107"/>
      <c r="AC63" s="114">
        <f t="shared" si="9"/>
        <v>0</v>
      </c>
      <c r="AD63" s="114">
        <f t="shared" si="10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5"/>
        <v>11500</v>
      </c>
      <c r="G64" s="29" t="str">
        <f t="shared" si="1"/>
        <v/>
      </c>
      <c r="H64" s="30">
        <v>11500</v>
      </c>
      <c r="I64" s="67">
        <f t="shared" si="36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9"/>
        <v>0</v>
      </c>
      <c r="AD64" s="114">
        <f t="shared" si="10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5"/>
        <v>11800</v>
      </c>
      <c r="G65" s="29" t="str">
        <f t="shared" si="1"/>
        <v/>
      </c>
      <c r="H65" s="30">
        <v>11800</v>
      </c>
      <c r="I65" s="67">
        <f t="shared" si="36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3">N65+M65</f>
        <v>10500</v>
      </c>
      <c r="P65" s="29" t="str">
        <f t="shared" ref="P65:P68" si="44">IF(LEFT(M65,1)="+",LEFT(M65,1)&amp;TEXT(M65,"#"),TEXT(M65,"#"))</f>
        <v/>
      </c>
      <c r="Q65" s="30">
        <v>10500</v>
      </c>
      <c r="R65" s="90">
        <f t="shared" ref="R65:R68" si="45">IF(P65="",0+Q65,P65+Q65)</f>
        <v>10500</v>
      </c>
      <c r="S65" s="105"/>
      <c r="V65" s="106"/>
      <c r="X65" s="107"/>
      <c r="Y65" s="106"/>
      <c r="AA65" s="107"/>
      <c r="AC65" s="114">
        <f t="shared" si="9"/>
        <v>0</v>
      </c>
      <c r="AD65" s="114">
        <f t="shared" si="10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3"/>
        <v>10300</v>
      </c>
      <c r="P66" s="29" t="str">
        <f t="shared" si="44"/>
        <v/>
      </c>
      <c r="Q66" s="30">
        <v>10300</v>
      </c>
      <c r="R66" s="90">
        <f t="shared" si="45"/>
        <v>10300</v>
      </c>
      <c r="S66" s="105"/>
      <c r="V66" s="106"/>
      <c r="X66" s="107"/>
      <c r="Y66" s="106"/>
      <c r="AA66" s="107"/>
      <c r="AC66" s="114">
        <f t="shared" si="9"/>
        <v>0</v>
      </c>
      <c r="AD66" s="114">
        <f t="shared" si="10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6">E67+D67</f>
        <v>6700</v>
      </c>
      <c r="G67" s="29" t="str">
        <f t="shared" si="1"/>
        <v/>
      </c>
      <c r="H67" s="30">
        <v>6700</v>
      </c>
      <c r="I67" s="67">
        <f t="shared" ref="I67:I69" si="47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3"/>
        <v>8800</v>
      </c>
      <c r="P67" s="29" t="str">
        <f t="shared" si="44"/>
        <v/>
      </c>
      <c r="Q67" s="30">
        <v>8800</v>
      </c>
      <c r="R67" s="90">
        <f t="shared" si="45"/>
        <v>8800</v>
      </c>
      <c r="S67" s="105"/>
      <c r="V67" s="106"/>
      <c r="X67" s="107"/>
      <c r="Y67" s="106"/>
      <c r="AA67" s="107"/>
      <c r="AC67" s="114">
        <f t="shared" si="9"/>
        <v>0</v>
      </c>
      <c r="AD67" s="114">
        <f t="shared" si="10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6"/>
        <v>7000</v>
      </c>
      <c r="G68" s="29" t="str">
        <f t="shared" ref="G68:G73" si="48">IF(LEFT(D68,1)="+",LEFT(D68,1)&amp;TEXT(D68,"#"),TEXT(D68,"#"))</f>
        <v/>
      </c>
      <c r="H68" s="30">
        <v>7000</v>
      </c>
      <c r="I68" s="67">
        <f t="shared" si="47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3"/>
        <v>10700</v>
      </c>
      <c r="P68" s="29" t="str">
        <f t="shared" si="44"/>
        <v/>
      </c>
      <c r="Q68" s="30">
        <v>10700</v>
      </c>
      <c r="R68" s="90">
        <f t="shared" si="45"/>
        <v>10700</v>
      </c>
      <c r="S68" s="105"/>
      <c r="V68" s="106"/>
      <c r="X68" s="107"/>
      <c r="Y68" s="106"/>
      <c r="AA68" s="107"/>
      <c r="AC68" s="114">
        <f t="shared" ref="AC68:AC131" si="49">F68-I68</f>
        <v>0</v>
      </c>
      <c r="AD68" s="114">
        <f t="shared" ref="AD68:AD131" si="50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6"/>
        <v>6800</v>
      </c>
      <c r="G69" s="29" t="str">
        <f t="shared" si="48"/>
        <v/>
      </c>
      <c r="H69" s="30">
        <v>6800</v>
      </c>
      <c r="I69" s="67">
        <f t="shared" si="47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9"/>
        <v>0</v>
      </c>
      <c r="AD69" s="114">
        <f t="shared" si="50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/>
      <c r="N70" s="27">
        <v>3200</v>
      </c>
      <c r="O70" s="28">
        <f t="shared" ref="O70:O133" si="51">N70+M70</f>
        <v>3200</v>
      </c>
      <c r="P70" s="29" t="str">
        <f t="shared" ref="P70:P79" si="52">IF(LEFT(M70,1)="+",LEFT(M70,1)&amp;TEXT(M70,"#"),TEXT(M70,"#"))</f>
        <v/>
      </c>
      <c r="Q70" s="30">
        <v>3200</v>
      </c>
      <c r="R70" s="90">
        <f t="shared" ref="R70:R133" si="53">IF(P70="",0+Q70,P70+Q70)</f>
        <v>3200</v>
      </c>
      <c r="S70" s="105"/>
      <c r="V70" s="106"/>
      <c r="X70" s="107"/>
      <c r="Y70" s="106"/>
      <c r="AA70" s="107"/>
      <c r="AC70" s="114">
        <f t="shared" si="49"/>
        <v>0</v>
      </c>
      <c r="AD70" s="114">
        <f t="shared" si="50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51"/>
        <v>3600</v>
      </c>
      <c r="P71" s="29" t="str">
        <f t="shared" si="52"/>
        <v/>
      </c>
      <c r="Q71" s="30">
        <v>3600</v>
      </c>
      <c r="R71" s="90">
        <f t="shared" si="53"/>
        <v>3600</v>
      </c>
      <c r="S71" s="105"/>
      <c r="V71" s="106"/>
      <c r="X71" s="107"/>
      <c r="Y71" s="106"/>
      <c r="AA71" s="107"/>
      <c r="AC71" s="114">
        <f t="shared" si="49"/>
        <v>0</v>
      </c>
      <c r="AD71" s="114">
        <f t="shared" si="50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4">E72+D72</f>
        <v>4700</v>
      </c>
      <c r="G72" s="29" t="str">
        <f t="shared" si="48"/>
        <v/>
      </c>
      <c r="H72" s="30">
        <v>4700</v>
      </c>
      <c r="I72" s="67">
        <f t="shared" ref="I72:I75" si="55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51"/>
        <v>3900</v>
      </c>
      <c r="P72" s="29" t="str">
        <f t="shared" si="52"/>
        <v/>
      </c>
      <c r="Q72" s="30">
        <v>3900</v>
      </c>
      <c r="R72" s="90">
        <f t="shared" si="53"/>
        <v>3900</v>
      </c>
      <c r="S72" s="105"/>
      <c r="V72" s="106"/>
      <c r="X72" s="107"/>
      <c r="Y72" s="106"/>
      <c r="AA72" s="107"/>
      <c r="AC72" s="114">
        <f t="shared" si="49"/>
        <v>0</v>
      </c>
      <c r="AD72" s="114">
        <f t="shared" si="50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4"/>
        <v>4700</v>
      </c>
      <c r="G73" s="29" t="str">
        <f t="shared" si="48"/>
        <v/>
      </c>
      <c r="H73" s="30">
        <v>4700</v>
      </c>
      <c r="I73" s="67">
        <f t="shared" si="55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51"/>
        <v>3200</v>
      </c>
      <c r="P73" s="29" t="str">
        <f t="shared" si="52"/>
        <v/>
      </c>
      <c r="Q73" s="30">
        <v>3200</v>
      </c>
      <c r="R73" s="90">
        <f t="shared" si="53"/>
        <v>3200</v>
      </c>
      <c r="S73" s="105"/>
      <c r="V73" s="106"/>
      <c r="X73" s="107"/>
      <c r="Y73" s="106"/>
      <c r="AA73" s="107"/>
      <c r="AC73" s="114">
        <f t="shared" si="49"/>
        <v>0</v>
      </c>
      <c r="AD73" s="114">
        <f t="shared" si="50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51"/>
        <v>3500</v>
      </c>
      <c r="P74" s="29" t="str">
        <f t="shared" si="52"/>
        <v/>
      </c>
      <c r="Q74" s="30">
        <v>3500</v>
      </c>
      <c r="R74" s="90">
        <f t="shared" si="53"/>
        <v>3500</v>
      </c>
      <c r="S74" s="105"/>
      <c r="V74" s="106"/>
      <c r="X74" s="107"/>
      <c r="Y74" s="106"/>
      <c r="AA74" s="107"/>
      <c r="AC74" s="114">
        <f t="shared" si="49"/>
        <v>0</v>
      </c>
      <c r="AD74" s="114">
        <f t="shared" si="50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/>
      <c r="E75" s="41">
        <v>3600</v>
      </c>
      <c r="F75" s="28">
        <f t="shared" si="54"/>
        <v>3600</v>
      </c>
      <c r="G75" s="29" t="str">
        <f t="shared" ref="G75:G86" si="56">IF(LEFT(D75,1)="+",LEFT(D75,1)&amp;TEXT(D75,"#"),TEXT(D75,"#"))</f>
        <v/>
      </c>
      <c r="H75" s="30">
        <v>3600</v>
      </c>
      <c r="I75" s="67">
        <f t="shared" si="55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51"/>
        <v>12800</v>
      </c>
      <c r="P75" s="29" t="str">
        <f t="shared" si="52"/>
        <v/>
      </c>
      <c r="Q75" s="30">
        <v>12800</v>
      </c>
      <c r="R75" s="90">
        <f t="shared" si="53"/>
        <v>12800</v>
      </c>
      <c r="S75" s="105"/>
      <c r="V75" s="106"/>
      <c r="X75" s="107"/>
      <c r="Y75" s="106"/>
      <c r="AA75" s="107"/>
      <c r="AC75" s="114">
        <f t="shared" si="49"/>
        <v>0</v>
      </c>
      <c r="AD75" s="114">
        <f t="shared" si="50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51"/>
        <v>8500</v>
      </c>
      <c r="P76" s="29" t="str">
        <f t="shared" si="52"/>
        <v/>
      </c>
      <c r="Q76" s="30">
        <v>8500</v>
      </c>
      <c r="R76" s="90">
        <f t="shared" si="53"/>
        <v>8500</v>
      </c>
      <c r="S76" s="105"/>
      <c r="V76" s="106"/>
      <c r="X76" s="107"/>
      <c r="Y76" s="106"/>
      <c r="AA76" s="107"/>
      <c r="AC76" s="114">
        <f t="shared" si="49"/>
        <v>0</v>
      </c>
      <c r="AD76" s="114">
        <f t="shared" si="50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7">E77+D77</f>
        <v>9400</v>
      </c>
      <c r="G77" s="29" t="str">
        <f t="shared" si="56"/>
        <v/>
      </c>
      <c r="H77" s="30">
        <v>9400</v>
      </c>
      <c r="I77" s="67">
        <f t="shared" ref="I77:I94" si="58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51"/>
        <v>2100</v>
      </c>
      <c r="P77" s="29" t="str">
        <f t="shared" si="52"/>
        <v/>
      </c>
      <c r="Q77" s="30">
        <v>2100</v>
      </c>
      <c r="R77" s="90">
        <f t="shared" si="53"/>
        <v>2100</v>
      </c>
      <c r="S77" s="129"/>
      <c r="V77" s="106"/>
      <c r="X77" s="107"/>
      <c r="Y77" s="106"/>
      <c r="AA77" s="107"/>
      <c r="AC77" s="114">
        <f t="shared" si="49"/>
        <v>0</v>
      </c>
      <c r="AD77" s="114">
        <f t="shared" si="50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7"/>
        <v>9800</v>
      </c>
      <c r="G78" s="29" t="str">
        <f t="shared" si="56"/>
        <v/>
      </c>
      <c r="H78" s="30">
        <v>9800</v>
      </c>
      <c r="I78" s="67">
        <f t="shared" si="58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51"/>
        <v>9500</v>
      </c>
      <c r="P78" s="29" t="str">
        <f t="shared" si="52"/>
        <v/>
      </c>
      <c r="Q78" s="30">
        <v>9500</v>
      </c>
      <c r="R78" s="90">
        <f t="shared" si="53"/>
        <v>9500</v>
      </c>
      <c r="S78" s="129"/>
      <c r="V78" s="106"/>
      <c r="X78" s="107"/>
      <c r="Y78" s="106"/>
      <c r="AA78" s="107"/>
      <c r="AC78" s="114">
        <f t="shared" si="49"/>
        <v>0</v>
      </c>
      <c r="AD78" s="114">
        <f t="shared" si="50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7"/>
        <v>9200</v>
      </c>
      <c r="G79" s="29" t="str">
        <f t="shared" si="56"/>
        <v/>
      </c>
      <c r="H79" s="30">
        <v>9200</v>
      </c>
      <c r="I79" s="67">
        <f t="shared" si="58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51"/>
        <v>13000</v>
      </c>
      <c r="P79" s="29" t="str">
        <f t="shared" si="52"/>
        <v/>
      </c>
      <c r="Q79" s="30">
        <v>13000</v>
      </c>
      <c r="R79" s="90">
        <f t="shared" si="53"/>
        <v>13000</v>
      </c>
      <c r="S79" s="129"/>
      <c r="V79" s="106"/>
      <c r="X79" s="107"/>
      <c r="Y79" s="106"/>
      <c r="AA79" s="107"/>
      <c r="AC79" s="114">
        <f t="shared" si="49"/>
        <v>0</v>
      </c>
      <c r="AD79" s="114">
        <f t="shared" si="50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7"/>
        <v>9400</v>
      </c>
      <c r="G80" s="29" t="str">
        <f t="shared" si="56"/>
        <v/>
      </c>
      <c r="H80" s="30">
        <v>9400</v>
      </c>
      <c r="I80" s="67">
        <f t="shared" si="58"/>
        <v>9400</v>
      </c>
      <c r="J80" s="69"/>
      <c r="K80" s="25" t="s">
        <v>348</v>
      </c>
      <c r="L80" s="25" t="s">
        <v>205</v>
      </c>
      <c r="M80" s="52"/>
      <c r="N80" s="27">
        <v>27000</v>
      </c>
      <c r="O80" s="28">
        <f t="shared" si="51"/>
        <v>27000</v>
      </c>
      <c r="P80" s="29"/>
      <c r="Q80" s="30">
        <v>23000</v>
      </c>
      <c r="R80" s="90">
        <f t="shared" si="53"/>
        <v>23000</v>
      </c>
      <c r="S80" s="129"/>
      <c r="V80" s="106"/>
      <c r="X80" s="107"/>
      <c r="Y80" s="106"/>
      <c r="AA80" s="107"/>
      <c r="AC80" s="114">
        <f t="shared" si="49"/>
        <v>0</v>
      </c>
      <c r="AD80" s="114">
        <f t="shared" si="50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7"/>
        <v>9700</v>
      </c>
      <c r="G81" s="29" t="str">
        <f t="shared" si="56"/>
        <v/>
      </c>
      <c r="H81" s="30">
        <v>9700</v>
      </c>
      <c r="I81" s="67">
        <f t="shared" si="58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51"/>
        <v>30000</v>
      </c>
      <c r="P81" s="29" t="str">
        <f t="shared" ref="P81:P121" si="59">IF(LEFT(M81,1)="+",LEFT(M81,1)&amp;TEXT(M81,"#"),TEXT(M81,"#"))</f>
        <v/>
      </c>
      <c r="Q81" s="30">
        <v>28000</v>
      </c>
      <c r="R81" s="90">
        <f t="shared" si="53"/>
        <v>28000</v>
      </c>
      <c r="S81" s="129"/>
      <c r="V81" s="106"/>
      <c r="X81" s="107"/>
      <c r="Y81" s="106"/>
      <c r="AA81" s="107"/>
      <c r="AC81" s="114">
        <f t="shared" si="49"/>
        <v>0</v>
      </c>
      <c r="AD81" s="114">
        <f t="shared" si="50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7"/>
        <v>8100</v>
      </c>
      <c r="G82" s="29" t="str">
        <f t="shared" si="56"/>
        <v/>
      </c>
      <c r="H82" s="30">
        <v>8100</v>
      </c>
      <c r="I82" s="67">
        <f t="shared" si="58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51"/>
        <v>28800</v>
      </c>
      <c r="P82" s="29"/>
      <c r="Q82" s="30">
        <v>25500</v>
      </c>
      <c r="R82" s="90">
        <f t="shared" si="53"/>
        <v>25500</v>
      </c>
      <c r="S82" s="129"/>
      <c r="V82" s="106"/>
      <c r="X82" s="107"/>
      <c r="Y82" s="106"/>
      <c r="AA82" s="107"/>
      <c r="AC82" s="114">
        <f t="shared" si="49"/>
        <v>0</v>
      </c>
      <c r="AD82" s="114">
        <f t="shared" si="50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7"/>
        <v>9900</v>
      </c>
      <c r="G83" s="29" t="str">
        <f t="shared" si="56"/>
        <v/>
      </c>
      <c r="H83" s="30">
        <v>9900</v>
      </c>
      <c r="I83" s="67">
        <f t="shared" si="58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51"/>
        <v>32000</v>
      </c>
      <c r="P83" s="29" t="str">
        <f t="shared" si="59"/>
        <v/>
      </c>
      <c r="Q83" s="30">
        <v>30000</v>
      </c>
      <c r="R83" s="90">
        <f t="shared" si="53"/>
        <v>30000</v>
      </c>
      <c r="S83" s="129"/>
      <c r="V83" s="106"/>
      <c r="X83" s="107"/>
      <c r="Y83" s="106"/>
      <c r="AA83" s="107"/>
      <c r="AC83" s="114">
        <f t="shared" si="49"/>
        <v>0</v>
      </c>
      <c r="AD83" s="114">
        <f t="shared" si="50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7"/>
        <v>8300</v>
      </c>
      <c r="G84" s="29" t="str">
        <f t="shared" si="56"/>
        <v/>
      </c>
      <c r="H84" s="30">
        <v>8300</v>
      </c>
      <c r="I84" s="67">
        <f t="shared" si="58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51"/>
        <v>26800</v>
      </c>
      <c r="P84" s="29" t="str">
        <f t="shared" si="59"/>
        <v/>
      </c>
      <c r="Q84" s="30">
        <v>25800</v>
      </c>
      <c r="R84" s="90">
        <f t="shared" si="53"/>
        <v>25800</v>
      </c>
      <c r="S84" s="129"/>
      <c r="V84" s="106"/>
      <c r="X84" s="107"/>
      <c r="Y84" s="106"/>
      <c r="AA84" s="107"/>
      <c r="AC84" s="114">
        <f t="shared" si="49"/>
        <v>0</v>
      </c>
      <c r="AD84" s="114">
        <f t="shared" si="50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7"/>
        <v>6800</v>
      </c>
      <c r="G85" s="29" t="str">
        <f t="shared" si="56"/>
        <v/>
      </c>
      <c r="H85" s="30">
        <v>6800</v>
      </c>
      <c r="I85" s="67">
        <f t="shared" si="58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51"/>
        <v>1700</v>
      </c>
      <c r="P85" s="29" t="str">
        <f t="shared" si="59"/>
        <v/>
      </c>
      <c r="Q85" s="34">
        <v>1700</v>
      </c>
      <c r="R85" s="90">
        <f t="shared" si="53"/>
        <v>1700</v>
      </c>
      <c r="S85" s="129"/>
      <c r="V85" s="106"/>
      <c r="X85" s="107"/>
      <c r="Y85" s="106"/>
      <c r="AA85" s="107"/>
      <c r="AC85" s="114">
        <f t="shared" si="49"/>
        <v>0</v>
      </c>
      <c r="AD85" s="114">
        <f t="shared" si="50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7000</v>
      </c>
      <c r="F86" s="28">
        <f t="shared" si="57"/>
        <v>7000</v>
      </c>
      <c r="G86" s="29" t="str">
        <f t="shared" si="56"/>
        <v/>
      </c>
      <c r="H86" s="30">
        <v>7000</v>
      </c>
      <c r="I86" s="67">
        <f t="shared" si="58"/>
        <v>7000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51"/>
        <v>4300</v>
      </c>
      <c r="P86" s="29" t="str">
        <f t="shared" si="59"/>
        <v/>
      </c>
      <c r="Q86" s="30">
        <v>4300</v>
      </c>
      <c r="R86" s="90">
        <f t="shared" si="53"/>
        <v>4300</v>
      </c>
      <c r="S86" s="105"/>
      <c r="V86" s="106"/>
      <c r="X86" s="107"/>
      <c r="Y86" s="106"/>
      <c r="AA86" s="107"/>
      <c r="AC86" s="114">
        <f t="shared" si="49"/>
        <v>0</v>
      </c>
      <c r="AD86" s="114">
        <f t="shared" si="50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7"/>
        <v>7300</v>
      </c>
      <c r="G87" s="29"/>
      <c r="H87" s="30">
        <v>7300</v>
      </c>
      <c r="I87" s="67">
        <f t="shared" si="58"/>
        <v>7300</v>
      </c>
      <c r="J87" s="69"/>
      <c r="K87" s="25" t="s">
        <v>219</v>
      </c>
      <c r="L87" s="25" t="s">
        <v>26</v>
      </c>
      <c r="M87" s="52"/>
      <c r="N87" s="27">
        <v>1950</v>
      </c>
      <c r="O87" s="28">
        <f t="shared" si="51"/>
        <v>1950</v>
      </c>
      <c r="P87" s="29" t="str">
        <f t="shared" si="59"/>
        <v/>
      </c>
      <c r="Q87" s="30">
        <v>1950</v>
      </c>
      <c r="R87" s="90">
        <f t="shared" si="53"/>
        <v>1950</v>
      </c>
      <c r="S87" s="105"/>
      <c r="V87" s="106"/>
      <c r="X87" s="107"/>
      <c r="Y87" s="106"/>
      <c r="AA87" s="107"/>
      <c r="AC87" s="114">
        <f t="shared" si="49"/>
        <v>0</v>
      </c>
      <c r="AD87" s="114">
        <f t="shared" si="50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7"/>
        <v>7500</v>
      </c>
      <c r="G88" s="29" t="str">
        <f t="shared" ref="G88:G114" si="60">IF(LEFT(D88,1)="+",LEFT(D88,1)&amp;TEXT(D88,"#"),TEXT(D88,"#"))</f>
        <v/>
      </c>
      <c r="H88" s="30">
        <v>7500</v>
      </c>
      <c r="I88" s="67">
        <f t="shared" si="58"/>
        <v>7500</v>
      </c>
      <c r="J88" s="69"/>
      <c r="K88" s="25" t="s">
        <v>221</v>
      </c>
      <c r="L88" s="25" t="s">
        <v>26</v>
      </c>
      <c r="M88" s="52"/>
      <c r="N88" s="27">
        <v>2250</v>
      </c>
      <c r="O88" s="28">
        <f t="shared" si="51"/>
        <v>2250</v>
      </c>
      <c r="P88" s="29" t="str">
        <f t="shared" si="59"/>
        <v/>
      </c>
      <c r="Q88" s="30">
        <v>2250</v>
      </c>
      <c r="R88" s="90">
        <f t="shared" si="53"/>
        <v>2250</v>
      </c>
      <c r="S88" s="105"/>
      <c r="V88" s="106"/>
      <c r="W88" s="130"/>
      <c r="X88" s="131"/>
      <c r="Y88" s="106"/>
      <c r="Z88" s="130"/>
      <c r="AA88" s="131"/>
      <c r="AC88" s="114">
        <f t="shared" si="49"/>
        <v>0</v>
      </c>
      <c r="AD88" s="114">
        <f t="shared" si="50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7"/>
        <v>8700</v>
      </c>
      <c r="G89" s="29"/>
      <c r="H89" s="30">
        <v>8700</v>
      </c>
      <c r="I89" s="67">
        <f t="shared" si="58"/>
        <v>8700</v>
      </c>
      <c r="J89" s="69"/>
      <c r="K89" s="33" t="s">
        <v>222</v>
      </c>
      <c r="L89" s="25" t="s">
        <v>26</v>
      </c>
      <c r="M89" s="52"/>
      <c r="N89" s="27">
        <v>1800</v>
      </c>
      <c r="O89" s="28">
        <f t="shared" si="51"/>
        <v>1800</v>
      </c>
      <c r="P89" s="29" t="str">
        <f t="shared" si="59"/>
        <v/>
      </c>
      <c r="Q89" s="30">
        <v>1800</v>
      </c>
      <c r="R89" s="90">
        <f t="shared" si="53"/>
        <v>1800</v>
      </c>
      <c r="S89" s="105"/>
      <c r="V89" s="106"/>
      <c r="W89" s="130"/>
      <c r="X89" s="131"/>
      <c r="Y89" s="106"/>
      <c r="Z89" s="130"/>
      <c r="AA89" s="131"/>
      <c r="AC89" s="114">
        <f t="shared" si="49"/>
        <v>0</v>
      </c>
      <c r="AD89" s="114">
        <f t="shared" si="50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7"/>
        <v>11200</v>
      </c>
      <c r="G90" s="29" t="str">
        <f t="shared" si="60"/>
        <v/>
      </c>
      <c r="H90" s="30">
        <v>11200</v>
      </c>
      <c r="I90" s="67">
        <f t="shared" si="58"/>
        <v>11200</v>
      </c>
      <c r="J90" s="69"/>
      <c r="K90" s="33" t="s">
        <v>224</v>
      </c>
      <c r="L90" s="25" t="s">
        <v>26</v>
      </c>
      <c r="M90" s="52"/>
      <c r="N90" s="27">
        <v>2200</v>
      </c>
      <c r="O90" s="28">
        <f t="shared" si="51"/>
        <v>2200</v>
      </c>
      <c r="P90" s="29" t="str">
        <f t="shared" si="59"/>
        <v/>
      </c>
      <c r="Q90" s="30">
        <v>2200</v>
      </c>
      <c r="R90" s="90">
        <f t="shared" si="53"/>
        <v>2200</v>
      </c>
      <c r="S90" s="105"/>
      <c r="V90" s="106"/>
      <c r="W90" s="130"/>
      <c r="X90" s="131"/>
      <c r="Y90" s="106"/>
      <c r="Z90" s="130"/>
      <c r="AA90" s="131"/>
      <c r="AC90" s="114">
        <f t="shared" si="49"/>
        <v>0</v>
      </c>
      <c r="AD90" s="114">
        <f t="shared" si="50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7"/>
        <v>8200</v>
      </c>
      <c r="G91" s="29" t="str">
        <f t="shared" si="60"/>
        <v/>
      </c>
      <c r="H91" s="30">
        <v>8200</v>
      </c>
      <c r="I91" s="67">
        <f t="shared" si="58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51"/>
        <v>1100</v>
      </c>
      <c r="P91" s="29" t="str">
        <f t="shared" si="59"/>
        <v/>
      </c>
      <c r="Q91" s="34">
        <v>1100</v>
      </c>
      <c r="R91" s="90">
        <f t="shared" si="53"/>
        <v>1100</v>
      </c>
      <c r="S91" s="105"/>
      <c r="V91" s="106"/>
      <c r="W91" s="130"/>
      <c r="X91" s="131"/>
      <c r="Y91" s="106"/>
      <c r="Z91" s="130"/>
      <c r="AA91" s="131"/>
      <c r="AC91" s="114">
        <f t="shared" si="49"/>
        <v>0</v>
      </c>
      <c r="AD91" s="114">
        <f t="shared" si="50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7"/>
        <v>7600</v>
      </c>
      <c r="G92" s="29" t="str">
        <f t="shared" si="60"/>
        <v/>
      </c>
      <c r="H92" s="30">
        <v>7600</v>
      </c>
      <c r="I92" s="67">
        <f t="shared" si="58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51"/>
        <v>1100</v>
      </c>
      <c r="P92" s="29" t="str">
        <f t="shared" si="59"/>
        <v/>
      </c>
      <c r="Q92" s="34">
        <v>1100</v>
      </c>
      <c r="R92" s="90">
        <f t="shared" si="53"/>
        <v>1100</v>
      </c>
      <c r="S92" s="105"/>
      <c r="V92" s="106"/>
      <c r="W92" s="130"/>
      <c r="X92" s="131"/>
      <c r="Y92" s="106"/>
      <c r="Z92" s="130"/>
      <c r="AA92" s="131"/>
      <c r="AC92" s="114">
        <f t="shared" si="49"/>
        <v>0</v>
      </c>
      <c r="AD92" s="114">
        <f t="shared" si="50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7"/>
        <v>8500</v>
      </c>
      <c r="G93" s="29" t="str">
        <f t="shared" si="60"/>
        <v/>
      </c>
      <c r="H93" s="30">
        <v>8500</v>
      </c>
      <c r="I93" s="67">
        <f t="shared" si="58"/>
        <v>8500</v>
      </c>
      <c r="J93" s="69"/>
      <c r="K93" s="125" t="s">
        <v>230</v>
      </c>
      <c r="L93" s="25" t="s">
        <v>231</v>
      </c>
      <c r="M93" s="52"/>
      <c r="N93" s="41">
        <v>2100</v>
      </c>
      <c r="O93" s="28">
        <f t="shared" si="51"/>
        <v>2100</v>
      </c>
      <c r="P93" s="29" t="str">
        <f t="shared" si="59"/>
        <v/>
      </c>
      <c r="Q93" s="30">
        <v>2100</v>
      </c>
      <c r="R93" s="90">
        <f t="shared" si="53"/>
        <v>2100</v>
      </c>
      <c r="S93" s="105"/>
      <c r="V93" s="106"/>
      <c r="W93" s="130"/>
      <c r="X93" s="131"/>
      <c r="Y93" s="106"/>
      <c r="Z93" s="130"/>
      <c r="AA93" s="131"/>
      <c r="AC93" s="114">
        <f t="shared" si="49"/>
        <v>0</v>
      </c>
      <c r="AD93" s="114">
        <f t="shared" si="50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7"/>
        <v>8900</v>
      </c>
      <c r="G94" s="29" t="str">
        <f t="shared" si="60"/>
        <v/>
      </c>
      <c r="H94" s="30">
        <v>8900</v>
      </c>
      <c r="I94" s="67">
        <f t="shared" si="58"/>
        <v>8900</v>
      </c>
      <c r="J94" s="71"/>
      <c r="K94" s="25" t="s">
        <v>234</v>
      </c>
      <c r="L94" s="25" t="s">
        <v>26</v>
      </c>
      <c r="M94" s="52"/>
      <c r="N94" s="41">
        <v>2100</v>
      </c>
      <c r="O94" s="28">
        <f t="shared" si="51"/>
        <v>2100</v>
      </c>
      <c r="P94" s="29" t="str">
        <f t="shared" si="59"/>
        <v/>
      </c>
      <c r="Q94" s="30">
        <v>2100</v>
      </c>
      <c r="R94" s="90">
        <f t="shared" si="53"/>
        <v>2100</v>
      </c>
      <c r="S94" s="105"/>
      <c r="V94" s="106"/>
      <c r="W94" s="130"/>
      <c r="X94" s="131"/>
      <c r="Y94" s="106"/>
      <c r="Z94" s="130"/>
      <c r="AA94" s="131"/>
      <c r="AC94" s="114">
        <f t="shared" si="49"/>
        <v>0</v>
      </c>
      <c r="AD94" s="114">
        <f t="shared" si="50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155500</v>
      </c>
      <c r="F95" s="39">
        <f>E95/18</f>
        <v>8638.88888888889</v>
      </c>
      <c r="G95" s="29" t="str">
        <f t="shared" si="60"/>
        <v/>
      </c>
      <c r="H95" s="38">
        <f>SUM(I77:I94)</f>
        <v>155500</v>
      </c>
      <c r="I95" s="39">
        <f>AVERAGE(I77:I94)</f>
        <v>8638.88888888889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51"/>
        <v>5200</v>
      </c>
      <c r="P95" s="29" t="str">
        <f t="shared" si="59"/>
        <v/>
      </c>
      <c r="Q95" s="30">
        <v>5200</v>
      </c>
      <c r="R95" s="90">
        <f t="shared" si="53"/>
        <v>5200</v>
      </c>
      <c r="S95" s="105"/>
      <c r="V95" s="106"/>
      <c r="W95" s="130"/>
      <c r="X95" s="131"/>
      <c r="Y95" s="106"/>
      <c r="Z95" s="130"/>
      <c r="AA95" s="131"/>
      <c r="AC95" s="114">
        <f t="shared" si="49"/>
        <v>0</v>
      </c>
      <c r="AD95" s="114">
        <f t="shared" si="50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61">E96+D96</f>
        <v>10800</v>
      </c>
      <c r="G96" s="29" t="str">
        <f t="shared" si="60"/>
        <v/>
      </c>
      <c r="H96" s="30">
        <v>10800</v>
      </c>
      <c r="I96" s="67">
        <f t="shared" ref="I96:I114" si="62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51"/>
        <v>2700</v>
      </c>
      <c r="P96" s="29" t="str">
        <f t="shared" si="59"/>
        <v/>
      </c>
      <c r="Q96" s="30">
        <v>2700</v>
      </c>
      <c r="R96" s="90">
        <f t="shared" si="53"/>
        <v>2700</v>
      </c>
      <c r="S96" s="105"/>
      <c r="V96" s="106"/>
      <c r="W96" s="130"/>
      <c r="X96" s="131"/>
      <c r="Y96" s="106"/>
      <c r="Z96" s="130"/>
      <c r="AA96" s="131"/>
      <c r="AC96" s="114">
        <f t="shared" si="49"/>
        <v>0</v>
      </c>
      <c r="AD96" s="114">
        <f t="shared" si="50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61"/>
        <v>11900</v>
      </c>
      <c r="G97" s="29" t="str">
        <f t="shared" si="60"/>
        <v/>
      </c>
      <c r="H97" s="30">
        <v>11900</v>
      </c>
      <c r="I97" s="67">
        <f t="shared" si="62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51"/>
        <v>2700</v>
      </c>
      <c r="P97" s="29" t="str">
        <f t="shared" si="59"/>
        <v/>
      </c>
      <c r="Q97" s="30">
        <v>2700</v>
      </c>
      <c r="R97" s="90">
        <f t="shared" si="53"/>
        <v>2700</v>
      </c>
      <c r="S97" s="105"/>
      <c r="V97" s="106"/>
      <c r="W97" s="130"/>
      <c r="X97" s="131"/>
      <c r="Y97" s="106"/>
      <c r="Z97" s="130"/>
      <c r="AA97" s="131"/>
      <c r="AC97" s="114">
        <f t="shared" si="49"/>
        <v>0</v>
      </c>
      <c r="AD97" s="114">
        <f t="shared" si="50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61"/>
        <v>11800</v>
      </c>
      <c r="G98" s="29" t="str">
        <f t="shared" si="60"/>
        <v/>
      </c>
      <c r="H98" s="30">
        <v>11800</v>
      </c>
      <c r="I98" s="67">
        <f t="shared" si="62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51"/>
        <v>5300</v>
      </c>
      <c r="P98" s="29" t="str">
        <f t="shared" si="59"/>
        <v/>
      </c>
      <c r="Q98" s="30">
        <v>5300</v>
      </c>
      <c r="R98" s="90">
        <f t="shared" si="53"/>
        <v>5300</v>
      </c>
      <c r="S98" s="105"/>
      <c r="V98" s="106"/>
      <c r="W98" s="130"/>
      <c r="X98" s="131"/>
      <c r="Y98" s="106"/>
      <c r="Z98" s="130"/>
      <c r="AA98" s="131"/>
      <c r="AC98" s="114">
        <f t="shared" si="49"/>
        <v>0</v>
      </c>
      <c r="AD98" s="114">
        <f t="shared" si="50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61"/>
        <v>12100</v>
      </c>
      <c r="G99" s="29" t="str">
        <f t="shared" si="60"/>
        <v/>
      </c>
      <c r="H99" s="30">
        <v>12100</v>
      </c>
      <c r="I99" s="67">
        <f t="shared" si="62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51"/>
        <v>1000</v>
      </c>
      <c r="P99" s="29" t="str">
        <f t="shared" si="59"/>
        <v/>
      </c>
      <c r="Q99" s="30">
        <v>1000</v>
      </c>
      <c r="R99" s="90">
        <f t="shared" si="53"/>
        <v>1000</v>
      </c>
      <c r="S99" s="105"/>
      <c r="V99" s="106"/>
      <c r="W99" s="130"/>
      <c r="X99" s="131"/>
      <c r="Y99" s="106"/>
      <c r="Z99" s="130"/>
      <c r="AA99" s="131"/>
      <c r="AC99" s="114">
        <f t="shared" si="49"/>
        <v>0</v>
      </c>
      <c r="AD99" s="114">
        <f t="shared" si="50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61"/>
        <v>11200</v>
      </c>
      <c r="G100" s="29" t="str">
        <f t="shared" si="60"/>
        <v/>
      </c>
      <c r="H100" s="30">
        <v>11200</v>
      </c>
      <c r="I100" s="67">
        <f t="shared" si="62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51"/>
        <v>2700</v>
      </c>
      <c r="P100" s="29" t="str">
        <f t="shared" si="59"/>
        <v/>
      </c>
      <c r="Q100" s="30">
        <v>2700</v>
      </c>
      <c r="R100" s="90">
        <f t="shared" si="53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9"/>
        <v>0</v>
      </c>
      <c r="AD100" s="114">
        <f t="shared" si="50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61"/>
        <v>11000</v>
      </c>
      <c r="G101" s="29" t="str">
        <f t="shared" si="60"/>
        <v/>
      </c>
      <c r="H101" s="30">
        <v>11000</v>
      </c>
      <c r="I101" s="67">
        <f t="shared" si="62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51"/>
        <v>600</v>
      </c>
      <c r="P101" s="29" t="str">
        <f t="shared" si="59"/>
        <v/>
      </c>
      <c r="Q101" s="30">
        <v>600</v>
      </c>
      <c r="R101" s="90">
        <f t="shared" si="53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9"/>
        <v>0</v>
      </c>
      <c r="AD101" s="114">
        <f t="shared" si="50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61"/>
        <v>10300</v>
      </c>
      <c r="G102" s="29" t="str">
        <f t="shared" si="60"/>
        <v/>
      </c>
      <c r="H102" s="30">
        <v>10300</v>
      </c>
      <c r="I102" s="67">
        <f t="shared" si="62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51"/>
        <v>1600</v>
      </c>
      <c r="P102" s="29" t="str">
        <f t="shared" si="59"/>
        <v/>
      </c>
      <c r="Q102" s="34">
        <v>1600</v>
      </c>
      <c r="R102" s="90">
        <f t="shared" si="53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9"/>
        <v>0</v>
      </c>
      <c r="AD102" s="114">
        <f t="shared" si="50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61"/>
        <v>10300</v>
      </c>
      <c r="G103" s="29" t="str">
        <f t="shared" si="60"/>
        <v/>
      </c>
      <c r="H103" s="30">
        <v>10300</v>
      </c>
      <c r="I103" s="67">
        <f t="shared" si="62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51"/>
        <v>1900</v>
      </c>
      <c r="P103" s="29" t="str">
        <f t="shared" si="59"/>
        <v/>
      </c>
      <c r="Q103" s="30">
        <v>1900</v>
      </c>
      <c r="R103" s="90">
        <f t="shared" si="53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9"/>
        <v>0</v>
      </c>
      <c r="AD103" s="114">
        <f t="shared" si="50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61"/>
        <v>10800</v>
      </c>
      <c r="G104" s="29" t="str">
        <f t="shared" si="60"/>
        <v/>
      </c>
      <c r="H104" s="30">
        <v>10800</v>
      </c>
      <c r="I104" s="67">
        <f t="shared" si="62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51"/>
        <v>3000</v>
      </c>
      <c r="P104" s="29" t="str">
        <f t="shared" si="59"/>
        <v/>
      </c>
      <c r="Q104" s="34">
        <v>3000</v>
      </c>
      <c r="R104" s="90">
        <f t="shared" si="53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9"/>
        <v>0</v>
      </c>
      <c r="AD104" s="114">
        <f t="shared" si="50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61"/>
        <v>10300</v>
      </c>
      <c r="G105" s="29" t="str">
        <f t="shared" si="60"/>
        <v/>
      </c>
      <c r="H105" s="30">
        <v>10300</v>
      </c>
      <c r="I105" s="67">
        <f t="shared" si="62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51"/>
        <v>2500</v>
      </c>
      <c r="P105" s="29" t="str">
        <f t="shared" si="59"/>
        <v/>
      </c>
      <c r="Q105" s="34">
        <v>2500</v>
      </c>
      <c r="R105" s="90">
        <f t="shared" si="53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9"/>
        <v>0</v>
      </c>
      <c r="AD105" s="114">
        <f t="shared" si="50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61"/>
        <v>10300</v>
      </c>
      <c r="G106" s="29" t="str">
        <f t="shared" si="60"/>
        <v/>
      </c>
      <c r="H106" s="30">
        <v>10300</v>
      </c>
      <c r="I106" s="67">
        <f t="shared" si="62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51"/>
        <v>2500</v>
      </c>
      <c r="P106" s="29" t="str">
        <f t="shared" si="59"/>
        <v/>
      </c>
      <c r="Q106" s="30">
        <v>2500</v>
      </c>
      <c r="R106" s="90">
        <f t="shared" si="53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9"/>
        <v>0</v>
      </c>
      <c r="AD106" s="114">
        <f t="shared" si="50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10300</v>
      </c>
      <c r="F107" s="28">
        <f t="shared" si="61"/>
        <v>10300</v>
      </c>
      <c r="G107" s="29" t="str">
        <f t="shared" si="60"/>
        <v/>
      </c>
      <c r="H107" s="30">
        <v>10300</v>
      </c>
      <c r="I107" s="67">
        <f t="shared" si="62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51"/>
        <v>2400</v>
      </c>
      <c r="P107" s="29" t="str">
        <f t="shared" si="59"/>
        <v/>
      </c>
      <c r="Q107" s="30">
        <v>2400</v>
      </c>
      <c r="R107" s="90">
        <f t="shared" si="53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9"/>
        <v>0</v>
      </c>
      <c r="AD107" s="114">
        <f t="shared" si="50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61"/>
        <v>11900</v>
      </c>
      <c r="G108" s="29" t="str">
        <f t="shared" si="60"/>
        <v/>
      </c>
      <c r="H108" s="30">
        <v>11900</v>
      </c>
      <c r="I108" s="67">
        <f t="shared" si="62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51"/>
        <v>1800</v>
      </c>
      <c r="P108" s="29" t="str">
        <f t="shared" si="59"/>
        <v/>
      </c>
      <c r="Q108" s="30">
        <v>1800</v>
      </c>
      <c r="R108" s="90">
        <f t="shared" si="53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9"/>
        <v>0</v>
      </c>
      <c r="AD108" s="114">
        <f t="shared" si="50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61"/>
        <v>12100</v>
      </c>
      <c r="G109" s="29" t="str">
        <f t="shared" si="60"/>
        <v/>
      </c>
      <c r="H109" s="30">
        <v>12100</v>
      </c>
      <c r="I109" s="67">
        <f t="shared" si="62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51"/>
        <v>1600</v>
      </c>
      <c r="P109" s="29" t="str">
        <f t="shared" si="59"/>
        <v/>
      </c>
      <c r="Q109" s="34">
        <v>1600</v>
      </c>
      <c r="R109" s="90">
        <f t="shared" si="53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9"/>
        <v>0</v>
      </c>
      <c r="AD109" s="114">
        <f t="shared" si="50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61"/>
        <v>12100</v>
      </c>
      <c r="G110" s="29" t="str">
        <f t="shared" si="60"/>
        <v/>
      </c>
      <c r="H110" s="30">
        <v>12100</v>
      </c>
      <c r="I110" s="67">
        <f t="shared" si="62"/>
        <v>12100</v>
      </c>
      <c r="J110" s="69"/>
      <c r="K110" s="25" t="s">
        <v>273</v>
      </c>
      <c r="L110" s="25" t="s">
        <v>26</v>
      </c>
      <c r="M110" s="52"/>
      <c r="N110" s="27">
        <v>1180</v>
      </c>
      <c r="O110" s="28">
        <f t="shared" si="51"/>
        <v>1180</v>
      </c>
      <c r="P110" s="29" t="str">
        <f t="shared" si="59"/>
        <v/>
      </c>
      <c r="Q110" s="30">
        <v>1180</v>
      </c>
      <c r="R110" s="90">
        <f t="shared" si="53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9"/>
        <v>0</v>
      </c>
      <c r="AD110" s="114">
        <f t="shared" si="50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61"/>
        <v>11300</v>
      </c>
      <c r="G111" s="29" t="str">
        <f t="shared" si="60"/>
        <v/>
      </c>
      <c r="H111" s="30">
        <v>11300</v>
      </c>
      <c r="I111" s="67">
        <f t="shared" si="62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51"/>
        <v>6200</v>
      </c>
      <c r="P111" s="29" t="str">
        <f t="shared" si="59"/>
        <v/>
      </c>
      <c r="Q111" s="34">
        <v>6200</v>
      </c>
      <c r="R111" s="90">
        <f t="shared" si="53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9"/>
        <v>0</v>
      </c>
      <c r="AD111" s="114">
        <f t="shared" si="50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61"/>
        <v>11000</v>
      </c>
      <c r="G112" s="29" t="str">
        <f t="shared" si="60"/>
        <v/>
      </c>
      <c r="H112" s="30">
        <v>11000</v>
      </c>
      <c r="I112" s="67">
        <f t="shared" si="62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51"/>
        <v>1500</v>
      </c>
      <c r="P112" s="29" t="str">
        <f t="shared" si="59"/>
        <v/>
      </c>
      <c r="Q112" s="30">
        <v>1500</v>
      </c>
      <c r="R112" s="90">
        <f t="shared" si="53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9"/>
        <v>0</v>
      </c>
      <c r="AD112" s="114">
        <f t="shared" si="50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61"/>
        <v>10300</v>
      </c>
      <c r="G113" s="29" t="str">
        <f t="shared" si="60"/>
        <v/>
      </c>
      <c r="H113" s="30">
        <v>10300</v>
      </c>
      <c r="I113" s="67">
        <f t="shared" si="62"/>
        <v>10300</v>
      </c>
      <c r="J113" s="69"/>
      <c r="K113" s="25" t="s">
        <v>280</v>
      </c>
      <c r="L113" s="25" t="s">
        <v>22</v>
      </c>
      <c r="M113" s="52"/>
      <c r="N113" s="27">
        <v>1700</v>
      </c>
      <c r="O113" s="28">
        <f t="shared" si="51"/>
        <v>1700</v>
      </c>
      <c r="P113" s="29" t="str">
        <f t="shared" si="59"/>
        <v/>
      </c>
      <c r="Q113" s="30">
        <v>1700</v>
      </c>
      <c r="R113" s="90">
        <f t="shared" si="53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9"/>
        <v>0</v>
      </c>
      <c r="AD113" s="114">
        <f t="shared" si="50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61"/>
        <v>10300</v>
      </c>
      <c r="G114" s="29" t="str">
        <f t="shared" si="60"/>
        <v/>
      </c>
      <c r="H114" s="30">
        <v>10300</v>
      </c>
      <c r="I114" s="67">
        <f t="shared" si="62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51"/>
        <v>500</v>
      </c>
      <c r="P114" s="29" t="str">
        <f t="shared" si="59"/>
        <v/>
      </c>
      <c r="Q114" s="30">
        <v>500</v>
      </c>
      <c r="R114" s="90">
        <f t="shared" si="53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9"/>
        <v>0</v>
      </c>
      <c r="AD114" s="114">
        <f t="shared" si="50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210100</v>
      </c>
      <c r="F115" s="39">
        <f>E115/19</f>
        <v>11057.8947368421</v>
      </c>
      <c r="G115" s="73"/>
      <c r="H115" s="38">
        <f>SUM(I96:I114)</f>
        <v>210100</v>
      </c>
      <c r="I115" s="39">
        <f>H115/19</f>
        <v>11057.8947368421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51"/>
        <v>14000</v>
      </c>
      <c r="P115" s="29" t="str">
        <f t="shared" si="59"/>
        <v/>
      </c>
      <c r="Q115" s="34">
        <v>14000</v>
      </c>
      <c r="R115" s="90">
        <f t="shared" si="53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9"/>
        <v>0</v>
      </c>
      <c r="AD115" s="114">
        <f t="shared" si="50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4" si="63">E116+D116</f>
        <v>8700</v>
      </c>
      <c r="G116" s="29" t="str">
        <f t="shared" ref="G116:G138" si="64">IF(LEFT(D116,1)="+",LEFT(D116,1)&amp;TEXT(D116,"#"),TEXT(D116,"#"))</f>
        <v/>
      </c>
      <c r="H116" s="30">
        <v>8700</v>
      </c>
      <c r="I116" s="67">
        <f t="shared" ref="I116:I164" si="65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51"/>
        <v>10500</v>
      </c>
      <c r="P116" s="29" t="str">
        <f t="shared" si="59"/>
        <v/>
      </c>
      <c r="Q116" s="34">
        <v>10500</v>
      </c>
      <c r="R116" s="90">
        <f t="shared" si="53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9"/>
        <v>0</v>
      </c>
      <c r="AD116" s="114">
        <f t="shared" si="50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3"/>
        <v>9000</v>
      </c>
      <c r="G117" s="29" t="str">
        <f t="shared" si="64"/>
        <v/>
      </c>
      <c r="H117" s="30">
        <v>9000</v>
      </c>
      <c r="I117" s="67">
        <f t="shared" si="65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51"/>
        <v>1400</v>
      </c>
      <c r="P117" s="29" t="str">
        <f t="shared" si="59"/>
        <v/>
      </c>
      <c r="Q117" s="30">
        <v>1700</v>
      </c>
      <c r="R117" s="90">
        <f t="shared" si="53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9"/>
        <v>0</v>
      </c>
      <c r="AD117" s="114">
        <f t="shared" si="50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4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51"/>
        <v>1200</v>
      </c>
      <c r="P118" s="29" t="str">
        <f t="shared" si="59"/>
        <v/>
      </c>
      <c r="Q118" s="30">
        <v>1200</v>
      </c>
      <c r="R118" s="90">
        <f t="shared" si="53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9"/>
        <v>0</v>
      </c>
      <c r="AD118" s="114">
        <f t="shared" si="50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227800</v>
      </c>
      <c r="F119" s="39">
        <f>E119/21</f>
        <v>10847.619047619</v>
      </c>
      <c r="G119" s="29" t="str">
        <f t="shared" si="64"/>
        <v/>
      </c>
      <c r="H119" s="38">
        <f>H115+H118</f>
        <v>227800</v>
      </c>
      <c r="I119" s="39">
        <f>H119/21</f>
        <v>10847.619047619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51"/>
        <v>1200</v>
      </c>
      <c r="P119" s="29" t="str">
        <f t="shared" si="59"/>
        <v/>
      </c>
      <c r="Q119" s="30">
        <v>1700</v>
      </c>
      <c r="R119" s="90">
        <f t="shared" si="53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9"/>
        <v>0</v>
      </c>
      <c r="AD119" s="114">
        <f t="shared" si="50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11000</v>
      </c>
      <c r="F120" s="28">
        <f t="shared" si="63"/>
        <v>11000</v>
      </c>
      <c r="G120" s="29" t="str">
        <f t="shared" si="64"/>
        <v/>
      </c>
      <c r="H120" s="30">
        <v>11000</v>
      </c>
      <c r="I120" s="67">
        <f t="shared" si="65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51"/>
        <v>1400</v>
      </c>
      <c r="P120" s="29" t="str">
        <f t="shared" si="59"/>
        <v/>
      </c>
      <c r="Q120" s="30">
        <v>1400</v>
      </c>
      <c r="R120" s="90">
        <f t="shared" si="53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9"/>
        <v>0</v>
      </c>
      <c r="AD120" s="114">
        <f t="shared" si="50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3"/>
        <v>12000</v>
      </c>
      <c r="G121" s="29" t="str">
        <f t="shared" si="64"/>
        <v/>
      </c>
      <c r="H121" s="30">
        <v>12000</v>
      </c>
      <c r="I121" s="67">
        <f t="shared" si="65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51"/>
        <v>0.115</v>
      </c>
      <c r="P121" s="29" t="str">
        <f t="shared" si="59"/>
        <v/>
      </c>
      <c r="Q121" s="34">
        <v>0.115</v>
      </c>
      <c r="R121" s="90">
        <f t="shared" si="53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9"/>
        <v>0</v>
      </c>
      <c r="AD121" s="114">
        <f t="shared" si="50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3"/>
        <v>14300</v>
      </c>
      <c r="G122" s="29" t="str">
        <f t="shared" si="64"/>
        <v/>
      </c>
      <c r="H122" s="30">
        <v>14300</v>
      </c>
      <c r="I122" s="99">
        <f t="shared" si="65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51"/>
        <v>0.022</v>
      </c>
      <c r="P122" s="29"/>
      <c r="Q122" s="132">
        <v>0.022</v>
      </c>
      <c r="R122" s="133">
        <f t="shared" si="53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9"/>
        <v>0</v>
      </c>
      <c r="AD122" s="114">
        <f t="shared" si="50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3"/>
        <v>17100</v>
      </c>
      <c r="G123" s="29" t="str">
        <f t="shared" si="64"/>
        <v/>
      </c>
      <c r="H123" s="30">
        <v>17100</v>
      </c>
      <c r="I123" s="99">
        <f t="shared" si="65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51"/>
        <v>1020</v>
      </c>
      <c r="P123" s="29"/>
      <c r="Q123" s="30">
        <v>1020</v>
      </c>
      <c r="R123" s="90">
        <f t="shared" si="53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9"/>
        <v>0</v>
      </c>
      <c r="AD123" s="114">
        <f t="shared" si="50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3"/>
        <v>10600</v>
      </c>
      <c r="G124" s="29" t="str">
        <f t="shared" si="64"/>
        <v/>
      </c>
      <c r="H124" s="30">
        <v>10600</v>
      </c>
      <c r="I124" s="99">
        <f t="shared" si="65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51"/>
        <v>2500</v>
      </c>
      <c r="P124" s="29" t="str">
        <f t="shared" ref="P124:P187" si="66">IF(LEFT(M124,1)="+",LEFT(M124,1)&amp;TEXT(M124,"#"),TEXT(M124,"#"))</f>
        <v/>
      </c>
      <c r="Q124" s="30">
        <v>2500</v>
      </c>
      <c r="R124" s="90">
        <f t="shared" si="53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9"/>
        <v>0</v>
      </c>
      <c r="AD124" s="114">
        <f t="shared" si="50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3"/>
        <v>9300</v>
      </c>
      <c r="G125" s="29" t="str">
        <f t="shared" si="64"/>
        <v/>
      </c>
      <c r="H125" s="30">
        <v>9300</v>
      </c>
      <c r="I125" s="99">
        <f t="shared" si="65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51"/>
        <v>2250</v>
      </c>
      <c r="P125" s="29" t="str">
        <f t="shared" si="66"/>
        <v/>
      </c>
      <c r="Q125" s="30">
        <v>2250</v>
      </c>
      <c r="R125" s="90">
        <f t="shared" si="53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9"/>
        <v>0</v>
      </c>
      <c r="AD125" s="114">
        <f t="shared" si="50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3"/>
        <v>12600</v>
      </c>
      <c r="G126" s="29" t="str">
        <f t="shared" si="64"/>
        <v/>
      </c>
      <c r="H126" s="34">
        <v>12600</v>
      </c>
      <c r="I126" s="99">
        <f t="shared" si="65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51"/>
        <v>4700</v>
      </c>
      <c r="P126" s="29" t="str">
        <f t="shared" si="66"/>
        <v/>
      </c>
      <c r="Q126" s="30">
        <v>4700</v>
      </c>
      <c r="R126" s="90">
        <f t="shared" si="53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9"/>
        <v>0</v>
      </c>
      <c r="AD126" s="114">
        <f t="shared" si="50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3"/>
        <v>10900</v>
      </c>
      <c r="G127" s="29" t="str">
        <f t="shared" si="64"/>
        <v/>
      </c>
      <c r="H127" s="34">
        <v>10900</v>
      </c>
      <c r="I127" s="99">
        <f t="shared" si="65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51"/>
        <v>3900</v>
      </c>
      <c r="P127" s="29" t="str">
        <f t="shared" si="66"/>
        <v/>
      </c>
      <c r="Q127" s="34">
        <v>3900</v>
      </c>
      <c r="R127" s="90">
        <f t="shared" si="53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9"/>
        <v>0</v>
      </c>
      <c r="AD127" s="114">
        <f t="shared" si="50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3"/>
        <v>12400</v>
      </c>
      <c r="G128" s="29" t="str">
        <f t="shared" si="64"/>
        <v/>
      </c>
      <c r="H128" s="34">
        <v>12400</v>
      </c>
      <c r="I128" s="99">
        <f t="shared" si="65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51"/>
        <v>12300</v>
      </c>
      <c r="P128" s="29" t="str">
        <f t="shared" si="66"/>
        <v/>
      </c>
      <c r="Q128" s="30">
        <v>12300</v>
      </c>
      <c r="R128" s="90">
        <f t="shared" si="53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9"/>
        <v>0</v>
      </c>
      <c r="AD128" s="114">
        <f t="shared" si="50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3"/>
        <v>12500</v>
      </c>
      <c r="G129" s="29" t="str">
        <f t="shared" si="64"/>
        <v/>
      </c>
      <c r="H129" s="34">
        <v>12500</v>
      </c>
      <c r="I129" s="99">
        <f t="shared" si="65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51"/>
        <v>14500</v>
      </c>
      <c r="P129" s="29" t="str">
        <f t="shared" si="66"/>
        <v/>
      </c>
      <c r="Q129" s="30">
        <v>14500</v>
      </c>
      <c r="R129" s="90">
        <f t="shared" si="53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9"/>
        <v>0</v>
      </c>
      <c r="AD129" s="114">
        <f t="shared" si="50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3"/>
        <v>12300</v>
      </c>
      <c r="G130" s="29" t="str">
        <f t="shared" si="64"/>
        <v/>
      </c>
      <c r="H130" s="34">
        <v>12300</v>
      </c>
      <c r="I130" s="99">
        <f t="shared" si="65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51"/>
        <v>12800</v>
      </c>
      <c r="P130" s="29" t="str">
        <f t="shared" si="66"/>
        <v/>
      </c>
      <c r="Q130" s="30">
        <v>12800</v>
      </c>
      <c r="R130" s="90">
        <f t="shared" si="53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9"/>
        <v>0</v>
      </c>
      <c r="AD130" s="114">
        <f t="shared" si="50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3"/>
        <v>13100</v>
      </c>
      <c r="G131" s="29" t="str">
        <f t="shared" si="64"/>
        <v/>
      </c>
      <c r="H131" s="34">
        <v>13100</v>
      </c>
      <c r="I131" s="99">
        <f t="shared" si="65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51"/>
        <v>17600</v>
      </c>
      <c r="P131" s="29" t="str">
        <f t="shared" si="66"/>
        <v/>
      </c>
      <c r="Q131" s="30">
        <v>17600</v>
      </c>
      <c r="R131" s="90">
        <f t="shared" si="53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9"/>
        <v>0</v>
      </c>
      <c r="AD131" s="114">
        <f t="shared" si="50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3"/>
        <v>13100</v>
      </c>
      <c r="G132" s="29" t="str">
        <f t="shared" si="64"/>
        <v/>
      </c>
      <c r="H132" s="34">
        <v>13100</v>
      </c>
      <c r="I132" s="99">
        <f t="shared" si="65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51"/>
        <v>17000</v>
      </c>
      <c r="P132" s="29" t="str">
        <f t="shared" si="66"/>
        <v/>
      </c>
      <c r="Q132" s="30">
        <v>17000</v>
      </c>
      <c r="R132" s="90">
        <f t="shared" si="53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7">F132-I132</f>
        <v>0</v>
      </c>
      <c r="AD132" s="114">
        <f t="shared" ref="AD132:AD195" si="68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3"/>
        <v>12800</v>
      </c>
      <c r="G133" s="29" t="str">
        <f t="shared" si="64"/>
        <v/>
      </c>
      <c r="H133" s="34">
        <v>12800</v>
      </c>
      <c r="I133" s="99">
        <f t="shared" si="65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51"/>
        <v>4000</v>
      </c>
      <c r="P133" s="29" t="str">
        <f t="shared" si="66"/>
        <v/>
      </c>
      <c r="Q133" s="30">
        <v>4000</v>
      </c>
      <c r="R133" s="90">
        <f t="shared" si="53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7"/>
        <v>0</v>
      </c>
      <c r="AD133" s="114">
        <f t="shared" si="68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3"/>
        <v>13500</v>
      </c>
      <c r="G134" s="29" t="str">
        <f t="shared" si="64"/>
        <v/>
      </c>
      <c r="H134" s="34">
        <v>13500</v>
      </c>
      <c r="I134" s="99">
        <f t="shared" si="65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6"/>
        <v/>
      </c>
      <c r="Q134" s="30">
        <v>9300</v>
      </c>
      <c r="R134" s="90">
        <f t="shared" ref="R134:R196" si="69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7"/>
        <v>0</v>
      </c>
      <c r="AD134" s="114">
        <f t="shared" si="68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3"/>
        <v>13500</v>
      </c>
      <c r="G135" s="29" t="str">
        <f t="shared" si="64"/>
        <v/>
      </c>
      <c r="H135" s="34">
        <v>13500</v>
      </c>
      <c r="I135" s="99">
        <f t="shared" si="65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6"/>
        <v/>
      </c>
      <c r="Q135" s="34">
        <f t="shared" ref="Q135:Q146" si="70">O135</f>
        <v>11710</v>
      </c>
      <c r="R135" s="90">
        <f t="shared" si="69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7"/>
        <v>0</v>
      </c>
      <c r="AD135" s="114">
        <f t="shared" si="68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3"/>
        <v>13500</v>
      </c>
      <c r="G136" s="29" t="str">
        <f t="shared" si="64"/>
        <v/>
      </c>
      <c r="H136" s="34">
        <v>13500</v>
      </c>
      <c r="I136" s="99">
        <f t="shared" si="65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6"/>
        <v/>
      </c>
      <c r="Q136" s="34">
        <f t="shared" si="70"/>
        <v>37150</v>
      </c>
      <c r="R136" s="90">
        <f t="shared" si="69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7"/>
        <v>0</v>
      </c>
      <c r="AD136" s="114">
        <f t="shared" si="68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3"/>
        <v>10500</v>
      </c>
      <c r="G137" s="29" t="str">
        <f t="shared" si="64"/>
        <v/>
      </c>
      <c r="H137" s="30">
        <v>10500</v>
      </c>
      <c r="I137" s="99">
        <f t="shared" si="65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6"/>
        <v/>
      </c>
      <c r="Q137" s="34">
        <f t="shared" si="70"/>
        <v>36950</v>
      </c>
      <c r="R137" s="90">
        <f t="shared" si="69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7"/>
        <v>0</v>
      </c>
      <c r="AD137" s="114">
        <f t="shared" si="68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3"/>
        <v>10300</v>
      </c>
      <c r="G138" s="29" t="str">
        <f t="shared" si="64"/>
        <v/>
      </c>
      <c r="H138" s="30">
        <v>10300</v>
      </c>
      <c r="I138" s="99">
        <f t="shared" si="65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6"/>
        <v/>
      </c>
      <c r="Q138" s="34">
        <f t="shared" si="70"/>
        <v>12150</v>
      </c>
      <c r="R138" s="90">
        <f t="shared" si="69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7"/>
        <v>0</v>
      </c>
      <c r="AD138" s="114">
        <f t="shared" si="68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3"/>
        <v>10300</v>
      </c>
      <c r="G139" s="29"/>
      <c r="H139" s="30">
        <v>10300</v>
      </c>
      <c r="I139" s="99">
        <f t="shared" si="65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6"/>
        <v/>
      </c>
      <c r="Q139" s="34">
        <f t="shared" si="70"/>
        <v>27950</v>
      </c>
      <c r="R139" s="90">
        <f t="shared" si="69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7"/>
        <v>0</v>
      </c>
      <c r="AD139" s="114">
        <f t="shared" si="68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3"/>
        <v>10300</v>
      </c>
      <c r="G140" s="29"/>
      <c r="H140" s="30">
        <v>10300</v>
      </c>
      <c r="I140" s="99">
        <f t="shared" si="65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6"/>
        <v/>
      </c>
      <c r="Q140" s="34">
        <f t="shared" si="70"/>
        <v>11790</v>
      </c>
      <c r="R140" s="90">
        <f t="shared" si="69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7"/>
        <v>0</v>
      </c>
      <c r="AD140" s="114">
        <f t="shared" si="68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3"/>
        <v>20600</v>
      </c>
      <c r="G141" s="29" t="str">
        <f t="shared" ref="G141:G154" si="71">IF(LEFT(D141,1)="+",LEFT(D141,1)&amp;TEXT(D141,"#"),TEXT(D141,"#"))</f>
        <v/>
      </c>
      <c r="H141" s="34">
        <v>20600</v>
      </c>
      <c r="I141" s="99">
        <f t="shared" si="65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6"/>
        <v/>
      </c>
      <c r="Q141" s="34">
        <f t="shared" si="70"/>
        <v>6420</v>
      </c>
      <c r="R141" s="90">
        <f t="shared" si="69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7"/>
        <v>0</v>
      </c>
      <c r="AD141" s="114">
        <f t="shared" si="68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3"/>
        <v>19500</v>
      </c>
      <c r="G142" s="29" t="str">
        <f t="shared" si="71"/>
        <v/>
      </c>
      <c r="H142" s="34">
        <v>19500</v>
      </c>
      <c r="I142" s="99">
        <f t="shared" si="65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28860</v>
      </c>
      <c r="O142" s="28">
        <f>O80+960+500+400</f>
        <v>28860</v>
      </c>
      <c r="P142" s="29" t="str">
        <f t="shared" si="66"/>
        <v/>
      </c>
      <c r="Q142" s="34">
        <f t="shared" si="70"/>
        <v>28860</v>
      </c>
      <c r="R142" s="90">
        <f t="shared" si="69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7"/>
        <v>0</v>
      </c>
      <c r="AD142" s="114">
        <f t="shared" si="68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3"/>
        <v>19500</v>
      </c>
      <c r="G143" s="29" t="str">
        <f t="shared" si="71"/>
        <v/>
      </c>
      <c r="H143" s="34">
        <v>19500</v>
      </c>
      <c r="I143" s="99">
        <f t="shared" si="65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6"/>
        <v/>
      </c>
      <c r="Q143" s="34">
        <f t="shared" si="70"/>
        <v>10540</v>
      </c>
      <c r="R143" s="90">
        <f t="shared" si="69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7"/>
        <v>0</v>
      </c>
      <c r="AD143" s="114">
        <f t="shared" si="68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3"/>
        <v>11400</v>
      </c>
      <c r="G144" s="29" t="str">
        <f t="shared" si="71"/>
        <v/>
      </c>
      <c r="H144" s="30">
        <v>11400</v>
      </c>
      <c r="I144" s="99">
        <f t="shared" si="65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6"/>
        <v/>
      </c>
      <c r="Q144" s="34">
        <f t="shared" si="70"/>
        <v>4590</v>
      </c>
      <c r="R144" s="90">
        <f t="shared" si="69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7"/>
        <v>0</v>
      </c>
      <c r="AD144" s="114">
        <f t="shared" si="68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3"/>
        <v>11000</v>
      </c>
      <c r="G145" s="29" t="str">
        <f t="shared" si="71"/>
        <v/>
      </c>
      <c r="H145" s="30">
        <v>11000</v>
      </c>
      <c r="I145" s="99">
        <f t="shared" si="65"/>
        <v>11000</v>
      </c>
      <c r="J145" s="105"/>
      <c r="K145" s="24" t="s">
        <v>353</v>
      </c>
      <c r="L145" s="54" t="s">
        <v>354</v>
      </c>
      <c r="M145" s="52"/>
      <c r="N145" s="34">
        <f>F169+7790+300+400</f>
        <v>10990</v>
      </c>
      <c r="O145" s="28">
        <f>O150+7790+300+400</f>
        <v>16890</v>
      </c>
      <c r="P145" s="29" t="str">
        <f t="shared" si="66"/>
        <v/>
      </c>
      <c r="Q145" s="34">
        <f t="shared" si="70"/>
        <v>16890</v>
      </c>
      <c r="R145" s="90">
        <f t="shared" si="69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7"/>
        <v>0</v>
      </c>
      <c r="AD145" s="114">
        <f t="shared" si="68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3"/>
        <v>10700</v>
      </c>
      <c r="G146" s="29" t="str">
        <f t="shared" si="71"/>
        <v/>
      </c>
      <c r="H146" s="30">
        <v>10700</v>
      </c>
      <c r="I146" s="99">
        <f t="shared" si="65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6"/>
        <v/>
      </c>
      <c r="Q146" s="34">
        <f t="shared" si="70"/>
        <v>9770</v>
      </c>
      <c r="R146" s="90">
        <f t="shared" si="69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7"/>
        <v>0</v>
      </c>
      <c r="AD146" s="114">
        <f t="shared" si="68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3"/>
        <v>10600</v>
      </c>
      <c r="G147" s="29" t="str">
        <f t="shared" si="71"/>
        <v/>
      </c>
      <c r="H147" s="30">
        <v>10600</v>
      </c>
      <c r="I147" s="99">
        <f t="shared" si="65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6" si="72">N147+M147</f>
        <v>7000</v>
      </c>
      <c r="P147" s="29" t="str">
        <f t="shared" si="66"/>
        <v/>
      </c>
      <c r="Q147" s="30">
        <v>7000</v>
      </c>
      <c r="R147" s="90">
        <f t="shared" si="69"/>
        <v>7000</v>
      </c>
      <c r="S147" s="3"/>
      <c r="V147" s="9"/>
      <c r="W147" s="6"/>
      <c r="X147" s="8"/>
      <c r="Y147" s="9"/>
      <c r="Z147" s="6"/>
      <c r="AA147" s="8"/>
      <c r="AC147" s="114">
        <f t="shared" si="67"/>
        <v>0</v>
      </c>
      <c r="AD147" s="114">
        <f t="shared" si="68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3"/>
        <v>10400</v>
      </c>
      <c r="G148" s="29" t="str">
        <f t="shared" si="71"/>
        <v/>
      </c>
      <c r="H148" s="30">
        <v>10400</v>
      </c>
      <c r="I148" s="99">
        <f t="shared" si="65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72"/>
        <v>6300</v>
      </c>
      <c r="P148" s="29" t="str">
        <f t="shared" si="66"/>
        <v/>
      </c>
      <c r="Q148" s="30">
        <v>6300</v>
      </c>
      <c r="R148" s="90">
        <f t="shared" si="69"/>
        <v>6300</v>
      </c>
      <c r="S148" s="3"/>
      <c r="V148" s="9"/>
      <c r="W148" s="6"/>
      <c r="X148" s="8"/>
      <c r="Y148" s="9"/>
      <c r="Z148" s="6"/>
      <c r="AA148" s="8"/>
      <c r="AC148" s="114">
        <f t="shared" si="67"/>
        <v>0</v>
      </c>
      <c r="AD148" s="114">
        <f t="shared" si="68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3"/>
        <v>10400</v>
      </c>
      <c r="G149" s="29" t="str">
        <f t="shared" si="71"/>
        <v/>
      </c>
      <c r="H149" s="30">
        <v>10400</v>
      </c>
      <c r="I149" s="99">
        <f t="shared" si="65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2"/>
        <v>10000</v>
      </c>
      <c r="P149" s="77" t="str">
        <f t="shared" si="66"/>
        <v/>
      </c>
      <c r="Q149" s="30">
        <v>10000</v>
      </c>
      <c r="R149" s="90">
        <f t="shared" si="69"/>
        <v>10000</v>
      </c>
      <c r="S149" s="3"/>
      <c r="V149" s="9"/>
      <c r="W149" s="6"/>
      <c r="X149" s="8"/>
      <c r="Y149" s="9"/>
      <c r="Z149" s="6"/>
      <c r="AA149" s="8"/>
      <c r="AC149" s="114">
        <f t="shared" si="67"/>
        <v>0</v>
      </c>
      <c r="AD149" s="114">
        <f t="shared" si="68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3"/>
        <v>10600</v>
      </c>
      <c r="G150" s="29" t="str">
        <f t="shared" si="71"/>
        <v/>
      </c>
      <c r="H150" s="30">
        <v>10600</v>
      </c>
      <c r="I150" s="99">
        <f t="shared" si="65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2"/>
        <v>8400</v>
      </c>
      <c r="P150" s="77" t="str">
        <f t="shared" si="66"/>
        <v/>
      </c>
      <c r="Q150" s="30">
        <v>8400</v>
      </c>
      <c r="R150" s="90">
        <f t="shared" si="69"/>
        <v>8400</v>
      </c>
      <c r="S150" s="3"/>
      <c r="V150" s="9"/>
      <c r="W150" s="6"/>
      <c r="X150" s="8"/>
      <c r="Y150" s="9"/>
      <c r="Z150" s="6"/>
      <c r="AA150" s="8"/>
      <c r="AC150" s="114">
        <f t="shared" si="67"/>
        <v>0</v>
      </c>
      <c r="AD150" s="114">
        <f t="shared" si="68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3"/>
        <v>10600</v>
      </c>
      <c r="G151" s="29" t="str">
        <f t="shared" si="71"/>
        <v/>
      </c>
      <c r="H151" s="30">
        <v>10600</v>
      </c>
      <c r="I151" s="99">
        <f t="shared" si="65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2"/>
        <v>7200</v>
      </c>
      <c r="P151" s="77" t="str">
        <f t="shared" si="66"/>
        <v/>
      </c>
      <c r="Q151" s="34">
        <v>7200</v>
      </c>
      <c r="R151" s="90">
        <f t="shared" si="69"/>
        <v>7200</v>
      </c>
      <c r="S151" s="3"/>
      <c r="V151" s="9"/>
      <c r="W151" s="6"/>
      <c r="X151" s="8"/>
      <c r="Y151" s="9"/>
      <c r="Z151" s="6"/>
      <c r="AA151" s="8"/>
      <c r="AC151" s="114">
        <f t="shared" si="67"/>
        <v>0</v>
      </c>
      <c r="AD151" s="114">
        <f t="shared" si="68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/>
      <c r="E152" s="27">
        <v>14000</v>
      </c>
      <c r="F152" s="28">
        <f t="shared" si="63"/>
        <v>14000</v>
      </c>
      <c r="G152" s="29" t="str">
        <f t="shared" si="71"/>
        <v/>
      </c>
      <c r="H152" s="30">
        <v>14000</v>
      </c>
      <c r="I152" s="99">
        <f t="shared" si="65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2"/>
        <v>5000</v>
      </c>
      <c r="P152" s="77" t="str">
        <f t="shared" si="66"/>
        <v/>
      </c>
      <c r="Q152" s="34">
        <v>5000</v>
      </c>
      <c r="R152" s="90">
        <f t="shared" si="69"/>
        <v>5000</v>
      </c>
      <c r="S152" s="3"/>
      <c r="V152" s="9"/>
      <c r="W152" s="6"/>
      <c r="X152" s="8"/>
      <c r="Y152" s="9"/>
      <c r="Z152" s="6"/>
      <c r="AA152" s="8"/>
      <c r="AC152" s="114">
        <f t="shared" si="67"/>
        <v>0</v>
      </c>
      <c r="AD152" s="114">
        <f t="shared" si="68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/>
      <c r="E153" s="27">
        <v>13600</v>
      </c>
      <c r="F153" s="28">
        <f t="shared" si="63"/>
        <v>13600</v>
      </c>
      <c r="G153" s="29" t="str">
        <f t="shared" si="71"/>
        <v/>
      </c>
      <c r="H153" s="30">
        <v>13600</v>
      </c>
      <c r="I153" s="99">
        <f t="shared" si="65"/>
        <v>13600</v>
      </c>
      <c r="J153" s="105"/>
      <c r="K153" s="147" t="s">
        <v>373</v>
      </c>
      <c r="L153" s="75" t="s">
        <v>22</v>
      </c>
      <c r="M153" s="57"/>
      <c r="N153" s="27">
        <v>6000</v>
      </c>
      <c r="O153" s="28">
        <f t="shared" si="72"/>
        <v>6000</v>
      </c>
      <c r="P153" s="77" t="str">
        <f t="shared" si="66"/>
        <v/>
      </c>
      <c r="Q153" s="30">
        <v>6000</v>
      </c>
      <c r="R153" s="90">
        <f t="shared" si="69"/>
        <v>6000</v>
      </c>
      <c r="S153" s="3"/>
      <c r="V153" s="9"/>
      <c r="W153" s="6"/>
      <c r="X153" s="8"/>
      <c r="Y153" s="9"/>
      <c r="Z153" s="6"/>
      <c r="AA153" s="8"/>
      <c r="AC153" s="114">
        <f t="shared" si="67"/>
        <v>0</v>
      </c>
      <c r="AD153" s="114">
        <f t="shared" si="68"/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/>
      <c r="E154" s="27">
        <v>12700</v>
      </c>
      <c r="F154" s="28">
        <f t="shared" si="63"/>
        <v>12700</v>
      </c>
      <c r="G154" s="29" t="str">
        <f t="shared" si="71"/>
        <v/>
      </c>
      <c r="H154" s="30">
        <v>12700</v>
      </c>
      <c r="I154" s="99">
        <f t="shared" si="65"/>
        <v>12700</v>
      </c>
      <c r="J154" s="105"/>
      <c r="K154" s="147" t="s">
        <v>375</v>
      </c>
      <c r="L154" s="75" t="s">
        <v>22</v>
      </c>
      <c r="M154" s="57"/>
      <c r="N154" s="27">
        <v>5200</v>
      </c>
      <c r="O154" s="28">
        <f t="shared" si="72"/>
        <v>5200</v>
      </c>
      <c r="P154" s="77" t="str">
        <f t="shared" si="66"/>
        <v/>
      </c>
      <c r="Q154" s="30">
        <v>5200</v>
      </c>
      <c r="R154" s="90">
        <f t="shared" si="69"/>
        <v>5200</v>
      </c>
      <c r="S154" s="3"/>
      <c r="V154" s="9"/>
      <c r="W154" s="6"/>
      <c r="X154" s="8"/>
      <c r="Y154" s="9"/>
      <c r="Z154" s="6"/>
      <c r="AA154" s="8"/>
      <c r="AC154" s="114">
        <f t="shared" si="67"/>
        <v>0</v>
      </c>
      <c r="AD154" s="114">
        <f t="shared" si="68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3"/>
        <v>10300</v>
      </c>
      <c r="G155" s="29"/>
      <c r="H155" s="30">
        <v>10300</v>
      </c>
      <c r="I155" s="99">
        <f t="shared" si="65"/>
        <v>10300</v>
      </c>
      <c r="J155" s="105"/>
      <c r="K155" s="148" t="s">
        <v>377</v>
      </c>
      <c r="L155" s="75" t="s">
        <v>22</v>
      </c>
      <c r="M155" s="57"/>
      <c r="N155" s="27">
        <v>6500</v>
      </c>
      <c r="O155" s="28">
        <f t="shared" si="72"/>
        <v>6500</v>
      </c>
      <c r="P155" s="77" t="str">
        <f t="shared" si="66"/>
        <v/>
      </c>
      <c r="Q155" s="30">
        <v>6500</v>
      </c>
      <c r="R155" s="90">
        <f t="shared" si="69"/>
        <v>6500</v>
      </c>
      <c r="S155" s="3"/>
      <c r="V155" s="9"/>
      <c r="W155" s="6"/>
      <c r="X155" s="8"/>
      <c r="Y155" s="9"/>
      <c r="Z155" s="6"/>
      <c r="AA155" s="8"/>
      <c r="AC155" s="114">
        <f t="shared" si="67"/>
        <v>0</v>
      </c>
      <c r="AD155" s="114">
        <f t="shared" si="68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3"/>
        <v>13000</v>
      </c>
      <c r="G156" s="29" t="str">
        <f t="shared" ref="G156:G164" si="73">IF(LEFT(D156,1)="+",LEFT(D156,1)&amp;TEXT(D156,"#"),TEXT(D156,"#"))</f>
        <v/>
      </c>
      <c r="H156" s="30">
        <v>13000</v>
      </c>
      <c r="I156" s="99">
        <f t="shared" si="65"/>
        <v>13000</v>
      </c>
      <c r="J156" s="105"/>
      <c r="K156" s="147" t="s">
        <v>379</v>
      </c>
      <c r="L156" s="75" t="s">
        <v>22</v>
      </c>
      <c r="M156" s="57"/>
      <c r="N156" s="27">
        <v>3800</v>
      </c>
      <c r="O156" s="28">
        <f t="shared" si="72"/>
        <v>3800</v>
      </c>
      <c r="P156" s="77" t="str">
        <f t="shared" si="66"/>
        <v/>
      </c>
      <c r="Q156" s="30">
        <v>3800</v>
      </c>
      <c r="R156" s="90">
        <f t="shared" si="69"/>
        <v>3800</v>
      </c>
      <c r="S156" s="3"/>
      <c r="V156" s="9"/>
      <c r="W156" s="6"/>
      <c r="X156" s="8"/>
      <c r="Y156" s="9"/>
      <c r="Z156" s="6"/>
      <c r="AA156" s="8"/>
      <c r="AC156" s="114">
        <f t="shared" si="67"/>
        <v>0</v>
      </c>
      <c r="AD156" s="114">
        <f t="shared" si="68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3"/>
        <v>13500</v>
      </c>
      <c r="G157" s="29"/>
      <c r="H157" s="34">
        <v>13500</v>
      </c>
      <c r="I157" s="99">
        <f t="shared" si="65"/>
        <v>13500</v>
      </c>
      <c r="J157" s="105"/>
      <c r="K157" s="147" t="s">
        <v>380</v>
      </c>
      <c r="L157" s="75" t="s">
        <v>231</v>
      </c>
      <c r="M157" s="57"/>
      <c r="N157" s="27">
        <v>4700</v>
      </c>
      <c r="O157" s="28">
        <f t="shared" si="72"/>
        <v>4700</v>
      </c>
      <c r="P157" s="77" t="str">
        <f t="shared" si="66"/>
        <v/>
      </c>
      <c r="Q157" s="30">
        <v>4700</v>
      </c>
      <c r="R157" s="90">
        <f t="shared" si="69"/>
        <v>4700</v>
      </c>
      <c r="S157" s="3"/>
      <c r="V157" s="9"/>
      <c r="W157" s="6"/>
      <c r="X157" s="8"/>
      <c r="Y157" s="9"/>
      <c r="Z157" s="6"/>
      <c r="AA157" s="8"/>
      <c r="AC157" s="114">
        <f t="shared" si="67"/>
        <v>0</v>
      </c>
      <c r="AD157" s="114">
        <f t="shared" si="68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3"/>
        <v>13200</v>
      </c>
      <c r="G158" s="29" t="str">
        <f t="shared" si="73"/>
        <v/>
      </c>
      <c r="H158" s="34">
        <v>13200</v>
      </c>
      <c r="I158" s="99">
        <f t="shared" si="65"/>
        <v>13200</v>
      </c>
      <c r="J158" s="105"/>
      <c r="K158" s="147" t="s">
        <v>382</v>
      </c>
      <c r="L158" s="75" t="s">
        <v>22</v>
      </c>
      <c r="M158" s="57"/>
      <c r="N158" s="27">
        <v>6700</v>
      </c>
      <c r="O158" s="28">
        <f t="shared" si="72"/>
        <v>6700</v>
      </c>
      <c r="P158" s="77" t="str">
        <f t="shared" si="66"/>
        <v/>
      </c>
      <c r="Q158" s="30">
        <v>6700</v>
      </c>
      <c r="R158" s="90">
        <f t="shared" si="69"/>
        <v>6700</v>
      </c>
      <c r="S158" s="3"/>
      <c r="V158" s="9"/>
      <c r="W158" s="6"/>
      <c r="X158" s="8"/>
      <c r="Y158" s="9"/>
      <c r="Z158" s="6"/>
      <c r="AA158" s="8"/>
      <c r="AC158" s="114">
        <f t="shared" si="67"/>
        <v>0</v>
      </c>
      <c r="AD158" s="114">
        <f t="shared" si="68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3"/>
        <v>13200</v>
      </c>
      <c r="G159" s="29" t="str">
        <f t="shared" si="73"/>
        <v/>
      </c>
      <c r="H159" s="34">
        <v>13200</v>
      </c>
      <c r="I159" s="99">
        <f t="shared" si="65"/>
        <v>13200</v>
      </c>
      <c r="J159" s="105"/>
      <c r="K159" s="147" t="s">
        <v>384</v>
      </c>
      <c r="L159" s="75" t="s">
        <v>22</v>
      </c>
      <c r="M159" s="57"/>
      <c r="N159" s="27">
        <v>2700</v>
      </c>
      <c r="O159" s="28">
        <f t="shared" si="72"/>
        <v>2700</v>
      </c>
      <c r="P159" s="77" t="str">
        <f t="shared" si="66"/>
        <v/>
      </c>
      <c r="Q159" s="30">
        <v>2700</v>
      </c>
      <c r="R159" s="90">
        <f t="shared" si="69"/>
        <v>2700</v>
      </c>
      <c r="S159" s="3"/>
      <c r="V159" s="9"/>
      <c r="W159" s="6"/>
      <c r="X159" s="8"/>
      <c r="Y159" s="9"/>
      <c r="Z159" s="6"/>
      <c r="AA159" s="8"/>
      <c r="AC159" s="114">
        <f t="shared" si="67"/>
        <v>0</v>
      </c>
      <c r="AD159" s="114">
        <f t="shared" si="68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3"/>
        <v>10600</v>
      </c>
      <c r="G160" s="29" t="str">
        <f t="shared" si="73"/>
        <v/>
      </c>
      <c r="H160" s="30">
        <v>10600</v>
      </c>
      <c r="I160" s="99">
        <f t="shared" si="65"/>
        <v>10600</v>
      </c>
      <c r="J160" s="105"/>
      <c r="K160" s="147" t="s">
        <v>386</v>
      </c>
      <c r="L160" s="75" t="s">
        <v>22</v>
      </c>
      <c r="M160" s="57"/>
      <c r="N160" s="27">
        <v>2300</v>
      </c>
      <c r="O160" s="28">
        <f t="shared" si="72"/>
        <v>2300</v>
      </c>
      <c r="P160" s="77" t="str">
        <f t="shared" si="66"/>
        <v/>
      </c>
      <c r="Q160" s="30">
        <v>2300</v>
      </c>
      <c r="R160" s="90">
        <f t="shared" si="69"/>
        <v>2300</v>
      </c>
      <c r="S160" s="3"/>
      <c r="V160" s="9"/>
      <c r="W160" s="6"/>
      <c r="X160" s="8"/>
      <c r="Y160" s="9"/>
      <c r="Z160" s="6"/>
      <c r="AA160" s="8"/>
      <c r="AC160" s="114">
        <f t="shared" si="67"/>
        <v>0</v>
      </c>
      <c r="AD160" s="114">
        <f t="shared" si="68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3"/>
        <v>10600</v>
      </c>
      <c r="G161" s="29" t="str">
        <f t="shared" si="73"/>
        <v/>
      </c>
      <c r="H161" s="30">
        <v>10600</v>
      </c>
      <c r="I161" s="67">
        <f t="shared" si="65"/>
        <v>10600</v>
      </c>
      <c r="J161" s="105"/>
      <c r="K161" s="147" t="s">
        <v>388</v>
      </c>
      <c r="L161" s="75" t="s">
        <v>22</v>
      </c>
      <c r="M161" s="57"/>
      <c r="N161" s="27">
        <v>2300</v>
      </c>
      <c r="O161" s="28">
        <f t="shared" si="72"/>
        <v>2300</v>
      </c>
      <c r="P161" s="77" t="str">
        <f t="shared" si="66"/>
        <v/>
      </c>
      <c r="Q161" s="30">
        <v>2300</v>
      </c>
      <c r="R161" s="90">
        <f t="shared" si="69"/>
        <v>2300</v>
      </c>
      <c r="S161" s="3"/>
      <c r="V161" s="9"/>
      <c r="W161" s="6"/>
      <c r="X161" s="8"/>
      <c r="Y161" s="9"/>
      <c r="Z161" s="6"/>
      <c r="AA161" s="8"/>
      <c r="AC161" s="114">
        <f t="shared" si="67"/>
        <v>0</v>
      </c>
      <c r="AD161" s="114">
        <f t="shared" si="68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3"/>
        <v>10600</v>
      </c>
      <c r="G162" s="29" t="str">
        <f t="shared" si="73"/>
        <v/>
      </c>
      <c r="H162" s="30">
        <v>10600</v>
      </c>
      <c r="I162" s="67">
        <f t="shared" si="65"/>
        <v>10600</v>
      </c>
      <c r="J162" s="105"/>
      <c r="K162" s="147" t="s">
        <v>390</v>
      </c>
      <c r="L162" s="75" t="s">
        <v>22</v>
      </c>
      <c r="M162" s="57"/>
      <c r="N162" s="27">
        <v>10200</v>
      </c>
      <c r="O162" s="28">
        <f t="shared" si="72"/>
        <v>10200</v>
      </c>
      <c r="P162" s="77" t="str">
        <f t="shared" si="66"/>
        <v/>
      </c>
      <c r="Q162" s="30">
        <v>10200</v>
      </c>
      <c r="R162" s="90">
        <f t="shared" si="69"/>
        <v>10200</v>
      </c>
      <c r="S162" s="3"/>
      <c r="V162" s="9"/>
      <c r="W162" s="6"/>
      <c r="X162" s="8"/>
      <c r="Y162" s="9"/>
      <c r="Z162" s="6"/>
      <c r="AA162" s="8"/>
      <c r="AC162" s="114">
        <f t="shared" si="67"/>
        <v>0</v>
      </c>
      <c r="AD162" s="114">
        <f t="shared" si="68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3"/>
        <v>10700</v>
      </c>
      <c r="G163" s="29" t="str">
        <f t="shared" si="73"/>
        <v/>
      </c>
      <c r="H163" s="30">
        <v>10700</v>
      </c>
      <c r="I163" s="99">
        <f t="shared" si="65"/>
        <v>10700</v>
      </c>
      <c r="J163" s="105"/>
      <c r="K163" s="147" t="s">
        <v>393</v>
      </c>
      <c r="L163" s="75" t="s">
        <v>329</v>
      </c>
      <c r="M163" s="57"/>
      <c r="N163" s="27">
        <v>10700</v>
      </c>
      <c r="O163" s="28">
        <f t="shared" si="72"/>
        <v>10700</v>
      </c>
      <c r="P163" s="77" t="str">
        <f t="shared" si="66"/>
        <v/>
      </c>
      <c r="Q163" s="30">
        <v>10700</v>
      </c>
      <c r="R163" s="90">
        <f t="shared" si="69"/>
        <v>10700</v>
      </c>
      <c r="S163" s="3"/>
      <c r="V163" s="9"/>
      <c r="W163" s="6"/>
      <c r="X163" s="8"/>
      <c r="Y163" s="9"/>
      <c r="Z163" s="6"/>
      <c r="AA163" s="8"/>
      <c r="AC163" s="114">
        <f t="shared" si="67"/>
        <v>0</v>
      </c>
      <c r="AD163" s="114">
        <f t="shared" si="68"/>
        <v>0</v>
      </c>
      <c r="AE163" s="157"/>
    </row>
    <row r="164" s="1" customFormat="1" ht="11" customHeight="1" spans="1:31">
      <c r="A164" s="42"/>
      <c r="B164" s="44" t="s">
        <v>413</v>
      </c>
      <c r="C164" s="135" t="s">
        <v>414</v>
      </c>
      <c r="D164" s="26"/>
      <c r="E164" s="27">
        <v>10600</v>
      </c>
      <c r="F164" s="28">
        <f t="shared" si="63"/>
        <v>10600</v>
      </c>
      <c r="G164" s="29" t="str">
        <f t="shared" si="73"/>
        <v/>
      </c>
      <c r="H164" s="30">
        <v>10600</v>
      </c>
      <c r="I164" s="99">
        <f t="shared" si="65"/>
        <v>10600</v>
      </c>
      <c r="J164" s="105"/>
      <c r="K164" s="147" t="s">
        <v>395</v>
      </c>
      <c r="L164" s="75" t="s">
        <v>75</v>
      </c>
      <c r="M164" s="57"/>
      <c r="N164" s="27">
        <v>12000</v>
      </c>
      <c r="O164" s="28">
        <f t="shared" si="72"/>
        <v>12000</v>
      </c>
      <c r="P164" s="77" t="str">
        <f t="shared" si="66"/>
        <v/>
      </c>
      <c r="Q164" s="30">
        <v>12000</v>
      </c>
      <c r="R164" s="90">
        <f t="shared" si="69"/>
        <v>12000</v>
      </c>
      <c r="S164" s="3"/>
      <c r="V164" s="9"/>
      <c r="W164" s="6"/>
      <c r="X164" s="8"/>
      <c r="Y164" s="9"/>
      <c r="Z164" s="6"/>
      <c r="AA164" s="8"/>
      <c r="AC164" s="114">
        <f t="shared" si="67"/>
        <v>0</v>
      </c>
      <c r="AD164" s="114">
        <f t="shared" si="68"/>
        <v>0</v>
      </c>
      <c r="AE164" s="11"/>
    </row>
    <row r="165" s="1" customFormat="1" ht="11" customHeight="1" spans="1:31">
      <c r="A165" s="48"/>
      <c r="B165" s="136" t="s">
        <v>416</v>
      </c>
      <c r="C165" s="36"/>
      <c r="D165" s="37"/>
      <c r="E165" s="38">
        <f>SUM(F120:F164)</f>
        <v>557800</v>
      </c>
      <c r="F165" s="39">
        <f>E165/45</f>
        <v>12395.5555555556</v>
      </c>
      <c r="G165" s="73"/>
      <c r="H165" s="38">
        <f>SUM(I120:I164)</f>
        <v>557800</v>
      </c>
      <c r="I165" s="149">
        <f>H165/45</f>
        <v>12395.5555555556</v>
      </c>
      <c r="J165" s="105"/>
      <c r="K165" s="134" t="s">
        <v>397</v>
      </c>
      <c r="L165" s="25" t="s">
        <v>398</v>
      </c>
      <c r="M165" s="52"/>
      <c r="N165" s="27">
        <v>11700</v>
      </c>
      <c r="O165" s="28">
        <f t="shared" si="72"/>
        <v>11700</v>
      </c>
      <c r="P165" s="29" t="str">
        <f t="shared" si="66"/>
        <v/>
      </c>
      <c r="Q165" s="30">
        <v>11700</v>
      </c>
      <c r="R165" s="90">
        <f t="shared" si="69"/>
        <v>11700</v>
      </c>
      <c r="S165" s="3"/>
      <c r="V165" s="9"/>
      <c r="W165" s="6"/>
      <c r="X165" s="8"/>
      <c r="Y165" s="9"/>
      <c r="Z165" s="6"/>
      <c r="AA165" s="8"/>
      <c r="AC165" s="114">
        <f t="shared" si="67"/>
        <v>0</v>
      </c>
      <c r="AD165" s="114">
        <f t="shared" si="68"/>
        <v>0</v>
      </c>
      <c r="AE165" s="11"/>
    </row>
    <row r="166" s="1" customFormat="1" ht="11" customHeight="1" spans="1:31">
      <c r="A166" s="137" t="s">
        <v>419</v>
      </c>
      <c r="B166" s="24" t="s">
        <v>420</v>
      </c>
      <c r="C166" s="25" t="s">
        <v>15</v>
      </c>
      <c r="D166" s="26"/>
      <c r="E166" s="34">
        <v>4100</v>
      </c>
      <c r="F166" s="28">
        <f t="shared" ref="F166:F180" si="74">E166+D166</f>
        <v>4100</v>
      </c>
      <c r="G166" s="29" t="str">
        <f t="shared" ref="G166:G184" si="75">IF(LEFT(D166,1)="+",LEFT(D166,1)&amp;TEXT(D166,"#"),TEXT(D166,"#"))</f>
        <v/>
      </c>
      <c r="H166" s="34">
        <v>4100</v>
      </c>
      <c r="I166" s="99">
        <f t="shared" ref="I166:I180" si="76">IF(G166="",0+H166,G166+H166)</f>
        <v>4100</v>
      </c>
      <c r="J166" s="105"/>
      <c r="K166" s="150" t="s">
        <v>400</v>
      </c>
      <c r="L166" s="75" t="s">
        <v>22</v>
      </c>
      <c r="M166" s="52"/>
      <c r="N166" s="27">
        <v>4050</v>
      </c>
      <c r="O166" s="28">
        <f t="shared" si="72"/>
        <v>4050</v>
      </c>
      <c r="P166" s="77" t="str">
        <f t="shared" si="66"/>
        <v/>
      </c>
      <c r="Q166" s="30">
        <v>4050</v>
      </c>
      <c r="R166" s="90">
        <f t="shared" si="69"/>
        <v>4050</v>
      </c>
      <c r="S166" s="3"/>
      <c r="V166" s="9"/>
      <c r="W166" s="6"/>
      <c r="X166" s="8"/>
      <c r="Y166" s="9"/>
      <c r="Z166" s="6"/>
      <c r="AA166" s="8"/>
      <c r="AC166" s="114">
        <f t="shared" si="67"/>
        <v>0</v>
      </c>
      <c r="AD166" s="114">
        <f t="shared" si="68"/>
        <v>0</v>
      </c>
      <c r="AE166" s="11"/>
    </row>
    <row r="167" s="1" customFormat="1" ht="11" customHeight="1" spans="1:31">
      <c r="A167" s="138"/>
      <c r="B167" s="24" t="s">
        <v>422</v>
      </c>
      <c r="C167" s="25" t="s">
        <v>22</v>
      </c>
      <c r="D167" s="26"/>
      <c r="E167" s="27">
        <v>2500</v>
      </c>
      <c r="F167" s="28">
        <f t="shared" si="74"/>
        <v>2500</v>
      </c>
      <c r="G167" s="29" t="str">
        <f t="shared" si="75"/>
        <v/>
      </c>
      <c r="H167" s="30">
        <v>2500</v>
      </c>
      <c r="I167" s="99">
        <f t="shared" si="76"/>
        <v>2500</v>
      </c>
      <c r="J167" s="105"/>
      <c r="K167" s="151" t="s">
        <v>402</v>
      </c>
      <c r="L167" s="75" t="s">
        <v>22</v>
      </c>
      <c r="M167" s="26"/>
      <c r="N167" s="27">
        <v>10360</v>
      </c>
      <c r="O167" s="28">
        <f t="shared" si="72"/>
        <v>10360</v>
      </c>
      <c r="P167" s="77" t="str">
        <f t="shared" si="66"/>
        <v/>
      </c>
      <c r="Q167" s="30">
        <v>10360</v>
      </c>
      <c r="R167" s="90">
        <f t="shared" si="69"/>
        <v>10360</v>
      </c>
      <c r="S167" s="3"/>
      <c r="V167" s="9"/>
      <c r="W167" s="6"/>
      <c r="X167" s="8"/>
      <c r="Y167" s="9"/>
      <c r="Z167" s="6"/>
      <c r="AA167" s="8"/>
      <c r="AC167" s="114">
        <f t="shared" si="67"/>
        <v>0</v>
      </c>
      <c r="AD167" s="114">
        <f t="shared" si="68"/>
        <v>0</v>
      </c>
      <c r="AE167" s="11"/>
    </row>
    <row r="168" s="1" customFormat="1" ht="11" customHeight="1" spans="1:31">
      <c r="A168" s="138"/>
      <c r="B168" s="118" t="s">
        <v>425</v>
      </c>
      <c r="C168" s="25" t="s">
        <v>22</v>
      </c>
      <c r="D168" s="26"/>
      <c r="E168" s="34">
        <v>3400</v>
      </c>
      <c r="F168" s="28">
        <f t="shared" si="74"/>
        <v>3400</v>
      </c>
      <c r="G168" s="29" t="str">
        <f t="shared" si="75"/>
        <v/>
      </c>
      <c r="H168" s="34">
        <v>3400</v>
      </c>
      <c r="I168" s="99">
        <f t="shared" si="76"/>
        <v>3400</v>
      </c>
      <c r="J168" s="105"/>
      <c r="K168" s="44" t="s">
        <v>404</v>
      </c>
      <c r="L168" s="44" t="s">
        <v>22</v>
      </c>
      <c r="M168" s="26"/>
      <c r="N168" s="27">
        <v>3600</v>
      </c>
      <c r="O168" s="152">
        <f t="shared" si="72"/>
        <v>3600</v>
      </c>
      <c r="P168" s="153" t="str">
        <f t="shared" si="66"/>
        <v/>
      </c>
      <c r="Q168" s="156">
        <v>3600</v>
      </c>
      <c r="R168" s="90">
        <f t="shared" si="69"/>
        <v>3600</v>
      </c>
      <c r="S168" s="3"/>
      <c r="V168" s="9"/>
      <c r="W168" s="6"/>
      <c r="X168" s="8"/>
      <c r="Y168" s="9"/>
      <c r="Z168" s="6"/>
      <c r="AA168" s="8"/>
      <c r="AC168" s="114">
        <f t="shared" si="67"/>
        <v>0</v>
      </c>
      <c r="AD168" s="114">
        <f t="shared" si="68"/>
        <v>0</v>
      </c>
      <c r="AE168" s="11"/>
    </row>
    <row r="169" s="1" customFormat="1" ht="11" customHeight="1" spans="1:31">
      <c r="A169" s="138"/>
      <c r="B169" s="32" t="s">
        <v>428</v>
      </c>
      <c r="C169" s="33" t="s">
        <v>231</v>
      </c>
      <c r="D169" s="26"/>
      <c r="E169" s="27">
        <v>2500</v>
      </c>
      <c r="F169" s="28">
        <f t="shared" si="74"/>
        <v>2500</v>
      </c>
      <c r="G169" s="29" t="str">
        <f t="shared" si="75"/>
        <v/>
      </c>
      <c r="H169" s="30">
        <v>2500</v>
      </c>
      <c r="I169" s="99">
        <f t="shared" si="76"/>
        <v>2500</v>
      </c>
      <c r="J169" s="105"/>
      <c r="K169" s="44" t="s">
        <v>406</v>
      </c>
      <c r="L169" s="44" t="s">
        <v>20</v>
      </c>
      <c r="M169" s="26"/>
      <c r="N169" s="27">
        <v>3000</v>
      </c>
      <c r="O169" s="152">
        <f t="shared" si="72"/>
        <v>3000</v>
      </c>
      <c r="P169" s="153" t="str">
        <f t="shared" si="66"/>
        <v/>
      </c>
      <c r="Q169" s="156">
        <v>3000</v>
      </c>
      <c r="R169" s="90">
        <f t="shared" si="69"/>
        <v>3000</v>
      </c>
      <c r="S169" s="3"/>
      <c r="V169" s="9"/>
      <c r="W169" s="6"/>
      <c r="X169" s="8"/>
      <c r="Y169" s="9"/>
      <c r="Z169" s="6"/>
      <c r="AA169" s="8"/>
      <c r="AC169" s="114">
        <f t="shared" si="67"/>
        <v>0</v>
      </c>
      <c r="AD169" s="114">
        <f t="shared" si="68"/>
        <v>0</v>
      </c>
      <c r="AE169" s="11"/>
    </row>
    <row r="170" s="1" customFormat="1" ht="11" customHeight="1" spans="1:31">
      <c r="A170" s="138"/>
      <c r="B170" s="24" t="s">
        <v>430</v>
      </c>
      <c r="C170" s="25" t="s">
        <v>22</v>
      </c>
      <c r="D170" s="26"/>
      <c r="E170" s="27">
        <v>3100</v>
      </c>
      <c r="F170" s="28">
        <f t="shared" si="74"/>
        <v>3100</v>
      </c>
      <c r="G170" s="29" t="str">
        <f t="shared" si="75"/>
        <v/>
      </c>
      <c r="H170" s="30">
        <v>3100</v>
      </c>
      <c r="I170" s="99">
        <f t="shared" si="76"/>
        <v>3100</v>
      </c>
      <c r="J170" s="105"/>
      <c r="K170" s="44" t="s">
        <v>408</v>
      </c>
      <c r="L170" s="44" t="s">
        <v>22</v>
      </c>
      <c r="M170" s="26"/>
      <c r="N170" s="27">
        <v>3000</v>
      </c>
      <c r="O170" s="152">
        <f t="shared" si="72"/>
        <v>3000</v>
      </c>
      <c r="P170" s="153" t="str">
        <f t="shared" si="66"/>
        <v/>
      </c>
      <c r="Q170" s="156">
        <v>3000</v>
      </c>
      <c r="R170" s="90">
        <f t="shared" si="69"/>
        <v>3000</v>
      </c>
      <c r="S170" s="3"/>
      <c r="V170" s="9"/>
      <c r="W170" s="6"/>
      <c r="X170" s="8"/>
      <c r="Y170" s="9"/>
      <c r="Z170" s="6"/>
      <c r="AA170" s="8"/>
      <c r="AC170" s="114">
        <f t="shared" si="67"/>
        <v>0</v>
      </c>
      <c r="AD170" s="114">
        <f t="shared" si="68"/>
        <v>0</v>
      </c>
      <c r="AE170" s="11"/>
    </row>
    <row r="171" s="1" customFormat="1" ht="11" customHeight="1" spans="1:31">
      <c r="A171" s="138"/>
      <c r="B171" s="24" t="s">
        <v>432</v>
      </c>
      <c r="C171" s="25" t="s">
        <v>22</v>
      </c>
      <c r="D171" s="26"/>
      <c r="E171" s="27">
        <v>3100</v>
      </c>
      <c r="F171" s="28">
        <f t="shared" si="74"/>
        <v>3100</v>
      </c>
      <c r="G171" s="29" t="str">
        <f t="shared" si="75"/>
        <v/>
      </c>
      <c r="H171" s="30">
        <v>3100</v>
      </c>
      <c r="I171" s="99">
        <f t="shared" si="76"/>
        <v>3100</v>
      </c>
      <c r="J171" s="105" t="s">
        <v>410</v>
      </c>
      <c r="K171" s="44" t="s">
        <v>411</v>
      </c>
      <c r="L171" s="44" t="s">
        <v>412</v>
      </c>
      <c r="M171" s="26"/>
      <c r="N171" s="27">
        <v>47200</v>
      </c>
      <c r="O171" s="152">
        <f t="shared" si="72"/>
        <v>47200</v>
      </c>
      <c r="P171" s="153" t="str">
        <f t="shared" si="66"/>
        <v/>
      </c>
      <c r="Q171" s="27">
        <v>47200</v>
      </c>
      <c r="R171" s="90">
        <f t="shared" si="69"/>
        <v>47200</v>
      </c>
      <c r="S171" s="3"/>
      <c r="V171" s="9"/>
      <c r="W171" s="6"/>
      <c r="X171" s="8"/>
      <c r="Y171" s="9"/>
      <c r="Z171" s="6"/>
      <c r="AA171" s="8"/>
      <c r="AC171" s="114">
        <f t="shared" si="67"/>
        <v>0</v>
      </c>
      <c r="AD171" s="114">
        <f t="shared" si="68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105</v>
      </c>
      <c r="D172" s="26"/>
      <c r="E172" s="27">
        <v>5800</v>
      </c>
      <c r="F172" s="28">
        <f t="shared" si="74"/>
        <v>5800</v>
      </c>
      <c r="G172" s="29" t="str">
        <f t="shared" si="75"/>
        <v/>
      </c>
      <c r="H172" s="30">
        <v>5800</v>
      </c>
      <c r="I172" s="99">
        <f t="shared" si="76"/>
        <v>5800</v>
      </c>
      <c r="J172" s="105"/>
      <c r="K172" s="44" t="s">
        <v>415</v>
      </c>
      <c r="L172" s="44" t="s">
        <v>412</v>
      </c>
      <c r="M172" s="26"/>
      <c r="N172" s="27">
        <v>16200</v>
      </c>
      <c r="O172" s="152">
        <f t="shared" si="72"/>
        <v>16200</v>
      </c>
      <c r="P172" s="77" t="str">
        <f t="shared" si="66"/>
        <v/>
      </c>
      <c r="Q172" s="27">
        <v>16200</v>
      </c>
      <c r="R172" s="90">
        <f t="shared" si="69"/>
        <v>16200</v>
      </c>
      <c r="S172" s="3"/>
      <c r="V172" s="9"/>
      <c r="W172" s="6"/>
      <c r="X172" s="8"/>
      <c r="Y172" s="9"/>
      <c r="Z172" s="6"/>
      <c r="AA172" s="8"/>
      <c r="AC172" s="114">
        <f t="shared" si="67"/>
        <v>0</v>
      </c>
      <c r="AD172" s="114">
        <f t="shared" si="68"/>
        <v>0</v>
      </c>
      <c r="AE172" s="11"/>
    </row>
    <row r="173" s="1" customFormat="1" ht="11" customHeight="1" spans="1:31">
      <c r="A173" s="138"/>
      <c r="B173" s="24" t="s">
        <v>435</v>
      </c>
      <c r="C173" s="25" t="s">
        <v>22</v>
      </c>
      <c r="D173" s="26"/>
      <c r="E173" s="27">
        <v>3000</v>
      </c>
      <c r="F173" s="28">
        <f t="shared" si="74"/>
        <v>3000</v>
      </c>
      <c r="G173" s="29" t="str">
        <f t="shared" si="75"/>
        <v/>
      </c>
      <c r="H173" s="30">
        <v>3000</v>
      </c>
      <c r="I173" s="99">
        <f t="shared" si="76"/>
        <v>3000</v>
      </c>
      <c r="J173" s="105"/>
      <c r="K173" s="44" t="s">
        <v>417</v>
      </c>
      <c r="L173" s="44" t="s">
        <v>418</v>
      </c>
      <c r="M173" s="26"/>
      <c r="N173" s="27">
        <v>14400</v>
      </c>
      <c r="O173" s="152">
        <f t="shared" si="72"/>
        <v>14400</v>
      </c>
      <c r="P173" s="77" t="str">
        <f t="shared" si="66"/>
        <v/>
      </c>
      <c r="Q173" s="27">
        <v>14400</v>
      </c>
      <c r="R173" s="90">
        <f t="shared" si="69"/>
        <v>14400</v>
      </c>
      <c r="S173" s="3"/>
      <c r="V173" s="9"/>
      <c r="W173" s="6"/>
      <c r="X173" s="8"/>
      <c r="Y173" s="9"/>
      <c r="Z173" s="6"/>
      <c r="AA173" s="8"/>
      <c r="AC173" s="114">
        <f t="shared" si="67"/>
        <v>0</v>
      </c>
      <c r="AD173" s="114">
        <f t="shared" si="68"/>
        <v>0</v>
      </c>
      <c r="AE173" s="11"/>
    </row>
    <row r="174" s="1" customFormat="1" ht="11" customHeight="1" spans="1:31">
      <c r="A174" s="138"/>
      <c r="B174" s="24" t="s">
        <v>437</v>
      </c>
      <c r="C174" s="25" t="s">
        <v>22</v>
      </c>
      <c r="D174" s="26"/>
      <c r="E174" s="27">
        <v>4430</v>
      </c>
      <c r="F174" s="28">
        <f t="shared" si="74"/>
        <v>4430</v>
      </c>
      <c r="G174" s="29" t="str">
        <f t="shared" si="75"/>
        <v/>
      </c>
      <c r="H174" s="30">
        <v>4430</v>
      </c>
      <c r="I174" s="99">
        <f t="shared" si="76"/>
        <v>4430</v>
      </c>
      <c r="J174" s="105"/>
      <c r="K174" s="44" t="s">
        <v>421</v>
      </c>
      <c r="L174" s="44" t="s">
        <v>276</v>
      </c>
      <c r="M174" s="26"/>
      <c r="N174" s="27">
        <v>15300</v>
      </c>
      <c r="O174" s="152">
        <f t="shared" si="72"/>
        <v>15300</v>
      </c>
      <c r="P174" s="77" t="str">
        <f t="shared" si="66"/>
        <v/>
      </c>
      <c r="Q174" s="27">
        <v>15300</v>
      </c>
      <c r="R174" s="90">
        <f t="shared" si="69"/>
        <v>15300</v>
      </c>
      <c r="S174" s="3"/>
      <c r="V174" s="9"/>
      <c r="W174" s="6"/>
      <c r="X174" s="8"/>
      <c r="Y174" s="9"/>
      <c r="Z174" s="6"/>
      <c r="AA174" s="8"/>
      <c r="AC174" s="114">
        <f t="shared" si="67"/>
        <v>0</v>
      </c>
      <c r="AD174" s="114">
        <f t="shared" si="68"/>
        <v>0</v>
      </c>
      <c r="AE174" s="11"/>
    </row>
    <row r="175" s="1" customFormat="1" ht="11" customHeight="1" spans="1:31">
      <c r="A175" s="138"/>
      <c r="B175" s="32" t="s">
        <v>439</v>
      </c>
      <c r="C175" s="33" t="s">
        <v>22</v>
      </c>
      <c r="D175" s="26"/>
      <c r="E175" s="27">
        <v>3100</v>
      </c>
      <c r="F175" s="28">
        <f t="shared" si="74"/>
        <v>3100</v>
      </c>
      <c r="G175" s="29" t="str">
        <f t="shared" si="75"/>
        <v/>
      </c>
      <c r="H175" s="30">
        <v>3100</v>
      </c>
      <c r="I175" s="99">
        <f t="shared" si="76"/>
        <v>3100</v>
      </c>
      <c r="J175" s="105"/>
      <c r="K175" s="44" t="s">
        <v>423</v>
      </c>
      <c r="L175" s="44" t="s">
        <v>424</v>
      </c>
      <c r="M175" s="26"/>
      <c r="N175" s="27">
        <v>17200</v>
      </c>
      <c r="O175" s="152">
        <f t="shared" si="72"/>
        <v>17200</v>
      </c>
      <c r="P175" s="77" t="str">
        <f t="shared" si="66"/>
        <v/>
      </c>
      <c r="Q175" s="27">
        <v>17200</v>
      </c>
      <c r="R175" s="90">
        <f t="shared" si="69"/>
        <v>17200</v>
      </c>
      <c r="S175" s="3"/>
      <c r="V175" s="9"/>
      <c r="W175" s="6"/>
      <c r="X175" s="8"/>
      <c r="Y175" s="9"/>
      <c r="Z175" s="6"/>
      <c r="AA175" s="8"/>
      <c r="AC175" s="114">
        <f t="shared" si="67"/>
        <v>0</v>
      </c>
      <c r="AD175" s="114">
        <f t="shared" si="68"/>
        <v>0</v>
      </c>
      <c r="AE175" s="11"/>
    </row>
    <row r="176" s="1" customFormat="1" ht="11" customHeight="1" spans="1:31">
      <c r="A176" s="138"/>
      <c r="B176" s="32" t="s">
        <v>441</v>
      </c>
      <c r="C176" s="139" t="s">
        <v>29</v>
      </c>
      <c r="D176" s="26"/>
      <c r="E176" s="27">
        <v>3500</v>
      </c>
      <c r="F176" s="28">
        <f t="shared" si="74"/>
        <v>3500</v>
      </c>
      <c r="G176" s="29" t="str">
        <f t="shared" si="75"/>
        <v/>
      </c>
      <c r="H176" s="30">
        <v>3500</v>
      </c>
      <c r="I176" s="99">
        <f t="shared" si="76"/>
        <v>3500</v>
      </c>
      <c r="J176" s="105"/>
      <c r="K176" s="44" t="s">
        <v>426</v>
      </c>
      <c r="L176" s="44" t="s">
        <v>427</v>
      </c>
      <c r="M176" s="26"/>
      <c r="N176" s="27">
        <v>43800</v>
      </c>
      <c r="O176" s="152">
        <f t="shared" si="72"/>
        <v>43800</v>
      </c>
      <c r="P176" s="77" t="str">
        <f t="shared" si="66"/>
        <v/>
      </c>
      <c r="Q176" s="27">
        <v>43800</v>
      </c>
      <c r="R176" s="90">
        <f t="shared" si="69"/>
        <v>43800</v>
      </c>
      <c r="S176" s="3"/>
      <c r="V176" s="9"/>
      <c r="W176" s="6"/>
      <c r="X176" s="8"/>
      <c r="Y176" s="9"/>
      <c r="Z176" s="6"/>
      <c r="AA176" s="8"/>
      <c r="AC176" s="114">
        <f t="shared" si="67"/>
        <v>0</v>
      </c>
      <c r="AD176" s="114">
        <f t="shared" si="68"/>
        <v>0</v>
      </c>
      <c r="AE176" s="11"/>
    </row>
    <row r="177" s="1" customFormat="1" ht="11" customHeight="1" spans="1:31">
      <c r="A177" s="138"/>
      <c r="B177" s="24" t="s">
        <v>443</v>
      </c>
      <c r="C177" s="25" t="s">
        <v>22</v>
      </c>
      <c r="D177" s="26"/>
      <c r="E177" s="27">
        <v>2900</v>
      </c>
      <c r="F177" s="28">
        <f t="shared" si="74"/>
        <v>2900</v>
      </c>
      <c r="G177" s="29" t="str">
        <f t="shared" si="75"/>
        <v/>
      </c>
      <c r="H177" s="30">
        <v>2900</v>
      </c>
      <c r="I177" s="99">
        <f t="shared" si="76"/>
        <v>2900</v>
      </c>
      <c r="J177" s="105"/>
      <c r="K177" s="44" t="s">
        <v>429</v>
      </c>
      <c r="L177" s="44" t="s">
        <v>412</v>
      </c>
      <c r="M177" s="26"/>
      <c r="N177" s="27">
        <v>13100</v>
      </c>
      <c r="O177" s="152">
        <f t="shared" si="72"/>
        <v>13100</v>
      </c>
      <c r="P177" s="77" t="str">
        <f t="shared" si="66"/>
        <v/>
      </c>
      <c r="Q177" s="27">
        <v>13100</v>
      </c>
      <c r="R177" s="90">
        <f t="shared" si="69"/>
        <v>13100</v>
      </c>
      <c r="S177" s="3"/>
      <c r="V177" s="9"/>
      <c r="W177" s="6"/>
      <c r="X177" s="8"/>
      <c r="Y177" s="9"/>
      <c r="Z177" s="6"/>
      <c r="AA177" s="8"/>
      <c r="AC177" s="114">
        <f t="shared" si="67"/>
        <v>0</v>
      </c>
      <c r="AD177" s="114">
        <f t="shared" si="68"/>
        <v>0</v>
      </c>
      <c r="AE177" s="11"/>
    </row>
    <row r="178" s="1" customFormat="1" ht="11" customHeight="1" spans="1:31">
      <c r="A178" s="138"/>
      <c r="B178" s="24" t="s">
        <v>445</v>
      </c>
      <c r="C178" s="25" t="s">
        <v>22</v>
      </c>
      <c r="D178" s="26"/>
      <c r="E178" s="27">
        <v>4280</v>
      </c>
      <c r="F178" s="28">
        <f t="shared" si="74"/>
        <v>4280</v>
      </c>
      <c r="G178" s="29" t="str">
        <f t="shared" si="75"/>
        <v/>
      </c>
      <c r="H178" s="30">
        <v>4280</v>
      </c>
      <c r="I178" s="99">
        <f t="shared" si="76"/>
        <v>4280</v>
      </c>
      <c r="J178" s="105"/>
      <c r="K178" s="44" t="s">
        <v>431</v>
      </c>
      <c r="L178" s="44" t="s">
        <v>412</v>
      </c>
      <c r="M178" s="26"/>
      <c r="N178" s="27">
        <v>35500</v>
      </c>
      <c r="O178" s="152">
        <f t="shared" si="72"/>
        <v>35500</v>
      </c>
      <c r="P178" s="77" t="str">
        <f t="shared" si="66"/>
        <v/>
      </c>
      <c r="Q178" s="27">
        <v>35500</v>
      </c>
      <c r="R178" s="90">
        <f t="shared" si="69"/>
        <v>35500</v>
      </c>
      <c r="S178" s="3"/>
      <c r="V178" s="9"/>
      <c r="W178" s="6"/>
      <c r="X178" s="8"/>
      <c r="Y178" s="9"/>
      <c r="Z178" s="6"/>
      <c r="AA178" s="8"/>
      <c r="AC178" s="114">
        <f t="shared" si="67"/>
        <v>0</v>
      </c>
      <c r="AD178" s="114">
        <f t="shared" si="68"/>
        <v>0</v>
      </c>
      <c r="AE178" s="11"/>
    </row>
    <row r="179" s="1" customFormat="1" ht="11" customHeight="1" spans="1:31">
      <c r="A179" s="138"/>
      <c r="B179" s="24" t="s">
        <v>447</v>
      </c>
      <c r="C179" s="25" t="s">
        <v>448</v>
      </c>
      <c r="D179" s="26"/>
      <c r="E179" s="27">
        <v>3200</v>
      </c>
      <c r="F179" s="28">
        <f t="shared" si="74"/>
        <v>3200</v>
      </c>
      <c r="G179" s="29" t="str">
        <f t="shared" si="75"/>
        <v/>
      </c>
      <c r="H179" s="30">
        <v>3200</v>
      </c>
      <c r="I179" s="99">
        <f t="shared" si="76"/>
        <v>3200</v>
      </c>
      <c r="J179" s="105"/>
      <c r="K179" s="44" t="s">
        <v>433</v>
      </c>
      <c r="L179" s="44" t="s">
        <v>412</v>
      </c>
      <c r="M179" s="26"/>
      <c r="N179" s="27">
        <v>36500</v>
      </c>
      <c r="O179" s="152">
        <f t="shared" si="72"/>
        <v>36500</v>
      </c>
      <c r="P179" s="77" t="str">
        <f t="shared" si="66"/>
        <v/>
      </c>
      <c r="Q179" s="27">
        <v>36500</v>
      </c>
      <c r="R179" s="90">
        <f t="shared" si="69"/>
        <v>36500</v>
      </c>
      <c r="S179" s="3"/>
      <c r="V179" s="9"/>
      <c r="W179" s="6"/>
      <c r="X179" s="8"/>
      <c r="Y179" s="9"/>
      <c r="Z179" s="6"/>
      <c r="AA179" s="8"/>
      <c r="AC179" s="114">
        <f t="shared" si="67"/>
        <v>0</v>
      </c>
      <c r="AD179" s="114">
        <f t="shared" si="68"/>
        <v>0</v>
      </c>
      <c r="AE179" s="11"/>
    </row>
    <row r="180" s="1" customFormat="1" ht="11" customHeight="1" spans="1:31">
      <c r="A180" s="138"/>
      <c r="B180" s="24" t="s">
        <v>450</v>
      </c>
      <c r="C180" s="25" t="s">
        <v>22</v>
      </c>
      <c r="D180" s="26"/>
      <c r="E180" s="27">
        <v>3200</v>
      </c>
      <c r="F180" s="28">
        <f t="shared" si="74"/>
        <v>3200</v>
      </c>
      <c r="G180" s="29" t="str">
        <f t="shared" si="75"/>
        <v/>
      </c>
      <c r="H180" s="30">
        <v>3200</v>
      </c>
      <c r="I180" s="99">
        <f t="shared" si="76"/>
        <v>3200</v>
      </c>
      <c r="J180" s="105"/>
      <c r="K180" s="44" t="s">
        <v>434</v>
      </c>
      <c r="L180" s="44" t="s">
        <v>412</v>
      </c>
      <c r="M180" s="26"/>
      <c r="N180" s="27">
        <v>8900</v>
      </c>
      <c r="O180" s="152">
        <f t="shared" si="72"/>
        <v>8900</v>
      </c>
      <c r="P180" s="77" t="str">
        <f t="shared" si="66"/>
        <v/>
      </c>
      <c r="Q180" s="27">
        <v>8900</v>
      </c>
      <c r="R180" s="90">
        <f t="shared" si="69"/>
        <v>8900</v>
      </c>
      <c r="S180" s="3"/>
      <c r="V180" s="9"/>
      <c r="W180" s="6"/>
      <c r="X180" s="8"/>
      <c r="Y180" s="9"/>
      <c r="Z180" s="6"/>
      <c r="AA180" s="8"/>
      <c r="AC180" s="114">
        <f t="shared" si="67"/>
        <v>0</v>
      </c>
      <c r="AD180" s="114">
        <f t="shared" si="68"/>
        <v>0</v>
      </c>
      <c r="AE180" s="11"/>
    </row>
    <row r="181" s="1" customFormat="1" ht="11" customHeight="1" spans="1:31">
      <c r="A181" s="138"/>
      <c r="B181" s="36" t="s">
        <v>452</v>
      </c>
      <c r="C181" s="36"/>
      <c r="D181" s="37"/>
      <c r="E181" s="38">
        <f>SUM(F166:F180)</f>
        <v>52110</v>
      </c>
      <c r="F181" s="39">
        <f>E181/15</f>
        <v>3474</v>
      </c>
      <c r="G181" s="29" t="str">
        <f t="shared" si="75"/>
        <v/>
      </c>
      <c r="H181" s="38">
        <f>SUM(I166:I180)</f>
        <v>52110</v>
      </c>
      <c r="I181" s="39">
        <f>H181/15</f>
        <v>3474</v>
      </c>
      <c r="J181" s="105"/>
      <c r="K181" s="44" t="s">
        <v>436</v>
      </c>
      <c r="L181" s="44" t="s">
        <v>412</v>
      </c>
      <c r="M181" s="26"/>
      <c r="N181" s="27">
        <v>15500</v>
      </c>
      <c r="O181" s="152">
        <f t="shared" si="72"/>
        <v>15500</v>
      </c>
      <c r="P181" s="77" t="str">
        <f t="shared" si="66"/>
        <v/>
      </c>
      <c r="Q181" s="27">
        <v>15500</v>
      </c>
      <c r="R181" s="90">
        <f t="shared" si="69"/>
        <v>15500</v>
      </c>
      <c r="S181" s="3"/>
      <c r="V181" s="9"/>
      <c r="W181" s="6"/>
      <c r="X181" s="8"/>
      <c r="Y181" s="9"/>
      <c r="Z181" s="6"/>
      <c r="AA181" s="8"/>
      <c r="AC181" s="114">
        <f t="shared" si="67"/>
        <v>0</v>
      </c>
      <c r="AD181" s="114">
        <f t="shared" si="68"/>
        <v>0</v>
      </c>
      <c r="AE181" s="11"/>
    </row>
    <row r="182" s="1" customFormat="1" ht="11" customHeight="1" spans="1:31">
      <c r="A182" s="138"/>
      <c r="B182" s="54" t="s">
        <v>454</v>
      </c>
      <c r="C182" s="25" t="s">
        <v>22</v>
      </c>
      <c r="D182" s="26"/>
      <c r="E182" s="27">
        <v>2600</v>
      </c>
      <c r="F182" s="28">
        <f t="shared" ref="F182:F184" si="77">E182+D182</f>
        <v>2600</v>
      </c>
      <c r="G182" s="29" t="str">
        <f t="shared" si="75"/>
        <v/>
      </c>
      <c r="H182" s="30">
        <v>2600</v>
      </c>
      <c r="I182" s="67">
        <f t="shared" ref="I182:I184" si="78">IF(G182="",0+H182,G182+H182)</f>
        <v>2600</v>
      </c>
      <c r="J182" s="105"/>
      <c r="K182" s="44" t="s">
        <v>438</v>
      </c>
      <c r="L182" s="44" t="s">
        <v>412</v>
      </c>
      <c r="M182" s="26"/>
      <c r="N182" s="27">
        <v>17300</v>
      </c>
      <c r="O182" s="152">
        <f t="shared" si="72"/>
        <v>17300</v>
      </c>
      <c r="P182" s="77" t="str">
        <f t="shared" si="66"/>
        <v/>
      </c>
      <c r="Q182" s="27">
        <v>17300</v>
      </c>
      <c r="R182" s="90">
        <f t="shared" si="69"/>
        <v>17300</v>
      </c>
      <c r="S182" s="3"/>
      <c r="V182" s="9"/>
      <c r="W182" s="6"/>
      <c r="X182" s="8"/>
      <c r="Y182" s="9"/>
      <c r="Z182" s="6"/>
      <c r="AA182" s="8"/>
      <c r="AC182" s="114">
        <f t="shared" si="67"/>
        <v>0</v>
      </c>
      <c r="AD182" s="114">
        <f t="shared" si="68"/>
        <v>0</v>
      </c>
      <c r="AE182" s="11"/>
    </row>
    <row r="183" s="1" customFormat="1" ht="11" customHeight="1" spans="1:31">
      <c r="A183" s="138"/>
      <c r="B183" s="33" t="s">
        <v>456</v>
      </c>
      <c r="C183" s="33" t="s">
        <v>231</v>
      </c>
      <c r="D183" s="26"/>
      <c r="E183" s="27">
        <v>2700</v>
      </c>
      <c r="F183" s="28">
        <f t="shared" si="77"/>
        <v>2700</v>
      </c>
      <c r="G183" s="29" t="str">
        <f t="shared" si="75"/>
        <v/>
      </c>
      <c r="H183" s="30">
        <v>2700</v>
      </c>
      <c r="I183" s="67">
        <f t="shared" si="78"/>
        <v>2700</v>
      </c>
      <c r="J183" s="105"/>
      <c r="K183" s="44" t="s">
        <v>440</v>
      </c>
      <c r="L183" s="44" t="s">
        <v>66</v>
      </c>
      <c r="M183" s="26"/>
      <c r="N183" s="27">
        <v>45500</v>
      </c>
      <c r="O183" s="152">
        <f t="shared" si="72"/>
        <v>45500</v>
      </c>
      <c r="P183" s="77" t="str">
        <f t="shared" si="66"/>
        <v/>
      </c>
      <c r="Q183" s="27">
        <v>45500</v>
      </c>
      <c r="R183" s="90">
        <f t="shared" si="69"/>
        <v>45500</v>
      </c>
      <c r="S183" s="3"/>
      <c r="V183" s="9"/>
      <c r="W183" s="6"/>
      <c r="X183" s="8"/>
      <c r="Y183" s="9"/>
      <c r="Z183" s="6"/>
      <c r="AA183" s="8"/>
      <c r="AC183" s="114">
        <f t="shared" si="67"/>
        <v>0</v>
      </c>
      <c r="AD183" s="114">
        <f t="shared" si="68"/>
        <v>0</v>
      </c>
      <c r="AE183" s="11"/>
    </row>
    <row r="184" s="1" customFormat="1" ht="11" customHeight="1" spans="1:31">
      <c r="A184" s="138"/>
      <c r="B184" s="33" t="s">
        <v>458</v>
      </c>
      <c r="C184" s="33" t="s">
        <v>22</v>
      </c>
      <c r="D184" s="26"/>
      <c r="E184" s="27">
        <v>3200</v>
      </c>
      <c r="F184" s="28">
        <f t="shared" si="77"/>
        <v>3200</v>
      </c>
      <c r="G184" s="29" t="str">
        <f t="shared" si="75"/>
        <v/>
      </c>
      <c r="H184" s="30">
        <v>3200</v>
      </c>
      <c r="I184" s="67">
        <f t="shared" si="78"/>
        <v>3200</v>
      </c>
      <c r="J184" s="105"/>
      <c r="K184" s="44" t="s">
        <v>442</v>
      </c>
      <c r="L184" s="44" t="s">
        <v>66</v>
      </c>
      <c r="M184" s="26"/>
      <c r="N184" s="27">
        <v>14500</v>
      </c>
      <c r="O184" s="152">
        <f t="shared" si="72"/>
        <v>14500</v>
      </c>
      <c r="P184" s="77" t="str">
        <f t="shared" si="66"/>
        <v/>
      </c>
      <c r="Q184" s="27">
        <v>14500</v>
      </c>
      <c r="R184" s="90">
        <f t="shared" si="69"/>
        <v>14500</v>
      </c>
      <c r="S184" s="3"/>
      <c r="V184" s="9"/>
      <c r="W184" s="6"/>
      <c r="X184" s="8"/>
      <c r="Y184" s="9"/>
      <c r="Z184" s="6"/>
      <c r="AA184" s="8"/>
      <c r="AC184" s="114">
        <f t="shared" si="67"/>
        <v>0</v>
      </c>
      <c r="AD184" s="114">
        <f t="shared" si="68"/>
        <v>0</v>
      </c>
      <c r="AE184" s="11"/>
    </row>
    <row r="185" s="1" customFormat="1" ht="11" customHeight="1" spans="1:31">
      <c r="A185" s="138"/>
      <c r="B185" s="36" t="s">
        <v>460</v>
      </c>
      <c r="C185" s="36"/>
      <c r="D185" s="37"/>
      <c r="E185" s="38">
        <f>E181+F182+F183+F184</f>
        <v>60610</v>
      </c>
      <c r="F185" s="39">
        <f>E185/18</f>
        <v>3367.22222222222</v>
      </c>
      <c r="G185" s="73"/>
      <c r="H185" s="38">
        <f>H181+I182+I183+I184</f>
        <v>60610</v>
      </c>
      <c r="I185" s="39">
        <f>H185/18</f>
        <v>3367.22222222222</v>
      </c>
      <c r="J185" s="105"/>
      <c r="K185" s="44" t="s">
        <v>444</v>
      </c>
      <c r="L185" s="44" t="s">
        <v>66</v>
      </c>
      <c r="M185" s="26"/>
      <c r="N185" s="27">
        <v>12700</v>
      </c>
      <c r="O185" s="152">
        <f t="shared" si="72"/>
        <v>12700</v>
      </c>
      <c r="P185" s="77" t="str">
        <f t="shared" si="66"/>
        <v/>
      </c>
      <c r="Q185" s="27">
        <v>12700</v>
      </c>
      <c r="R185" s="90">
        <f t="shared" si="69"/>
        <v>12700</v>
      </c>
      <c r="S185" s="3"/>
      <c r="V185" s="9"/>
      <c r="W185" s="6"/>
      <c r="X185" s="8"/>
      <c r="Y185" s="9"/>
      <c r="Z185" s="6"/>
      <c r="AA185" s="8"/>
      <c r="AC185" s="114">
        <f t="shared" si="67"/>
        <v>0</v>
      </c>
      <c r="AD185" s="114">
        <f t="shared" si="68"/>
        <v>0</v>
      </c>
      <c r="AE185" s="11"/>
    </row>
    <row r="186" s="1" customFormat="1" ht="11" customHeight="1" spans="1:31">
      <c r="A186" s="140"/>
      <c r="B186" s="60"/>
      <c r="C186" s="60"/>
      <c r="D186" s="26"/>
      <c r="E186" s="34"/>
      <c r="F186" s="28"/>
      <c r="G186" s="29"/>
      <c r="H186" s="34"/>
      <c r="I186" s="67"/>
      <c r="J186" s="105"/>
      <c r="K186" s="44" t="s">
        <v>446</v>
      </c>
      <c r="L186" s="44" t="s">
        <v>66</v>
      </c>
      <c r="M186" s="26"/>
      <c r="N186" s="27">
        <v>11400</v>
      </c>
      <c r="O186" s="152">
        <f t="shared" si="72"/>
        <v>11400</v>
      </c>
      <c r="P186" s="77" t="str">
        <f t="shared" si="66"/>
        <v/>
      </c>
      <c r="Q186" s="27">
        <v>11400</v>
      </c>
      <c r="R186" s="90">
        <f t="shared" si="69"/>
        <v>11400</v>
      </c>
      <c r="S186" s="3"/>
      <c r="V186" s="9"/>
      <c r="W186" s="6"/>
      <c r="X186" s="8"/>
      <c r="Y186" s="9"/>
      <c r="Z186" s="6"/>
      <c r="AA186" s="8"/>
      <c r="AC186" s="114">
        <f t="shared" si="67"/>
        <v>0</v>
      </c>
      <c r="AD186" s="114">
        <f t="shared" si="68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449</v>
      </c>
      <c r="L187" s="44" t="s">
        <v>66</v>
      </c>
      <c r="M187" s="26"/>
      <c r="N187" s="27">
        <v>13600</v>
      </c>
      <c r="O187" s="152">
        <f t="shared" si="72"/>
        <v>13600</v>
      </c>
      <c r="P187" s="77" t="str">
        <f t="shared" si="66"/>
        <v/>
      </c>
      <c r="Q187" s="27">
        <v>13600</v>
      </c>
      <c r="R187" s="90">
        <f t="shared" si="69"/>
        <v>13600</v>
      </c>
      <c r="S187" s="3"/>
      <c r="V187" s="9"/>
      <c r="W187" s="6"/>
      <c r="X187" s="8"/>
      <c r="Y187" s="9"/>
      <c r="Z187" s="6"/>
      <c r="AA187" s="8"/>
      <c r="AC187" s="114">
        <f t="shared" si="67"/>
        <v>0</v>
      </c>
      <c r="AD187" s="114">
        <f t="shared" si="68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451</v>
      </c>
      <c r="L188" s="44" t="s">
        <v>66</v>
      </c>
      <c r="M188" s="26"/>
      <c r="N188" s="27">
        <v>15500</v>
      </c>
      <c r="O188" s="152">
        <f t="shared" si="72"/>
        <v>15500</v>
      </c>
      <c r="P188" s="77" t="str">
        <f t="shared" ref="P188:P196" si="79">IF(LEFT(M188,1)="+",LEFT(M188,1)&amp;TEXT(M188,"#"),TEXT(M188,"#"))</f>
        <v/>
      </c>
      <c r="Q188" s="27">
        <v>15500</v>
      </c>
      <c r="R188" s="90">
        <f t="shared" si="69"/>
        <v>15500</v>
      </c>
      <c r="S188" s="3"/>
      <c r="V188" s="9"/>
      <c r="W188" s="6"/>
      <c r="X188" s="8"/>
      <c r="Y188" s="9"/>
      <c r="Z188" s="6"/>
      <c r="AA188" s="8"/>
      <c r="AC188" s="114">
        <f t="shared" si="67"/>
        <v>0</v>
      </c>
      <c r="AD188" s="114">
        <f t="shared" si="68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453</v>
      </c>
      <c r="L189" s="44" t="s">
        <v>105</v>
      </c>
      <c r="M189" s="26"/>
      <c r="N189" s="27">
        <v>15600</v>
      </c>
      <c r="O189" s="152">
        <f t="shared" si="72"/>
        <v>15600</v>
      </c>
      <c r="P189" s="77" t="str">
        <f t="shared" si="79"/>
        <v/>
      </c>
      <c r="Q189" s="30">
        <v>15600</v>
      </c>
      <c r="R189" s="90">
        <f t="shared" si="69"/>
        <v>15600</v>
      </c>
      <c r="S189" s="3"/>
      <c r="V189" s="9"/>
      <c r="W189" s="6"/>
      <c r="X189" s="8"/>
      <c r="Y189" s="9"/>
      <c r="Z189" s="6"/>
      <c r="AA189" s="8"/>
      <c r="AC189" s="114">
        <f t="shared" si="67"/>
        <v>0</v>
      </c>
      <c r="AD189" s="114">
        <f t="shared" si="68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4"/>
      <c r="J190" s="105"/>
      <c r="K190" s="44" t="s">
        <v>455</v>
      </c>
      <c r="L190" s="44" t="s">
        <v>105</v>
      </c>
      <c r="M190" s="26"/>
      <c r="N190" s="27">
        <v>14500</v>
      </c>
      <c r="O190" s="152">
        <f t="shared" si="72"/>
        <v>14500</v>
      </c>
      <c r="P190" s="29" t="str">
        <f t="shared" si="79"/>
        <v/>
      </c>
      <c r="Q190" s="30">
        <v>14500</v>
      </c>
      <c r="R190" s="90">
        <f t="shared" si="69"/>
        <v>14500</v>
      </c>
      <c r="S190" s="3"/>
      <c r="V190" s="9"/>
      <c r="W190" s="6"/>
      <c r="X190" s="8"/>
      <c r="Y190" s="9"/>
      <c r="Z190" s="6"/>
      <c r="AA190" s="8"/>
      <c r="AC190" s="114">
        <f t="shared" si="67"/>
        <v>0</v>
      </c>
      <c r="AD190" s="114">
        <f t="shared" si="68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155" t="s">
        <v>457</v>
      </c>
      <c r="L191" s="44" t="s">
        <v>105</v>
      </c>
      <c r="M191" s="26"/>
      <c r="N191" s="27">
        <v>12700</v>
      </c>
      <c r="O191" s="152">
        <f t="shared" si="72"/>
        <v>12700</v>
      </c>
      <c r="P191" s="29" t="str">
        <f t="shared" si="79"/>
        <v/>
      </c>
      <c r="Q191" s="30">
        <v>12700</v>
      </c>
      <c r="R191" s="90">
        <f t="shared" si="69"/>
        <v>12700</v>
      </c>
      <c r="S191" s="3"/>
      <c r="V191" s="9"/>
      <c r="W191" s="6"/>
      <c r="X191" s="8"/>
      <c r="Y191" s="9"/>
      <c r="Z191" s="6"/>
      <c r="AA191" s="8"/>
      <c r="AC191" s="114">
        <f t="shared" si="67"/>
        <v>0</v>
      </c>
      <c r="AD191" s="114">
        <f t="shared" si="68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459</v>
      </c>
      <c r="L192" s="44" t="s">
        <v>105</v>
      </c>
      <c r="M192" s="26"/>
      <c r="N192" s="27">
        <v>11000</v>
      </c>
      <c r="O192" s="152">
        <f t="shared" si="72"/>
        <v>11000</v>
      </c>
      <c r="P192" s="29" t="str">
        <f t="shared" si="79"/>
        <v/>
      </c>
      <c r="Q192" s="30">
        <v>11000</v>
      </c>
      <c r="R192" s="90">
        <f t="shared" si="69"/>
        <v>11000</v>
      </c>
      <c r="S192" s="3"/>
      <c r="V192" s="9"/>
      <c r="W192" s="6"/>
      <c r="X192" s="8"/>
      <c r="Y192" s="9"/>
      <c r="Z192" s="6"/>
      <c r="AA192" s="8"/>
      <c r="AC192" s="114">
        <f t="shared" si="67"/>
        <v>0</v>
      </c>
      <c r="AD192" s="114">
        <f t="shared" si="68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461</v>
      </c>
      <c r="L193" s="60" t="s">
        <v>105</v>
      </c>
      <c r="M193" s="26"/>
      <c r="N193" s="27">
        <v>44000</v>
      </c>
      <c r="O193" s="28">
        <f t="shared" si="72"/>
        <v>44000</v>
      </c>
      <c r="P193" s="29" t="str">
        <f t="shared" si="79"/>
        <v/>
      </c>
      <c r="Q193" s="30">
        <v>44000</v>
      </c>
      <c r="R193" s="90">
        <f t="shared" si="69"/>
        <v>44000</v>
      </c>
      <c r="S193" s="3"/>
      <c r="V193" s="9"/>
      <c r="W193" s="6"/>
      <c r="X193" s="8"/>
      <c r="Y193" s="9"/>
      <c r="Z193" s="6"/>
      <c r="AA193" s="8"/>
      <c r="AC193" s="114">
        <f t="shared" si="67"/>
        <v>0</v>
      </c>
      <c r="AD193" s="114">
        <f t="shared" si="68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462</v>
      </c>
      <c r="L194" s="60" t="s">
        <v>105</v>
      </c>
      <c r="M194" s="26"/>
      <c r="N194" s="34">
        <v>14700</v>
      </c>
      <c r="O194" s="28">
        <f t="shared" si="72"/>
        <v>14700</v>
      </c>
      <c r="P194" s="29" t="str">
        <f t="shared" si="79"/>
        <v/>
      </c>
      <c r="Q194" s="34">
        <v>14700</v>
      </c>
      <c r="R194" s="90">
        <f t="shared" si="69"/>
        <v>14700</v>
      </c>
      <c r="S194" s="3"/>
      <c r="V194" s="9"/>
      <c r="W194" s="6"/>
      <c r="X194" s="8"/>
      <c r="Y194" s="9"/>
      <c r="Z194" s="6"/>
      <c r="AA194" s="8"/>
      <c r="AC194" s="114">
        <f t="shared" si="67"/>
        <v>0</v>
      </c>
      <c r="AD194" s="114">
        <f t="shared" si="68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463</v>
      </c>
      <c r="L195" s="60" t="s">
        <v>105</v>
      </c>
      <c r="M195" s="26"/>
      <c r="N195" s="27">
        <v>20700</v>
      </c>
      <c r="O195" s="28">
        <f t="shared" si="72"/>
        <v>20700</v>
      </c>
      <c r="P195" s="29" t="str">
        <f t="shared" si="79"/>
        <v/>
      </c>
      <c r="Q195" s="30">
        <v>20700</v>
      </c>
      <c r="R195" s="90">
        <f t="shared" si="69"/>
        <v>20700</v>
      </c>
      <c r="S195" s="3"/>
      <c r="V195" s="9"/>
      <c r="W195" s="6"/>
      <c r="X195" s="8"/>
      <c r="Y195" s="9"/>
      <c r="Z195" s="6"/>
      <c r="AA195" s="8"/>
      <c r="AC195" s="114">
        <f t="shared" si="67"/>
        <v>0</v>
      </c>
      <c r="AD195" s="114">
        <f t="shared" si="68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1"/>
      <c r="F196" s="162"/>
      <c r="G196" s="115"/>
      <c r="H196" s="161"/>
      <c r="I196" s="104"/>
      <c r="J196" s="166"/>
      <c r="K196" s="167" t="s">
        <v>464</v>
      </c>
      <c r="L196" s="159" t="s">
        <v>105</v>
      </c>
      <c r="M196" s="160"/>
      <c r="N196" s="161">
        <v>34200</v>
      </c>
      <c r="O196" s="162">
        <f t="shared" si="72"/>
        <v>34200</v>
      </c>
      <c r="P196" s="115" t="str">
        <f t="shared" si="79"/>
        <v/>
      </c>
      <c r="Q196" s="161">
        <v>34200</v>
      </c>
      <c r="R196" s="116">
        <f t="shared" si="69"/>
        <v>34200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>O196-R196</f>
        <v>0</v>
      </c>
      <c r="AE196" s="11"/>
    </row>
    <row r="197" s="1" customFormat="1" spans="1:31">
      <c r="A197" s="3"/>
      <c r="B197" s="4"/>
      <c r="C197" s="4"/>
      <c r="D197" s="163"/>
      <c r="E197" s="164"/>
      <c r="F197" s="165"/>
      <c r="G197" s="163"/>
      <c r="H197" s="130"/>
      <c r="I197" s="131"/>
      <c r="J197" s="3"/>
      <c r="K197" s="168"/>
      <c r="L197" s="168"/>
      <c r="M197" s="169"/>
      <c r="N197" s="170"/>
      <c r="O197" s="171"/>
      <c r="P197" s="172"/>
      <c r="Q197" s="170"/>
      <c r="R197" s="174"/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>O197-R197</f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30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E216"/>
  <sheetViews>
    <sheetView zoomScale="120" zoomScaleNormal="120" workbookViewId="0">
      <pane xSplit="1" ySplit="3" topLeftCell="B7" activePane="bottomRight" state="frozen"/>
      <selection/>
      <selection pane="topRight"/>
      <selection pane="bottomLeft"/>
      <selection pane="bottomRight" activeCell="C44" sqref="C44"/>
    </sheetView>
  </sheetViews>
  <sheetFormatPr defaultColWidth="5.875" defaultRowHeight="12"/>
  <cols>
    <col min="1" max="1" width="2.75833333333333" style="3" customWidth="1"/>
    <col min="2" max="2" width="14.125" style="1" customWidth="1"/>
    <col min="3" max="3" width="12.6" style="1" customWidth="1"/>
    <col min="4" max="4" width="5.41666666666667" style="5" customWidth="1"/>
    <col min="5" max="5" width="6.55833333333333" style="6" hidden="1" customWidth="1"/>
    <col min="6" max="6" width="5.68333333333333" style="7" customWidth="1"/>
    <col min="7" max="7" width="4.79166666666667" style="5" customWidth="1"/>
    <col min="8" max="8" width="6.7" style="6" hidden="1" customWidth="1"/>
    <col min="9" max="9" width="5.68333333333333" style="8" customWidth="1"/>
    <col min="10" max="10" width="3.25833333333333" style="3" customWidth="1"/>
    <col min="11" max="11" width="14.0666666666667" style="1" customWidth="1"/>
    <col min="12" max="12" width="10.5666666666667" style="1" customWidth="1"/>
    <col min="13" max="13" width="4.68333333333333" style="9" customWidth="1"/>
    <col min="14" max="14" width="6.01666666666667" style="6" hidden="1" customWidth="1"/>
    <col min="15" max="15" width="5.56666666666667" style="7" customWidth="1"/>
    <col min="16" max="16" width="4.48333333333333" style="10" customWidth="1"/>
    <col min="17" max="17" width="5.90833333333333" style="6" hidden="1" customWidth="1"/>
    <col min="18" max="18" width="6.20833333333333" style="8" customWidth="1"/>
    <col min="19" max="19" width="4.16666666666667" style="3" customWidth="1"/>
    <col min="20" max="20" width="18.7583333333333" style="1" customWidth="1"/>
    <col min="21" max="21" width="8.5" style="1" customWidth="1"/>
    <col min="22" max="22" width="5.875" style="9" customWidth="1"/>
    <col min="23" max="23" width="5.875" style="6" hidden="1" customWidth="1"/>
    <col min="24" max="24" width="5.875" style="8" customWidth="1"/>
    <col min="25" max="25" width="5.875" style="9" customWidth="1"/>
    <col min="26" max="26" width="5.875" style="6" hidden="1" customWidth="1"/>
    <col min="27" max="27" width="8.125" style="8" customWidth="1"/>
    <col min="28" max="28" width="5.875" style="1" customWidth="1"/>
    <col min="29" max="31" width="5.875" style="11" customWidth="1"/>
    <col min="32" max="16384" width="5.875" style="1" customWidth="1"/>
  </cols>
  <sheetData>
    <row r="1" s="1" customFormat="1" ht="14" customHeight="1" spans="1:31">
      <c r="A1" s="12" t="s">
        <v>564</v>
      </c>
      <c r="B1" s="13"/>
      <c r="C1" s="13"/>
      <c r="D1" s="13"/>
      <c r="E1" s="14"/>
      <c r="F1" s="13"/>
      <c r="G1" s="13"/>
      <c r="H1" s="14"/>
      <c r="I1" s="13"/>
      <c r="J1" s="13"/>
      <c r="K1" s="13"/>
      <c r="L1" s="13"/>
      <c r="M1" s="13"/>
      <c r="N1" s="14"/>
      <c r="O1" s="13"/>
      <c r="P1" s="13"/>
      <c r="Q1" s="14"/>
      <c r="R1" s="79"/>
      <c r="S1" s="80" t="s">
        <v>565</v>
      </c>
      <c r="T1" s="81"/>
      <c r="U1" s="81"/>
      <c r="V1" s="81"/>
      <c r="W1" s="81"/>
      <c r="X1" s="82"/>
      <c r="Y1" s="81"/>
      <c r="Z1" s="81"/>
      <c r="AA1" s="109"/>
      <c r="AC1" s="11"/>
      <c r="AD1" s="11"/>
      <c r="AE1" s="11"/>
    </row>
    <row r="2" s="2" customFormat="1" ht="13" customHeight="1" spans="1:31">
      <c r="A2" s="15" t="s">
        <v>2</v>
      </c>
      <c r="B2" s="16" t="s">
        <v>3</v>
      </c>
      <c r="C2" s="16" t="s">
        <v>4</v>
      </c>
      <c r="D2" s="16" t="s">
        <v>5</v>
      </c>
      <c r="E2" s="16"/>
      <c r="F2" s="17"/>
      <c r="G2" s="16" t="s">
        <v>6</v>
      </c>
      <c r="H2" s="16"/>
      <c r="I2" s="17"/>
      <c r="J2" s="61" t="s">
        <v>2</v>
      </c>
      <c r="K2" s="16" t="s">
        <v>3</v>
      </c>
      <c r="L2" s="16" t="s">
        <v>4</v>
      </c>
      <c r="M2" s="16" t="s">
        <v>5</v>
      </c>
      <c r="N2" s="62"/>
      <c r="O2" s="17"/>
      <c r="P2" s="63" t="s">
        <v>6</v>
      </c>
      <c r="Q2" s="62"/>
      <c r="R2" s="83"/>
      <c r="S2" s="15" t="s">
        <v>2</v>
      </c>
      <c r="T2" s="61" t="s">
        <v>3</v>
      </c>
      <c r="U2" s="61" t="s">
        <v>4</v>
      </c>
      <c r="V2" s="16" t="s">
        <v>5</v>
      </c>
      <c r="W2" s="16"/>
      <c r="X2" s="17"/>
      <c r="Y2" s="16" t="s">
        <v>6</v>
      </c>
      <c r="Z2" s="16"/>
      <c r="AA2" s="83"/>
      <c r="AC2" s="110"/>
      <c r="AD2" s="110"/>
      <c r="AE2" s="110"/>
    </row>
    <row r="3" s="3" customFormat="1" ht="16" customHeight="1" spans="1:31">
      <c r="A3" s="18"/>
      <c r="B3" s="19"/>
      <c r="C3" s="19"/>
      <c r="D3" s="20" t="s">
        <v>7</v>
      </c>
      <c r="E3" s="21" t="s">
        <v>8</v>
      </c>
      <c r="F3" s="22" t="s">
        <v>9</v>
      </c>
      <c r="G3" s="20" t="s">
        <v>7</v>
      </c>
      <c r="H3" s="21" t="s">
        <v>8</v>
      </c>
      <c r="I3" s="64" t="s">
        <v>10</v>
      </c>
      <c r="J3" s="65"/>
      <c r="K3" s="19"/>
      <c r="L3" s="19"/>
      <c r="M3" s="20" t="s">
        <v>7</v>
      </c>
      <c r="N3" s="21" t="s">
        <v>8</v>
      </c>
      <c r="O3" s="22" t="s">
        <v>11</v>
      </c>
      <c r="P3" s="66" t="s">
        <v>7</v>
      </c>
      <c r="Q3" s="21" t="s">
        <v>8</v>
      </c>
      <c r="R3" s="84" t="s">
        <v>11</v>
      </c>
      <c r="S3" s="85"/>
      <c r="T3" s="86"/>
      <c r="U3" s="86"/>
      <c r="V3" s="87" t="s">
        <v>7</v>
      </c>
      <c r="W3" s="88" t="s">
        <v>8</v>
      </c>
      <c r="X3" s="89" t="s">
        <v>10</v>
      </c>
      <c r="Y3" s="87" t="s">
        <v>7</v>
      </c>
      <c r="Z3" s="88" t="s">
        <v>8</v>
      </c>
      <c r="AA3" s="111" t="s">
        <v>12</v>
      </c>
      <c r="AC3" s="11"/>
      <c r="AD3" s="11"/>
      <c r="AE3" s="11"/>
    </row>
    <row r="4" s="4" customFormat="1" ht="11" customHeight="1" spans="1:31">
      <c r="A4" s="23" t="s">
        <v>13</v>
      </c>
      <c r="B4" s="24" t="s">
        <v>494</v>
      </c>
      <c r="C4" s="25" t="s">
        <v>149</v>
      </c>
      <c r="D4" s="26"/>
      <c r="E4" s="27">
        <v>2200</v>
      </c>
      <c r="F4" s="28">
        <f t="shared" ref="F4:F8" si="0">E4+D4</f>
        <v>2200</v>
      </c>
      <c r="G4" s="29" t="str">
        <f t="shared" ref="G4:G67" si="1">IF(LEFT(D4,1)="+",LEFT(D4,1)&amp;TEXT(D4,"#"),TEXT(D4,"#"))</f>
        <v/>
      </c>
      <c r="H4" s="30">
        <v>2200</v>
      </c>
      <c r="I4" s="67">
        <f t="shared" ref="I4:I8" si="2">IF(G4="",0+H4,G4+H4)</f>
        <v>2200</v>
      </c>
      <c r="J4" s="68" t="s">
        <v>16</v>
      </c>
      <c r="K4" s="33" t="s">
        <v>17</v>
      </c>
      <c r="L4" s="33" t="s">
        <v>18</v>
      </c>
      <c r="M4" s="25"/>
      <c r="N4" s="27">
        <v>5300</v>
      </c>
      <c r="O4" s="28">
        <f t="shared" ref="O4:O26" si="3">N4+M4</f>
        <v>5300</v>
      </c>
      <c r="P4" s="29" t="str">
        <f t="shared" ref="P4:P8" si="4">IF(LEFT(M4,1)="+",LEFT(M4,1)&amp;TEXT(M4,"#"),TEXT(M4,"#"))</f>
        <v/>
      </c>
      <c r="Q4" s="30">
        <v>5300</v>
      </c>
      <c r="R4" s="90">
        <f t="shared" ref="R4:R26" si="5">IF(P4="",0+Q4,P4+Q4)</f>
        <v>5300</v>
      </c>
      <c r="S4" s="91"/>
      <c r="T4" s="92" t="s">
        <v>19</v>
      </c>
      <c r="U4" s="93" t="s">
        <v>20</v>
      </c>
      <c r="V4" s="94"/>
      <c r="W4" s="95">
        <v>35500</v>
      </c>
      <c r="X4" s="96">
        <f>W4+V4</f>
        <v>35500</v>
      </c>
      <c r="Y4" s="112" t="str">
        <f t="shared" ref="Y4:Y9" si="6">IF(LEFT(V4,1)="+",LEFT(V4,1)&amp;TEXT(V4,"#"),TEXT(V4,"#"))</f>
        <v/>
      </c>
      <c r="Z4" s="95">
        <v>35500</v>
      </c>
      <c r="AA4" s="113">
        <f>IF(Y4="",0+Z4,Y4+Z4)</f>
        <v>35500</v>
      </c>
      <c r="AC4" s="114">
        <f t="shared" ref="AC4:AC67" si="7">F4-I4</f>
        <v>0</v>
      </c>
      <c r="AD4" s="114">
        <f t="shared" ref="AD4:AD67" si="8">O4-R4</f>
        <v>0</v>
      </c>
      <c r="AE4" s="114">
        <f>X4-AA4</f>
        <v>0</v>
      </c>
    </row>
    <row r="5" s="4" customFormat="1" ht="11" customHeight="1" spans="1:31">
      <c r="A5" s="23"/>
      <c r="B5" s="24" t="s">
        <v>14</v>
      </c>
      <c r="C5" s="25" t="s">
        <v>15</v>
      </c>
      <c r="D5" s="26"/>
      <c r="E5" s="27">
        <v>2200</v>
      </c>
      <c r="F5" s="28">
        <f t="shared" si="0"/>
        <v>2200</v>
      </c>
      <c r="G5" s="29" t="str">
        <f t="shared" si="1"/>
        <v/>
      </c>
      <c r="H5" s="30">
        <v>2200</v>
      </c>
      <c r="I5" s="67">
        <f t="shared" si="2"/>
        <v>2200</v>
      </c>
      <c r="J5" s="69"/>
      <c r="K5" s="33" t="s">
        <v>23</v>
      </c>
      <c r="L5" s="33" t="s">
        <v>20</v>
      </c>
      <c r="M5" s="25"/>
      <c r="N5" s="27">
        <v>5600</v>
      </c>
      <c r="O5" s="28">
        <f t="shared" si="3"/>
        <v>5600</v>
      </c>
      <c r="P5" s="29" t="str">
        <f t="shared" si="4"/>
        <v/>
      </c>
      <c r="Q5" s="30">
        <v>5600</v>
      </c>
      <c r="R5" s="90">
        <f t="shared" si="5"/>
        <v>5600</v>
      </c>
      <c r="S5" s="50"/>
      <c r="T5" s="97" t="s">
        <v>24</v>
      </c>
      <c r="U5" s="97" t="s">
        <v>20</v>
      </c>
      <c r="V5" s="52"/>
      <c r="W5" s="30">
        <v>34700</v>
      </c>
      <c r="X5" s="67">
        <f>W5+V5</f>
        <v>34700</v>
      </c>
      <c r="Y5" s="29" t="str">
        <f t="shared" si="6"/>
        <v/>
      </c>
      <c r="Z5" s="30">
        <v>34700</v>
      </c>
      <c r="AA5" s="90">
        <f>IF(Y5="",0+Z5,Y5+Z5)</f>
        <v>34700</v>
      </c>
      <c r="AC5" s="114">
        <f t="shared" si="7"/>
        <v>0</v>
      </c>
      <c r="AD5" s="114">
        <f t="shared" si="8"/>
        <v>0</v>
      </c>
      <c r="AE5" s="114">
        <f>X5-AA5</f>
        <v>0</v>
      </c>
    </row>
    <row r="6" s="4" customFormat="1" ht="11" customHeight="1" spans="1:31">
      <c r="A6" s="31"/>
      <c r="B6" s="24" t="s">
        <v>498</v>
      </c>
      <c r="C6" s="25" t="s">
        <v>22</v>
      </c>
      <c r="D6" s="26"/>
      <c r="E6" s="30">
        <v>1400</v>
      </c>
      <c r="F6" s="28">
        <f t="shared" si="0"/>
        <v>1400</v>
      </c>
      <c r="G6" s="29" t="str">
        <f t="shared" si="1"/>
        <v/>
      </c>
      <c r="H6" s="30">
        <v>1400</v>
      </c>
      <c r="I6" s="67">
        <f t="shared" si="2"/>
        <v>1400</v>
      </c>
      <c r="J6" s="69"/>
      <c r="K6" s="25" t="s">
        <v>27</v>
      </c>
      <c r="L6" s="25" t="s">
        <v>28</v>
      </c>
      <c r="M6" s="52"/>
      <c r="N6" s="27">
        <v>5200</v>
      </c>
      <c r="O6" s="28">
        <f t="shared" si="3"/>
        <v>5200</v>
      </c>
      <c r="P6" s="29" t="str">
        <f t="shared" si="4"/>
        <v/>
      </c>
      <c r="Q6" s="30">
        <v>5200</v>
      </c>
      <c r="R6" s="90">
        <f t="shared" si="5"/>
        <v>5200</v>
      </c>
      <c r="S6" s="50"/>
      <c r="T6" s="97" t="s">
        <v>24</v>
      </c>
      <c r="U6" s="97" t="s">
        <v>15</v>
      </c>
      <c r="V6" s="52"/>
      <c r="W6" s="30">
        <v>34900</v>
      </c>
      <c r="X6" s="67">
        <f>W6+V6</f>
        <v>34900</v>
      </c>
      <c r="Y6" s="29" t="str">
        <f t="shared" si="6"/>
        <v/>
      </c>
      <c r="Z6" s="30">
        <v>34900</v>
      </c>
      <c r="AA6" s="90">
        <f>IF(Y6="",0+Z6,Y6+Z6)</f>
        <v>34900</v>
      </c>
      <c r="AC6" s="114">
        <f t="shared" si="7"/>
        <v>0</v>
      </c>
      <c r="AD6" s="114">
        <f t="shared" si="8"/>
        <v>0</v>
      </c>
      <c r="AE6" s="114">
        <f>X6-AA6</f>
        <v>0</v>
      </c>
    </row>
    <row r="7" s="4" customFormat="1" ht="11" customHeight="1" spans="1:31">
      <c r="A7" s="31"/>
      <c r="B7" s="32" t="s">
        <v>25</v>
      </c>
      <c r="C7" s="33" t="s">
        <v>26</v>
      </c>
      <c r="D7" s="26"/>
      <c r="E7" s="27">
        <v>1300</v>
      </c>
      <c r="F7" s="28">
        <f t="shared" si="0"/>
        <v>1300</v>
      </c>
      <c r="G7" s="29" t="str">
        <f t="shared" si="1"/>
        <v/>
      </c>
      <c r="H7" s="30">
        <v>1300</v>
      </c>
      <c r="I7" s="67">
        <f t="shared" si="2"/>
        <v>1300</v>
      </c>
      <c r="J7" s="69"/>
      <c r="K7" s="70" t="s">
        <v>30</v>
      </c>
      <c r="L7" s="25" t="s">
        <v>28</v>
      </c>
      <c r="M7" s="52"/>
      <c r="N7" s="27">
        <v>5900</v>
      </c>
      <c r="O7" s="28">
        <f t="shared" si="3"/>
        <v>5900</v>
      </c>
      <c r="P7" s="29" t="str">
        <f t="shared" si="4"/>
        <v/>
      </c>
      <c r="Q7" s="30">
        <v>5900</v>
      </c>
      <c r="R7" s="90">
        <f t="shared" si="5"/>
        <v>5900</v>
      </c>
      <c r="S7" s="50"/>
      <c r="T7" s="97" t="s">
        <v>31</v>
      </c>
      <c r="U7" s="97" t="s">
        <v>15</v>
      </c>
      <c r="V7" s="52"/>
      <c r="W7" s="30">
        <v>32500</v>
      </c>
      <c r="X7" s="67">
        <f>W7+V7</f>
        <v>32500</v>
      </c>
      <c r="Y7" s="77" t="str">
        <f t="shared" si="6"/>
        <v/>
      </c>
      <c r="Z7" s="30">
        <v>32500</v>
      </c>
      <c r="AA7" s="90">
        <f>IF(Y7="",0+Z7,Y7+Z7)</f>
        <v>32500</v>
      </c>
      <c r="AC7" s="114">
        <f t="shared" si="7"/>
        <v>0</v>
      </c>
      <c r="AD7" s="114">
        <f t="shared" si="8"/>
        <v>0</v>
      </c>
      <c r="AE7" s="114">
        <f>X7-AA7</f>
        <v>0</v>
      </c>
    </row>
    <row r="8" s="4" customFormat="1" ht="11" customHeight="1" spans="1:31">
      <c r="A8" s="23"/>
      <c r="B8" s="32" t="s">
        <v>25</v>
      </c>
      <c r="C8" s="33" t="s">
        <v>29</v>
      </c>
      <c r="D8" s="26"/>
      <c r="E8" s="34">
        <v>2600</v>
      </c>
      <c r="F8" s="28">
        <f t="shared" si="0"/>
        <v>2600</v>
      </c>
      <c r="G8" s="29" t="str">
        <f t="shared" si="1"/>
        <v/>
      </c>
      <c r="H8" s="34">
        <v>2600</v>
      </c>
      <c r="I8" s="67">
        <f t="shared" si="2"/>
        <v>2600</v>
      </c>
      <c r="J8" s="69"/>
      <c r="K8" s="25" t="s">
        <v>504</v>
      </c>
      <c r="L8" s="25" t="s">
        <v>28</v>
      </c>
      <c r="M8" s="52"/>
      <c r="N8" s="27">
        <v>5200</v>
      </c>
      <c r="O8" s="28">
        <f t="shared" si="3"/>
        <v>5200</v>
      </c>
      <c r="P8" s="29" t="str">
        <f t="shared" si="4"/>
        <v/>
      </c>
      <c r="Q8" s="30">
        <v>5200</v>
      </c>
      <c r="R8" s="90">
        <f t="shared" si="5"/>
        <v>5200</v>
      </c>
      <c r="S8" s="50"/>
      <c r="T8" s="97" t="s">
        <v>34</v>
      </c>
      <c r="U8" s="97" t="s">
        <v>15</v>
      </c>
      <c r="V8" s="52"/>
      <c r="W8" s="30">
        <v>33200</v>
      </c>
      <c r="X8" s="67">
        <f>W8+V8</f>
        <v>33200</v>
      </c>
      <c r="Y8" s="77" t="str">
        <f t="shared" si="6"/>
        <v/>
      </c>
      <c r="Z8" s="30">
        <v>33200</v>
      </c>
      <c r="AA8" s="90">
        <f>IF(Y8="",0+Z8,Y8+Z8)</f>
        <v>33200</v>
      </c>
      <c r="AC8" s="114">
        <f t="shared" si="7"/>
        <v>0</v>
      </c>
      <c r="AD8" s="114">
        <f t="shared" si="8"/>
        <v>0</v>
      </c>
      <c r="AE8" s="114">
        <f>X8-AA8</f>
        <v>0</v>
      </c>
    </row>
    <row r="9" s="4" customFormat="1" ht="11" customHeight="1" spans="1:31">
      <c r="A9" s="23"/>
      <c r="B9" s="35" t="s">
        <v>32</v>
      </c>
      <c r="C9" s="36"/>
      <c r="D9" s="37"/>
      <c r="E9" s="38">
        <f>SUM(F4:F8)</f>
        <v>9700</v>
      </c>
      <c r="F9" s="39">
        <f>AVERAGE(F4:F8)</f>
        <v>1940</v>
      </c>
      <c r="G9" s="29" t="str">
        <f t="shared" si="1"/>
        <v/>
      </c>
      <c r="H9" s="38">
        <f>SUM(I4:I8)</f>
        <v>9700</v>
      </c>
      <c r="I9" s="39">
        <f>AVERAGE(I4:I8)</f>
        <v>1940</v>
      </c>
      <c r="J9" s="69"/>
      <c r="K9" s="25" t="s">
        <v>33</v>
      </c>
      <c r="L9" s="25" t="s">
        <v>28</v>
      </c>
      <c r="M9" s="25"/>
      <c r="N9" s="27">
        <v>5300</v>
      </c>
      <c r="O9" s="28">
        <f t="shared" si="3"/>
        <v>5300</v>
      </c>
      <c r="P9" s="29"/>
      <c r="Q9" s="30">
        <v>5300</v>
      </c>
      <c r="R9" s="90">
        <f t="shared" si="5"/>
        <v>5300</v>
      </c>
      <c r="S9" s="50"/>
      <c r="T9" s="4" t="s">
        <v>39</v>
      </c>
      <c r="U9" s="4" t="s">
        <v>15</v>
      </c>
      <c r="V9" s="52"/>
      <c r="X9" s="4">
        <v>35300</v>
      </c>
      <c r="Y9" s="77" t="str">
        <f t="shared" si="6"/>
        <v/>
      </c>
      <c r="AA9" s="90">
        <v>35300</v>
      </c>
      <c r="AC9" s="114">
        <f t="shared" si="7"/>
        <v>0</v>
      </c>
      <c r="AD9" s="114">
        <f t="shared" si="8"/>
        <v>0</v>
      </c>
      <c r="AE9" s="114">
        <f t="shared" ref="AE4:AE16" si="9">X10-AA10</f>
        <v>0</v>
      </c>
    </row>
    <row r="10" s="4" customFormat="1" ht="11" customHeight="1" spans="1:31">
      <c r="A10" s="40" t="s">
        <v>35</v>
      </c>
      <c r="B10" s="24" t="s">
        <v>36</v>
      </c>
      <c r="C10" s="25" t="s">
        <v>37</v>
      </c>
      <c r="D10" s="26"/>
      <c r="E10" s="41">
        <v>3500</v>
      </c>
      <c r="F10" s="28">
        <f t="shared" ref="F10:F20" si="10">E10+D10</f>
        <v>3500</v>
      </c>
      <c r="G10" s="29" t="str">
        <f t="shared" si="1"/>
        <v/>
      </c>
      <c r="H10" s="30">
        <v>3500</v>
      </c>
      <c r="I10" s="67">
        <f t="shared" ref="I10:I20" si="11">IF(G10="",0+H10,G10+H10)</f>
        <v>3500</v>
      </c>
      <c r="J10" s="69"/>
      <c r="K10" s="25" t="s">
        <v>38</v>
      </c>
      <c r="L10" s="25" t="s">
        <v>20</v>
      </c>
      <c r="M10" s="52"/>
      <c r="N10" s="27">
        <v>2200</v>
      </c>
      <c r="O10" s="28">
        <f t="shared" si="3"/>
        <v>2200</v>
      </c>
      <c r="P10" s="29" t="str">
        <f t="shared" ref="P10:P14" si="12">IF(LEFT(M10,1)="+",LEFT(M10,1)&amp;TEXT(M10,"#"),TEXT(M10,"#"))</f>
        <v/>
      </c>
      <c r="Q10" s="30">
        <v>2200</v>
      </c>
      <c r="R10" s="90">
        <f t="shared" si="5"/>
        <v>2200</v>
      </c>
      <c r="S10" s="50"/>
      <c r="T10" s="25" t="s">
        <v>42</v>
      </c>
      <c r="U10" s="97" t="s">
        <v>20</v>
      </c>
      <c r="V10" s="52"/>
      <c r="W10" s="30">
        <v>10000</v>
      </c>
      <c r="X10" s="67">
        <f t="shared" ref="X10:X21" si="13">W10+V10</f>
        <v>10000</v>
      </c>
      <c r="Y10" s="77" t="str">
        <f t="shared" ref="Y10:Y21" si="14">IF(LEFT(V10,1)="+",LEFT(V10,1)&amp;TEXT(V10,"#"),TEXT(V10,"#"))</f>
        <v/>
      </c>
      <c r="Z10" s="30">
        <v>10000</v>
      </c>
      <c r="AA10" s="90">
        <f t="shared" ref="AA10:AA21" si="15">IF(Y10="",0+Z10,Y10+Z10)</f>
        <v>10000</v>
      </c>
      <c r="AC10" s="114">
        <f t="shared" si="7"/>
        <v>0</v>
      </c>
      <c r="AD10" s="114">
        <f t="shared" si="8"/>
        <v>0</v>
      </c>
      <c r="AE10" s="114">
        <f t="shared" si="9"/>
        <v>0</v>
      </c>
    </row>
    <row r="11" s="4" customFormat="1" ht="11" customHeight="1" spans="1:31">
      <c r="A11" s="42"/>
      <c r="B11" s="24" t="s">
        <v>40</v>
      </c>
      <c r="C11" s="25" t="s">
        <v>15</v>
      </c>
      <c r="D11" s="26"/>
      <c r="E11" s="41">
        <v>3000</v>
      </c>
      <c r="F11" s="28">
        <f t="shared" si="10"/>
        <v>3000</v>
      </c>
      <c r="G11" s="29" t="str">
        <f t="shared" si="1"/>
        <v/>
      </c>
      <c r="H11" s="30">
        <v>3000</v>
      </c>
      <c r="I11" s="67">
        <f t="shared" si="11"/>
        <v>3000</v>
      </c>
      <c r="J11" s="69"/>
      <c r="K11" s="25" t="s">
        <v>41</v>
      </c>
      <c r="L11" s="25" t="s">
        <v>26</v>
      </c>
      <c r="M11" s="52"/>
      <c r="N11" s="34">
        <v>2400</v>
      </c>
      <c r="O11" s="28">
        <f t="shared" si="3"/>
        <v>2400</v>
      </c>
      <c r="P11" s="29" t="str">
        <f t="shared" si="12"/>
        <v/>
      </c>
      <c r="Q11" s="34">
        <v>2400</v>
      </c>
      <c r="R11" s="90">
        <f t="shared" si="5"/>
        <v>2400</v>
      </c>
      <c r="S11" s="50"/>
      <c r="T11" s="97" t="s">
        <v>45</v>
      </c>
      <c r="U11" s="97" t="s">
        <v>46</v>
      </c>
      <c r="V11" s="52"/>
      <c r="W11" s="30">
        <v>11400</v>
      </c>
      <c r="X11" s="67">
        <f t="shared" si="13"/>
        <v>11400</v>
      </c>
      <c r="Y11" s="77" t="str">
        <f t="shared" si="14"/>
        <v/>
      </c>
      <c r="Z11" s="30">
        <v>11400</v>
      </c>
      <c r="AA11" s="90">
        <f t="shared" si="15"/>
        <v>11400</v>
      </c>
      <c r="AC11" s="114">
        <f t="shared" si="7"/>
        <v>0</v>
      </c>
      <c r="AD11" s="114">
        <f t="shared" si="8"/>
        <v>0</v>
      </c>
      <c r="AE11" s="114">
        <f t="shared" si="9"/>
        <v>0</v>
      </c>
    </row>
    <row r="12" s="4" customFormat="1" ht="11" customHeight="1" spans="1:31">
      <c r="A12" s="42"/>
      <c r="B12" s="24" t="s">
        <v>43</v>
      </c>
      <c r="C12" s="25" t="s">
        <v>20</v>
      </c>
      <c r="D12" s="26"/>
      <c r="E12" s="41">
        <v>2700</v>
      </c>
      <c r="F12" s="28">
        <f t="shared" si="10"/>
        <v>2700</v>
      </c>
      <c r="G12" s="29" t="str">
        <f t="shared" si="1"/>
        <v/>
      </c>
      <c r="H12" s="30">
        <v>2700</v>
      </c>
      <c r="I12" s="67">
        <f t="shared" si="11"/>
        <v>2700</v>
      </c>
      <c r="J12" s="69"/>
      <c r="K12" s="25" t="s">
        <v>44</v>
      </c>
      <c r="L12" s="25" t="s">
        <v>22</v>
      </c>
      <c r="M12" s="52"/>
      <c r="N12" s="34">
        <v>9000</v>
      </c>
      <c r="O12" s="28">
        <f t="shared" si="3"/>
        <v>9000</v>
      </c>
      <c r="P12" s="29" t="str">
        <f t="shared" si="12"/>
        <v/>
      </c>
      <c r="Q12" s="34">
        <v>9000</v>
      </c>
      <c r="R12" s="90">
        <f t="shared" si="5"/>
        <v>9000</v>
      </c>
      <c r="S12" s="50"/>
      <c r="T12" s="97" t="s">
        <v>49</v>
      </c>
      <c r="U12" s="97" t="s">
        <v>15</v>
      </c>
      <c r="V12" s="52"/>
      <c r="W12" s="30">
        <v>11300</v>
      </c>
      <c r="X12" s="67">
        <f t="shared" si="13"/>
        <v>11300</v>
      </c>
      <c r="Y12" s="77" t="str">
        <f t="shared" si="14"/>
        <v/>
      </c>
      <c r="Z12" s="30">
        <v>11300</v>
      </c>
      <c r="AA12" s="90">
        <f t="shared" si="15"/>
        <v>11300</v>
      </c>
      <c r="AC12" s="114">
        <f t="shared" si="7"/>
        <v>0</v>
      </c>
      <c r="AD12" s="114">
        <f t="shared" si="8"/>
        <v>0</v>
      </c>
      <c r="AE12" s="114">
        <f t="shared" si="9"/>
        <v>0</v>
      </c>
    </row>
    <row r="13" s="4" customFormat="1" ht="11" customHeight="1" spans="1:31">
      <c r="A13" s="42"/>
      <c r="B13" s="24" t="s">
        <v>47</v>
      </c>
      <c r="C13" s="25" t="s">
        <v>20</v>
      </c>
      <c r="D13" s="26"/>
      <c r="E13" s="41">
        <v>2400</v>
      </c>
      <c r="F13" s="28">
        <f t="shared" si="10"/>
        <v>2400</v>
      </c>
      <c r="G13" s="29" t="str">
        <f t="shared" si="1"/>
        <v/>
      </c>
      <c r="H13" s="30">
        <v>2400</v>
      </c>
      <c r="I13" s="67">
        <f t="shared" si="11"/>
        <v>2400</v>
      </c>
      <c r="J13" s="69"/>
      <c r="K13" s="25" t="s">
        <v>48</v>
      </c>
      <c r="L13" s="25" t="s">
        <v>22</v>
      </c>
      <c r="M13" s="52"/>
      <c r="N13" s="34">
        <v>11000</v>
      </c>
      <c r="O13" s="28">
        <f t="shared" si="3"/>
        <v>11000</v>
      </c>
      <c r="P13" s="29" t="str">
        <f t="shared" si="12"/>
        <v/>
      </c>
      <c r="Q13" s="34">
        <v>11000</v>
      </c>
      <c r="R13" s="90">
        <f t="shared" si="5"/>
        <v>11000</v>
      </c>
      <c r="S13" s="50"/>
      <c r="T13" s="97" t="s">
        <v>51</v>
      </c>
      <c r="U13" s="97" t="s">
        <v>20</v>
      </c>
      <c r="V13" s="52"/>
      <c r="W13" s="30">
        <v>9000</v>
      </c>
      <c r="X13" s="67">
        <f t="shared" si="13"/>
        <v>9000</v>
      </c>
      <c r="Y13" s="29" t="str">
        <f t="shared" si="14"/>
        <v/>
      </c>
      <c r="Z13" s="30">
        <v>9000</v>
      </c>
      <c r="AA13" s="90">
        <f t="shared" si="15"/>
        <v>9000</v>
      </c>
      <c r="AC13" s="114">
        <f t="shared" si="7"/>
        <v>0</v>
      </c>
      <c r="AD13" s="114">
        <f t="shared" si="8"/>
        <v>0</v>
      </c>
      <c r="AE13" s="114">
        <f t="shared" si="9"/>
        <v>0</v>
      </c>
    </row>
    <row r="14" s="4" customFormat="1" ht="11" customHeight="1" spans="1:31">
      <c r="A14" s="42"/>
      <c r="B14" s="24" t="s">
        <v>40</v>
      </c>
      <c r="C14" s="25" t="s">
        <v>22</v>
      </c>
      <c r="D14" s="26"/>
      <c r="E14" s="41">
        <v>2000</v>
      </c>
      <c r="F14" s="28">
        <f t="shared" si="10"/>
        <v>2000</v>
      </c>
      <c r="G14" s="29" t="str">
        <f t="shared" si="1"/>
        <v/>
      </c>
      <c r="H14" s="30">
        <v>2000</v>
      </c>
      <c r="I14" s="67">
        <f t="shared" si="11"/>
        <v>2000</v>
      </c>
      <c r="J14" s="69"/>
      <c r="K14" s="25" t="s">
        <v>50</v>
      </c>
      <c r="L14" s="25" t="s">
        <v>22</v>
      </c>
      <c r="M14" s="52"/>
      <c r="N14" s="34">
        <v>12000</v>
      </c>
      <c r="O14" s="28">
        <f t="shared" si="3"/>
        <v>12000</v>
      </c>
      <c r="P14" s="29" t="str">
        <f t="shared" si="12"/>
        <v/>
      </c>
      <c r="Q14" s="34">
        <v>12000</v>
      </c>
      <c r="R14" s="90">
        <f t="shared" si="5"/>
        <v>12000</v>
      </c>
      <c r="S14" s="50"/>
      <c r="T14" s="97" t="s">
        <v>54</v>
      </c>
      <c r="U14" s="97" t="s">
        <v>20</v>
      </c>
      <c r="V14" s="52"/>
      <c r="W14" s="30">
        <v>12300</v>
      </c>
      <c r="X14" s="67">
        <f t="shared" si="13"/>
        <v>12300</v>
      </c>
      <c r="Y14" s="29" t="str">
        <f t="shared" si="14"/>
        <v/>
      </c>
      <c r="Z14" s="30">
        <v>12300</v>
      </c>
      <c r="AA14" s="90">
        <f t="shared" si="15"/>
        <v>12300</v>
      </c>
      <c r="AC14" s="114">
        <f t="shared" si="7"/>
        <v>0</v>
      </c>
      <c r="AD14" s="114">
        <f t="shared" si="8"/>
        <v>0</v>
      </c>
      <c r="AE14" s="114">
        <f t="shared" si="9"/>
        <v>0</v>
      </c>
    </row>
    <row r="15" s="4" customFormat="1" ht="11" customHeight="1" spans="1:31">
      <c r="A15" s="42"/>
      <c r="B15" s="24" t="s">
        <v>52</v>
      </c>
      <c r="C15" s="25" t="s">
        <v>22</v>
      </c>
      <c r="D15" s="26"/>
      <c r="E15" s="41">
        <v>2200</v>
      </c>
      <c r="F15" s="28">
        <f t="shared" si="10"/>
        <v>2200</v>
      </c>
      <c r="G15" s="29" t="str">
        <f t="shared" si="1"/>
        <v/>
      </c>
      <c r="H15" s="34">
        <v>2200</v>
      </c>
      <c r="I15" s="67">
        <f t="shared" si="11"/>
        <v>2200</v>
      </c>
      <c r="J15" s="69"/>
      <c r="K15" s="25" t="s">
        <v>53</v>
      </c>
      <c r="L15" s="25" t="s">
        <v>20</v>
      </c>
      <c r="M15" s="52"/>
      <c r="N15" s="27">
        <v>5000</v>
      </c>
      <c r="O15" s="28">
        <f t="shared" si="3"/>
        <v>5000</v>
      </c>
      <c r="P15" s="29"/>
      <c r="Q15" s="30">
        <v>5000</v>
      </c>
      <c r="R15" s="90">
        <f t="shared" si="5"/>
        <v>5000</v>
      </c>
      <c r="S15" s="50"/>
      <c r="T15" s="98" t="s">
        <v>58</v>
      </c>
      <c r="U15" s="98" t="s">
        <v>20</v>
      </c>
      <c r="V15" s="76"/>
      <c r="W15" s="30">
        <v>11800</v>
      </c>
      <c r="X15" s="67">
        <f t="shared" si="13"/>
        <v>11800</v>
      </c>
      <c r="Y15" s="29" t="str">
        <f t="shared" si="14"/>
        <v/>
      </c>
      <c r="Z15" s="30">
        <v>11800</v>
      </c>
      <c r="AA15" s="90">
        <f t="shared" si="15"/>
        <v>11800</v>
      </c>
      <c r="AC15" s="114">
        <f t="shared" si="7"/>
        <v>0</v>
      </c>
      <c r="AD15" s="114">
        <f t="shared" si="8"/>
        <v>0</v>
      </c>
      <c r="AE15" s="114">
        <f t="shared" si="9"/>
        <v>0</v>
      </c>
    </row>
    <row r="16" s="4" customFormat="1" ht="11" customHeight="1" spans="1:31">
      <c r="A16" s="42"/>
      <c r="B16" s="32" t="s">
        <v>55</v>
      </c>
      <c r="C16" s="33" t="s">
        <v>56</v>
      </c>
      <c r="D16" s="26"/>
      <c r="E16" s="43">
        <v>2080</v>
      </c>
      <c r="F16" s="28">
        <f t="shared" si="10"/>
        <v>2080</v>
      </c>
      <c r="G16" s="29" t="str">
        <f t="shared" si="1"/>
        <v/>
      </c>
      <c r="H16" s="34">
        <v>2080</v>
      </c>
      <c r="I16" s="67">
        <f t="shared" si="11"/>
        <v>2080</v>
      </c>
      <c r="J16" s="69"/>
      <c r="K16" s="25" t="s">
        <v>57</v>
      </c>
      <c r="L16" s="25" t="s">
        <v>20</v>
      </c>
      <c r="M16" s="52"/>
      <c r="N16" s="34">
        <v>3900</v>
      </c>
      <c r="O16" s="28">
        <f t="shared" si="3"/>
        <v>3900</v>
      </c>
      <c r="P16" s="29" t="str">
        <f t="shared" ref="P16:P26" si="16">IF(LEFT(M16,1)="+",LEFT(M16,1)&amp;TEXT(M16,"#"),TEXT(M16,"#"))</f>
        <v/>
      </c>
      <c r="Q16" s="34">
        <v>3900</v>
      </c>
      <c r="R16" s="90">
        <f t="shared" si="5"/>
        <v>3900</v>
      </c>
      <c r="S16" s="50"/>
      <c r="T16" s="97" t="s">
        <v>63</v>
      </c>
      <c r="U16" s="97" t="s">
        <v>64</v>
      </c>
      <c r="V16" s="52"/>
      <c r="W16" s="30">
        <v>11200</v>
      </c>
      <c r="X16" s="67">
        <f t="shared" si="13"/>
        <v>11200</v>
      </c>
      <c r="Y16" s="29" t="str">
        <f t="shared" si="14"/>
        <v/>
      </c>
      <c r="Z16" s="30">
        <v>11200</v>
      </c>
      <c r="AA16" s="90">
        <f t="shared" si="15"/>
        <v>11200</v>
      </c>
      <c r="AC16" s="114">
        <f t="shared" si="7"/>
        <v>0</v>
      </c>
      <c r="AD16" s="114">
        <f t="shared" si="8"/>
        <v>0</v>
      </c>
      <c r="AE16" s="114">
        <f t="shared" si="9"/>
        <v>0</v>
      </c>
    </row>
    <row r="17" s="4" customFormat="1" ht="11" customHeight="1" spans="1:31">
      <c r="A17" s="42"/>
      <c r="B17" s="32" t="s">
        <v>59</v>
      </c>
      <c r="C17" s="33" t="s">
        <v>56</v>
      </c>
      <c r="D17" s="26"/>
      <c r="E17" s="43">
        <v>2000</v>
      </c>
      <c r="F17" s="28">
        <f t="shared" si="10"/>
        <v>2000</v>
      </c>
      <c r="G17" s="29" t="str">
        <f t="shared" si="1"/>
        <v/>
      </c>
      <c r="H17" s="30">
        <v>2000</v>
      </c>
      <c r="I17" s="67">
        <f t="shared" si="11"/>
        <v>2000</v>
      </c>
      <c r="J17" s="69"/>
      <c r="K17" s="25" t="s">
        <v>61</v>
      </c>
      <c r="L17" s="25" t="s">
        <v>62</v>
      </c>
      <c r="M17" s="52"/>
      <c r="N17" s="27">
        <v>8000</v>
      </c>
      <c r="O17" s="28">
        <f t="shared" si="3"/>
        <v>8000</v>
      </c>
      <c r="P17" s="29" t="str">
        <f t="shared" si="16"/>
        <v/>
      </c>
      <c r="Q17" s="30">
        <v>8000</v>
      </c>
      <c r="R17" s="90">
        <f t="shared" si="5"/>
        <v>8000</v>
      </c>
      <c r="S17" s="50"/>
      <c r="T17" s="97" t="s">
        <v>68</v>
      </c>
      <c r="U17" s="97" t="s">
        <v>20</v>
      </c>
      <c r="V17" s="52"/>
      <c r="W17" s="30">
        <v>10300</v>
      </c>
      <c r="X17" s="67">
        <f t="shared" si="13"/>
        <v>10300</v>
      </c>
      <c r="Y17" s="77" t="str">
        <f t="shared" si="14"/>
        <v/>
      </c>
      <c r="Z17" s="30">
        <v>10300</v>
      </c>
      <c r="AA17" s="90">
        <f t="shared" si="15"/>
        <v>10300</v>
      </c>
      <c r="AC17" s="114">
        <f t="shared" si="7"/>
        <v>0</v>
      </c>
      <c r="AD17" s="114">
        <f t="shared" si="8"/>
        <v>0</v>
      </c>
      <c r="AE17" s="114">
        <f t="shared" ref="AE17:AE21" si="17">X17-AA17</f>
        <v>0</v>
      </c>
    </row>
    <row r="18" s="4" customFormat="1" ht="11" customHeight="1" spans="1:31">
      <c r="A18" s="42"/>
      <c r="B18" s="44" t="s">
        <v>65</v>
      </c>
      <c r="C18" s="33" t="s">
        <v>66</v>
      </c>
      <c r="D18" s="26"/>
      <c r="E18" s="43">
        <v>3300</v>
      </c>
      <c r="F18" s="28">
        <f t="shared" si="10"/>
        <v>3300</v>
      </c>
      <c r="G18" s="29" t="str">
        <f t="shared" si="1"/>
        <v/>
      </c>
      <c r="H18" s="30">
        <v>3300</v>
      </c>
      <c r="I18" s="67">
        <f t="shared" si="11"/>
        <v>3300</v>
      </c>
      <c r="J18" s="69"/>
      <c r="K18" s="60" t="s">
        <v>67</v>
      </c>
      <c r="L18" s="33" t="s">
        <v>20</v>
      </c>
      <c r="M18" s="52"/>
      <c r="N18" s="27">
        <v>5000</v>
      </c>
      <c r="O18" s="28">
        <f t="shared" si="3"/>
        <v>5000</v>
      </c>
      <c r="P18" s="29"/>
      <c r="Q18" s="30">
        <v>5000</v>
      </c>
      <c r="R18" s="90">
        <f t="shared" si="5"/>
        <v>5000</v>
      </c>
      <c r="S18" s="50"/>
      <c r="T18" s="97" t="s">
        <v>71</v>
      </c>
      <c r="U18" s="97" t="s">
        <v>20</v>
      </c>
      <c r="V18" s="52"/>
      <c r="W18" s="30">
        <v>10300</v>
      </c>
      <c r="X18" s="67">
        <f t="shared" si="13"/>
        <v>10300</v>
      </c>
      <c r="Y18" s="29" t="str">
        <f t="shared" si="14"/>
        <v/>
      </c>
      <c r="Z18" s="30">
        <v>10300</v>
      </c>
      <c r="AA18" s="90">
        <f t="shared" si="15"/>
        <v>10300</v>
      </c>
      <c r="AC18" s="114">
        <f t="shared" si="7"/>
        <v>0</v>
      </c>
      <c r="AD18" s="114">
        <f t="shared" si="8"/>
        <v>0</v>
      </c>
      <c r="AE18" s="114">
        <f t="shared" si="17"/>
        <v>0</v>
      </c>
    </row>
    <row r="19" s="4" customFormat="1" ht="11" customHeight="1" spans="1:31">
      <c r="A19" s="42"/>
      <c r="B19" s="44" t="s">
        <v>65</v>
      </c>
      <c r="C19" s="33" t="s">
        <v>69</v>
      </c>
      <c r="D19" s="26"/>
      <c r="E19" s="43">
        <v>3400</v>
      </c>
      <c r="F19" s="28">
        <f t="shared" si="10"/>
        <v>3400</v>
      </c>
      <c r="G19" s="29" t="str">
        <f t="shared" si="1"/>
        <v/>
      </c>
      <c r="H19" s="30">
        <v>3400</v>
      </c>
      <c r="I19" s="67">
        <f t="shared" si="11"/>
        <v>3400</v>
      </c>
      <c r="J19" s="69"/>
      <c r="K19" s="33" t="s">
        <v>70</v>
      </c>
      <c r="L19" s="33" t="s">
        <v>56</v>
      </c>
      <c r="M19" s="52"/>
      <c r="N19" s="34">
        <v>3400</v>
      </c>
      <c r="O19" s="28">
        <f t="shared" si="3"/>
        <v>3400</v>
      </c>
      <c r="P19" s="29" t="str">
        <f t="shared" si="16"/>
        <v/>
      </c>
      <c r="Q19" s="34">
        <v>3400</v>
      </c>
      <c r="R19" s="90">
        <f t="shared" si="5"/>
        <v>3400</v>
      </c>
      <c r="S19" s="50"/>
      <c r="T19" s="25" t="s">
        <v>74</v>
      </c>
      <c r="U19" s="97" t="s">
        <v>75</v>
      </c>
      <c r="V19" s="52"/>
      <c r="W19" s="30">
        <v>13000</v>
      </c>
      <c r="X19" s="67">
        <f t="shared" si="13"/>
        <v>13000</v>
      </c>
      <c r="Y19" s="29" t="str">
        <f t="shared" si="14"/>
        <v/>
      </c>
      <c r="Z19" s="30">
        <v>13000</v>
      </c>
      <c r="AA19" s="90">
        <f t="shared" si="15"/>
        <v>13000</v>
      </c>
      <c r="AC19" s="114">
        <f t="shared" si="7"/>
        <v>0</v>
      </c>
      <c r="AD19" s="114">
        <f t="shared" si="8"/>
        <v>0</v>
      </c>
      <c r="AE19" s="114">
        <f t="shared" si="17"/>
        <v>0</v>
      </c>
    </row>
    <row r="20" s="4" customFormat="1" ht="11" customHeight="1" spans="1:31">
      <c r="A20" s="42"/>
      <c r="B20" s="44" t="s">
        <v>72</v>
      </c>
      <c r="C20" s="45" t="s">
        <v>73</v>
      </c>
      <c r="D20" s="26"/>
      <c r="E20" s="43">
        <v>2900</v>
      </c>
      <c r="F20" s="28">
        <f t="shared" si="10"/>
        <v>2900</v>
      </c>
      <c r="G20" s="29" t="str">
        <f t="shared" si="1"/>
        <v/>
      </c>
      <c r="H20" s="30">
        <v>2900</v>
      </c>
      <c r="I20" s="67">
        <f t="shared" si="11"/>
        <v>2900</v>
      </c>
      <c r="J20" s="69"/>
      <c r="K20" s="60" t="s">
        <v>70</v>
      </c>
      <c r="L20" s="33" t="s">
        <v>18</v>
      </c>
      <c r="M20" s="52"/>
      <c r="N20" s="34">
        <v>4100</v>
      </c>
      <c r="O20" s="28">
        <f t="shared" si="3"/>
        <v>4100</v>
      </c>
      <c r="P20" s="29" t="str">
        <f t="shared" si="16"/>
        <v/>
      </c>
      <c r="Q20" s="34">
        <v>4100</v>
      </c>
      <c r="R20" s="99">
        <f t="shared" si="5"/>
        <v>4100</v>
      </c>
      <c r="S20" s="50"/>
      <c r="T20" s="100" t="s">
        <v>79</v>
      </c>
      <c r="U20" s="97" t="s">
        <v>20</v>
      </c>
      <c r="V20" s="52"/>
      <c r="W20" s="30">
        <v>9200</v>
      </c>
      <c r="X20" s="67">
        <f t="shared" si="13"/>
        <v>9200</v>
      </c>
      <c r="Y20" s="29" t="str">
        <f t="shared" si="14"/>
        <v/>
      </c>
      <c r="Z20" s="30">
        <v>9200</v>
      </c>
      <c r="AA20" s="90">
        <f t="shared" si="15"/>
        <v>9200</v>
      </c>
      <c r="AC20" s="114">
        <f t="shared" si="7"/>
        <v>0</v>
      </c>
      <c r="AD20" s="114">
        <f t="shared" si="8"/>
        <v>0</v>
      </c>
      <c r="AE20" s="114">
        <f t="shared" si="17"/>
        <v>0</v>
      </c>
    </row>
    <row r="21" s="4" customFormat="1" ht="11" customHeight="1" spans="1:31">
      <c r="A21" s="42"/>
      <c r="B21" s="35" t="s">
        <v>76</v>
      </c>
      <c r="C21" s="46"/>
      <c r="D21" s="37"/>
      <c r="E21" s="47">
        <f>SUM(F10:F20)</f>
        <v>29480</v>
      </c>
      <c r="F21" s="39">
        <f>E21/11</f>
        <v>2680</v>
      </c>
      <c r="G21" s="29" t="str">
        <f t="shared" si="1"/>
        <v/>
      </c>
      <c r="H21" s="47">
        <f>SUM(I10:I20)</f>
        <v>29480</v>
      </c>
      <c r="I21" s="39">
        <f>H21/11</f>
        <v>2680</v>
      </c>
      <c r="J21" s="69"/>
      <c r="K21" s="33" t="s">
        <v>77</v>
      </c>
      <c r="L21" s="33" t="s">
        <v>78</v>
      </c>
      <c r="M21" s="52"/>
      <c r="N21" s="27">
        <v>1910</v>
      </c>
      <c r="O21" s="28">
        <f t="shared" si="3"/>
        <v>1910</v>
      </c>
      <c r="P21" s="29" t="str">
        <f t="shared" si="16"/>
        <v/>
      </c>
      <c r="Q21" s="30">
        <v>1910</v>
      </c>
      <c r="R21" s="90">
        <f t="shared" si="5"/>
        <v>1910</v>
      </c>
      <c r="S21" s="50"/>
      <c r="T21" s="101" t="s">
        <v>82</v>
      </c>
      <c r="U21" s="101" t="s">
        <v>20</v>
      </c>
      <c r="V21" s="102"/>
      <c r="W21" s="103">
        <v>10300</v>
      </c>
      <c r="X21" s="104">
        <f t="shared" si="13"/>
        <v>10300</v>
      </c>
      <c r="Y21" s="115" t="str">
        <f t="shared" si="14"/>
        <v/>
      </c>
      <c r="Z21" s="103">
        <v>10300</v>
      </c>
      <c r="AA21" s="116">
        <f t="shared" si="15"/>
        <v>10300</v>
      </c>
      <c r="AC21" s="114">
        <f t="shared" si="7"/>
        <v>0</v>
      </c>
      <c r="AD21" s="114">
        <f t="shared" si="8"/>
        <v>0</v>
      </c>
      <c r="AE21" s="114">
        <f t="shared" si="17"/>
        <v>0</v>
      </c>
    </row>
    <row r="22" s="4" customFormat="1" ht="11" customHeight="1" spans="1:31">
      <c r="A22" s="42"/>
      <c r="B22" s="24" t="s">
        <v>80</v>
      </c>
      <c r="C22" s="25" t="s">
        <v>22</v>
      </c>
      <c r="D22" s="26"/>
      <c r="E22" s="34">
        <v>1800</v>
      </c>
      <c r="F22" s="28">
        <f t="shared" ref="F22:F32" si="18">E22+D22</f>
        <v>1800</v>
      </c>
      <c r="G22" s="29" t="str">
        <f t="shared" si="1"/>
        <v/>
      </c>
      <c r="H22" s="34">
        <v>1800</v>
      </c>
      <c r="I22" s="67">
        <f t="shared" ref="I22:I32" si="19">IF(G22="",0+H22,G22+H22)</f>
        <v>1800</v>
      </c>
      <c r="J22" s="69"/>
      <c r="K22" s="33" t="s">
        <v>81</v>
      </c>
      <c r="L22" s="33" t="s">
        <v>26</v>
      </c>
      <c r="M22" s="52"/>
      <c r="N22" s="27">
        <v>1830</v>
      </c>
      <c r="O22" s="28">
        <f t="shared" si="3"/>
        <v>1830</v>
      </c>
      <c r="P22" s="29" t="str">
        <f t="shared" si="16"/>
        <v/>
      </c>
      <c r="Q22" s="30">
        <v>1830</v>
      </c>
      <c r="R22" s="90">
        <f t="shared" si="5"/>
        <v>1830</v>
      </c>
      <c r="S22" s="105"/>
      <c r="V22" s="106"/>
      <c r="X22" s="107"/>
      <c r="Y22" s="106"/>
      <c r="AA22" s="107"/>
      <c r="AC22" s="114">
        <f t="shared" si="7"/>
        <v>0</v>
      </c>
      <c r="AD22" s="114">
        <f t="shared" si="8"/>
        <v>0</v>
      </c>
      <c r="AE22" s="114"/>
    </row>
    <row r="23" s="4" customFormat="1" ht="11" customHeight="1" spans="1:31">
      <c r="A23" s="42"/>
      <c r="B23" s="44" t="s">
        <v>83</v>
      </c>
      <c r="C23" s="33" t="s">
        <v>56</v>
      </c>
      <c r="D23" s="26"/>
      <c r="E23" s="43">
        <v>1920</v>
      </c>
      <c r="F23" s="28">
        <f t="shared" si="18"/>
        <v>1920</v>
      </c>
      <c r="G23" s="29" t="str">
        <f t="shared" si="1"/>
        <v/>
      </c>
      <c r="H23" s="34">
        <v>1920</v>
      </c>
      <c r="I23" s="67">
        <f t="shared" si="19"/>
        <v>1920</v>
      </c>
      <c r="J23" s="69"/>
      <c r="K23" s="60" t="s">
        <v>84</v>
      </c>
      <c r="L23" s="33" t="s">
        <v>78</v>
      </c>
      <c r="M23" s="52"/>
      <c r="N23" s="27">
        <v>1910</v>
      </c>
      <c r="O23" s="28">
        <f t="shared" si="3"/>
        <v>1910</v>
      </c>
      <c r="P23" s="29" t="str">
        <f t="shared" si="16"/>
        <v/>
      </c>
      <c r="Q23" s="30">
        <v>1910</v>
      </c>
      <c r="R23" s="90">
        <f t="shared" si="5"/>
        <v>1910</v>
      </c>
      <c r="S23" s="105"/>
      <c r="V23" s="106"/>
      <c r="X23" s="107"/>
      <c r="Y23" s="106"/>
      <c r="AA23" s="107"/>
      <c r="AC23" s="114">
        <f t="shared" si="7"/>
        <v>0</v>
      </c>
      <c r="AD23" s="114">
        <f t="shared" si="8"/>
        <v>0</v>
      </c>
      <c r="AE23" s="114"/>
    </row>
    <row r="24" s="4" customFormat="1" ht="11" customHeight="1" spans="1:31">
      <c r="A24" s="48"/>
      <c r="B24" s="49" t="s">
        <v>85</v>
      </c>
      <c r="C24" s="46"/>
      <c r="D24" s="37"/>
      <c r="E24" s="47">
        <f>SUM(F22:F23)</f>
        <v>3720</v>
      </c>
      <c r="F24" s="39">
        <f>E24/2</f>
        <v>1860</v>
      </c>
      <c r="G24" s="29" t="str">
        <f t="shared" si="1"/>
        <v/>
      </c>
      <c r="H24" s="47">
        <f>SUM(I22:I23)</f>
        <v>3720</v>
      </c>
      <c r="I24" s="39">
        <f>H24/2</f>
        <v>1860</v>
      </c>
      <c r="J24" s="69"/>
      <c r="K24" s="60" t="s">
        <v>86</v>
      </c>
      <c r="L24" s="60" t="s">
        <v>26</v>
      </c>
      <c r="M24" s="52"/>
      <c r="N24" s="34">
        <v>2400</v>
      </c>
      <c r="O24" s="28">
        <f t="shared" si="3"/>
        <v>2400</v>
      </c>
      <c r="P24" s="29" t="str">
        <f t="shared" si="16"/>
        <v/>
      </c>
      <c r="Q24" s="34">
        <v>2400</v>
      </c>
      <c r="R24" s="90">
        <f t="shared" si="5"/>
        <v>2400</v>
      </c>
      <c r="S24" s="105"/>
      <c r="V24" s="106"/>
      <c r="X24" s="107"/>
      <c r="Y24" s="106"/>
      <c r="AA24" s="107"/>
      <c r="AC24" s="114">
        <f t="shared" si="7"/>
        <v>0</v>
      </c>
      <c r="AD24" s="114">
        <f t="shared" si="8"/>
        <v>0</v>
      </c>
      <c r="AE24" s="114"/>
    </row>
    <row r="25" s="4" customFormat="1" ht="11" customHeight="1" spans="1:31">
      <c r="A25" s="50"/>
      <c r="B25" s="35" t="s">
        <v>87</v>
      </c>
      <c r="C25" s="36"/>
      <c r="D25" s="37"/>
      <c r="E25" s="51">
        <f>E21+E24</f>
        <v>33200</v>
      </c>
      <c r="F25" s="39">
        <f>E25/13</f>
        <v>2553.84615384615</v>
      </c>
      <c r="G25" s="29" t="str">
        <f t="shared" si="1"/>
        <v/>
      </c>
      <c r="H25" s="51">
        <f>H21+H24</f>
        <v>33200</v>
      </c>
      <c r="I25" s="39">
        <f>H25/13</f>
        <v>2553.84615384615</v>
      </c>
      <c r="J25" s="69"/>
      <c r="K25" s="60" t="s">
        <v>88</v>
      </c>
      <c r="L25" s="60" t="s">
        <v>20</v>
      </c>
      <c r="M25" s="52"/>
      <c r="N25" s="27">
        <v>3600</v>
      </c>
      <c r="O25" s="28">
        <f t="shared" si="3"/>
        <v>3600</v>
      </c>
      <c r="P25" s="29" t="str">
        <f t="shared" si="16"/>
        <v/>
      </c>
      <c r="Q25" s="27">
        <v>3600</v>
      </c>
      <c r="R25" s="90">
        <f t="shared" si="5"/>
        <v>3600</v>
      </c>
      <c r="S25" s="105"/>
      <c r="V25" s="106"/>
      <c r="X25" s="107"/>
      <c r="Y25" s="106"/>
      <c r="AA25" s="107"/>
      <c r="AC25" s="117">
        <f t="shared" si="7"/>
        <v>0</v>
      </c>
      <c r="AD25" s="114">
        <f t="shared" si="8"/>
        <v>0</v>
      </c>
      <c r="AE25" s="114"/>
    </row>
    <row r="26" s="4" customFormat="1" ht="11" customHeight="1" spans="1:31">
      <c r="A26" s="40" t="s">
        <v>89</v>
      </c>
      <c r="B26" s="24" t="s">
        <v>90</v>
      </c>
      <c r="C26" s="25" t="s">
        <v>91</v>
      </c>
      <c r="D26" s="26"/>
      <c r="E26" s="41">
        <v>21000</v>
      </c>
      <c r="F26" s="28">
        <f t="shared" si="18"/>
        <v>21000</v>
      </c>
      <c r="G26" s="29" t="str">
        <f t="shared" si="1"/>
        <v/>
      </c>
      <c r="H26" s="34">
        <v>21000</v>
      </c>
      <c r="I26" s="67">
        <f t="shared" si="19"/>
        <v>21000</v>
      </c>
      <c r="J26" s="69"/>
      <c r="K26" s="60" t="s">
        <v>92</v>
      </c>
      <c r="L26" s="60" t="s">
        <v>20</v>
      </c>
      <c r="M26" s="52"/>
      <c r="N26" s="27">
        <v>3500</v>
      </c>
      <c r="O26" s="28">
        <f t="shared" si="3"/>
        <v>3500</v>
      </c>
      <c r="P26" s="29" t="str">
        <f t="shared" si="16"/>
        <v/>
      </c>
      <c r="Q26" s="27">
        <v>3500</v>
      </c>
      <c r="R26" s="90">
        <f t="shared" si="5"/>
        <v>3500</v>
      </c>
      <c r="S26" s="105"/>
      <c r="V26" s="106"/>
      <c r="X26" s="107"/>
      <c r="Y26" s="106"/>
      <c r="AA26" s="107"/>
      <c r="AC26" s="114">
        <f t="shared" si="7"/>
        <v>0</v>
      </c>
      <c r="AD26" s="114">
        <f t="shared" si="8"/>
        <v>0</v>
      </c>
      <c r="AE26" s="114"/>
    </row>
    <row r="27" s="4" customFormat="1" ht="11" customHeight="1" spans="1:31">
      <c r="A27" s="42"/>
      <c r="B27" s="24" t="s">
        <v>93</v>
      </c>
      <c r="C27" s="25" t="s">
        <v>20</v>
      </c>
      <c r="D27" s="26"/>
      <c r="E27" s="41">
        <v>20600</v>
      </c>
      <c r="F27" s="28">
        <f t="shared" si="18"/>
        <v>20600</v>
      </c>
      <c r="G27" s="29" t="str">
        <f t="shared" si="1"/>
        <v/>
      </c>
      <c r="H27" s="34">
        <v>20600</v>
      </c>
      <c r="I27" s="67">
        <f t="shared" si="19"/>
        <v>20600</v>
      </c>
      <c r="J27" s="71"/>
      <c r="K27" s="36" t="s">
        <v>94</v>
      </c>
      <c r="L27" s="36"/>
      <c r="M27" s="72"/>
      <c r="N27" s="38">
        <f>SUM(O6:O26)</f>
        <v>102750</v>
      </c>
      <c r="O27" s="39">
        <f>N27/22</f>
        <v>4670.45454545455</v>
      </c>
      <c r="P27" s="73"/>
      <c r="Q27" s="38">
        <f>SUM(R6:R26)</f>
        <v>102750</v>
      </c>
      <c r="R27" s="108">
        <f>Q27/22</f>
        <v>4670.45454545455</v>
      </c>
      <c r="S27" s="105"/>
      <c r="V27" s="106"/>
      <c r="X27" s="107"/>
      <c r="Y27" s="106"/>
      <c r="AA27" s="107"/>
      <c r="AC27" s="114">
        <f t="shared" si="7"/>
        <v>0</v>
      </c>
      <c r="AD27" s="114">
        <f t="shared" si="8"/>
        <v>0</v>
      </c>
      <c r="AE27" s="114"/>
    </row>
    <row r="28" s="4" customFormat="1" ht="11" customHeight="1" spans="1:31">
      <c r="A28" s="42"/>
      <c r="B28" s="24" t="s">
        <v>95</v>
      </c>
      <c r="C28" s="25" t="s">
        <v>20</v>
      </c>
      <c r="D28" s="26"/>
      <c r="E28" s="41">
        <v>19500</v>
      </c>
      <c r="F28" s="28">
        <f t="shared" si="18"/>
        <v>19500</v>
      </c>
      <c r="G28" s="29" t="str">
        <f t="shared" si="1"/>
        <v/>
      </c>
      <c r="H28" s="41">
        <v>19500</v>
      </c>
      <c r="I28" s="67">
        <f t="shared" si="19"/>
        <v>19500</v>
      </c>
      <c r="J28" s="68" t="s">
        <v>96</v>
      </c>
      <c r="K28" s="25" t="s">
        <v>97</v>
      </c>
      <c r="L28" s="25" t="s">
        <v>15</v>
      </c>
      <c r="M28" s="52"/>
      <c r="N28" s="27">
        <v>27800</v>
      </c>
      <c r="O28" s="28">
        <f t="shared" ref="O28:O45" si="20">N28+M28</f>
        <v>27800</v>
      </c>
      <c r="P28" s="29" t="str">
        <f t="shared" ref="P28:P45" si="21">IF(LEFT(M28,1)="+",LEFT(M28,1)&amp;TEXT(M28,"#"),TEXT(M28,"#"))</f>
        <v/>
      </c>
      <c r="Q28" s="30">
        <v>27800</v>
      </c>
      <c r="R28" s="90">
        <f t="shared" ref="R28:R45" si="22">IF(P28="",0+Q28,P28+Q28)</f>
        <v>27800</v>
      </c>
      <c r="S28" s="105"/>
      <c r="V28" s="106"/>
      <c r="X28" s="107"/>
      <c r="Y28" s="106"/>
      <c r="AA28" s="107"/>
      <c r="AC28" s="114">
        <f t="shared" si="7"/>
        <v>0</v>
      </c>
      <c r="AD28" s="114">
        <f t="shared" si="8"/>
        <v>0</v>
      </c>
      <c r="AE28" s="114"/>
    </row>
    <row r="29" s="4" customFormat="1" ht="11" customHeight="1" spans="1:31">
      <c r="A29" s="42"/>
      <c r="B29" s="24" t="s">
        <v>98</v>
      </c>
      <c r="C29" s="25" t="s">
        <v>20</v>
      </c>
      <c r="D29" s="26"/>
      <c r="E29" s="41">
        <v>19500</v>
      </c>
      <c r="F29" s="28">
        <f t="shared" si="18"/>
        <v>19500</v>
      </c>
      <c r="G29" s="29" t="str">
        <f t="shared" si="1"/>
        <v/>
      </c>
      <c r="H29" s="41">
        <v>19500</v>
      </c>
      <c r="I29" s="67">
        <f t="shared" si="19"/>
        <v>19500</v>
      </c>
      <c r="J29" s="69"/>
      <c r="K29" s="25" t="s">
        <v>99</v>
      </c>
      <c r="L29" s="25" t="s">
        <v>20</v>
      </c>
      <c r="M29" s="52"/>
      <c r="N29" s="27">
        <v>27600</v>
      </c>
      <c r="O29" s="28">
        <f t="shared" si="20"/>
        <v>27600</v>
      </c>
      <c r="P29" s="29" t="str">
        <f t="shared" si="21"/>
        <v/>
      </c>
      <c r="Q29" s="30">
        <v>27600</v>
      </c>
      <c r="R29" s="90">
        <f t="shared" si="22"/>
        <v>27600</v>
      </c>
      <c r="S29" s="105"/>
      <c r="V29" s="106"/>
      <c r="X29" s="107"/>
      <c r="Y29" s="106"/>
      <c r="AA29" s="107"/>
      <c r="AC29" s="114">
        <f t="shared" si="7"/>
        <v>0</v>
      </c>
      <c r="AD29" s="114">
        <f t="shared" si="8"/>
        <v>0</v>
      </c>
      <c r="AE29" s="114"/>
    </row>
    <row r="30" s="4" customFormat="1" ht="11" customHeight="1" spans="1:31">
      <c r="A30" s="42"/>
      <c r="B30" s="24" t="s">
        <v>100</v>
      </c>
      <c r="C30" s="25" t="s">
        <v>66</v>
      </c>
      <c r="D30" s="26"/>
      <c r="E30" s="41">
        <v>22000</v>
      </c>
      <c r="F30" s="28">
        <f t="shared" si="18"/>
        <v>22000</v>
      </c>
      <c r="G30" s="29" t="str">
        <f t="shared" si="1"/>
        <v/>
      </c>
      <c r="H30" s="34">
        <v>22000</v>
      </c>
      <c r="I30" s="67">
        <f t="shared" si="19"/>
        <v>22000</v>
      </c>
      <c r="J30" s="69"/>
      <c r="K30" s="25" t="s">
        <v>101</v>
      </c>
      <c r="L30" s="25" t="s">
        <v>15</v>
      </c>
      <c r="M30" s="52"/>
      <c r="N30" s="27">
        <v>26600</v>
      </c>
      <c r="O30" s="28">
        <f t="shared" si="20"/>
        <v>26600</v>
      </c>
      <c r="P30" s="29" t="str">
        <f t="shared" si="21"/>
        <v/>
      </c>
      <c r="Q30" s="30">
        <v>26600</v>
      </c>
      <c r="R30" s="90">
        <f t="shared" si="22"/>
        <v>26600</v>
      </c>
      <c r="S30" s="105"/>
      <c r="V30" s="106"/>
      <c r="X30" s="107"/>
      <c r="Y30" s="106"/>
      <c r="AA30" s="107"/>
      <c r="AC30" s="114">
        <f t="shared" si="7"/>
        <v>0</v>
      </c>
      <c r="AD30" s="114">
        <f t="shared" si="8"/>
        <v>0</v>
      </c>
      <c r="AE30" s="114"/>
    </row>
    <row r="31" s="4" customFormat="1" ht="11" customHeight="1" spans="1:31">
      <c r="A31" s="42"/>
      <c r="B31" s="24" t="s">
        <v>102</v>
      </c>
      <c r="C31" s="25" t="s">
        <v>20</v>
      </c>
      <c r="D31" s="52"/>
      <c r="E31" s="34">
        <v>20200</v>
      </c>
      <c r="F31" s="28">
        <f t="shared" si="18"/>
        <v>20200</v>
      </c>
      <c r="G31" s="29" t="str">
        <f t="shared" si="1"/>
        <v/>
      </c>
      <c r="H31" s="34">
        <v>20200</v>
      </c>
      <c r="I31" s="67">
        <f t="shared" si="19"/>
        <v>20200</v>
      </c>
      <c r="J31" s="69"/>
      <c r="K31" s="25" t="s">
        <v>103</v>
      </c>
      <c r="L31" s="25" t="s">
        <v>20</v>
      </c>
      <c r="M31" s="52"/>
      <c r="N31" s="27">
        <v>26600</v>
      </c>
      <c r="O31" s="28">
        <f t="shared" si="20"/>
        <v>26600</v>
      </c>
      <c r="P31" s="29" t="str">
        <f t="shared" si="21"/>
        <v/>
      </c>
      <c r="Q31" s="30">
        <v>26600</v>
      </c>
      <c r="R31" s="90">
        <f t="shared" si="22"/>
        <v>26600</v>
      </c>
      <c r="S31" s="105"/>
      <c r="V31" s="106"/>
      <c r="X31" s="107"/>
      <c r="Y31" s="106"/>
      <c r="AA31" s="107"/>
      <c r="AC31" s="114">
        <f t="shared" si="7"/>
        <v>0</v>
      </c>
      <c r="AD31" s="114">
        <f t="shared" si="8"/>
        <v>0</v>
      </c>
      <c r="AE31" s="114"/>
    </row>
    <row r="32" s="4" customFormat="1" ht="11" customHeight="1" spans="1:31">
      <c r="A32" s="42"/>
      <c r="B32" s="24" t="s">
        <v>104</v>
      </c>
      <c r="C32" s="25" t="s">
        <v>105</v>
      </c>
      <c r="D32" s="26"/>
      <c r="E32" s="41">
        <v>21700</v>
      </c>
      <c r="F32" s="28">
        <f t="shared" si="18"/>
        <v>21700</v>
      </c>
      <c r="G32" s="29" t="str">
        <f t="shared" si="1"/>
        <v/>
      </c>
      <c r="H32" s="30">
        <v>21700</v>
      </c>
      <c r="I32" s="67">
        <f t="shared" si="19"/>
        <v>21700</v>
      </c>
      <c r="J32" s="69"/>
      <c r="K32" s="25" t="s">
        <v>106</v>
      </c>
      <c r="L32" s="25" t="s">
        <v>107</v>
      </c>
      <c r="M32" s="52"/>
      <c r="N32" s="27">
        <v>26000</v>
      </c>
      <c r="O32" s="28">
        <f t="shared" si="20"/>
        <v>26000</v>
      </c>
      <c r="P32" s="29" t="str">
        <f t="shared" si="21"/>
        <v/>
      </c>
      <c r="Q32" s="30">
        <v>26000</v>
      </c>
      <c r="R32" s="90">
        <f t="shared" si="22"/>
        <v>26000</v>
      </c>
      <c r="S32" s="105"/>
      <c r="V32" s="106"/>
      <c r="X32" s="107"/>
      <c r="Y32" s="106"/>
      <c r="AA32" s="107"/>
      <c r="AC32" s="114">
        <f t="shared" si="7"/>
        <v>0</v>
      </c>
      <c r="AD32" s="114">
        <f t="shared" si="8"/>
        <v>0</v>
      </c>
      <c r="AE32" s="114"/>
    </row>
    <row r="33" s="4" customFormat="1" ht="11" customHeight="1" spans="1:31">
      <c r="A33" s="42"/>
      <c r="B33" s="24" t="s">
        <v>108</v>
      </c>
      <c r="C33" s="25" t="s">
        <v>69</v>
      </c>
      <c r="D33" s="26"/>
      <c r="E33" s="41">
        <v>21000</v>
      </c>
      <c r="F33" s="28">
        <v>21000</v>
      </c>
      <c r="G33" s="29" t="str">
        <f t="shared" si="1"/>
        <v/>
      </c>
      <c r="H33" s="30">
        <v>21000</v>
      </c>
      <c r="I33" s="67">
        <v>21000</v>
      </c>
      <c r="J33" s="69"/>
      <c r="K33" s="25" t="s">
        <v>106</v>
      </c>
      <c r="L33" s="25" t="s">
        <v>20</v>
      </c>
      <c r="M33" s="52"/>
      <c r="N33" s="27">
        <v>25500</v>
      </c>
      <c r="O33" s="28">
        <f t="shared" si="20"/>
        <v>25500</v>
      </c>
      <c r="P33" s="29" t="str">
        <f t="shared" si="21"/>
        <v/>
      </c>
      <c r="Q33" s="30">
        <v>25500</v>
      </c>
      <c r="R33" s="90">
        <f t="shared" si="22"/>
        <v>25500</v>
      </c>
      <c r="S33" s="105"/>
      <c r="V33" s="106"/>
      <c r="X33" s="107"/>
      <c r="Y33" s="106"/>
      <c r="AA33" s="107"/>
      <c r="AC33" s="114">
        <f t="shared" si="7"/>
        <v>0</v>
      </c>
      <c r="AD33" s="114">
        <f t="shared" si="8"/>
        <v>0</v>
      </c>
      <c r="AE33" s="114"/>
    </row>
    <row r="34" s="4" customFormat="1" ht="11" customHeight="1" spans="1:31">
      <c r="A34" s="42"/>
      <c r="B34" s="35" t="s">
        <v>109</v>
      </c>
      <c r="C34" s="25"/>
      <c r="D34" s="26"/>
      <c r="E34" s="51">
        <f>SUM(E26:E33)</f>
        <v>165500</v>
      </c>
      <c r="F34" s="39">
        <f>E34/8</f>
        <v>20687.5</v>
      </c>
      <c r="G34" s="29" t="str">
        <f t="shared" si="1"/>
        <v/>
      </c>
      <c r="H34" s="38">
        <f>SUM(H26:H33)</f>
        <v>165500</v>
      </c>
      <c r="I34" s="74">
        <f>H34/8</f>
        <v>20687.5</v>
      </c>
      <c r="J34" s="69"/>
      <c r="K34" s="25" t="s">
        <v>110</v>
      </c>
      <c r="L34" s="25" t="s">
        <v>20</v>
      </c>
      <c r="M34" s="52"/>
      <c r="N34" s="27">
        <v>25800</v>
      </c>
      <c r="O34" s="28">
        <f t="shared" si="20"/>
        <v>25800</v>
      </c>
      <c r="P34" s="29" t="str">
        <f t="shared" si="21"/>
        <v/>
      </c>
      <c r="Q34" s="30">
        <v>25800</v>
      </c>
      <c r="R34" s="90">
        <f t="shared" si="22"/>
        <v>25800</v>
      </c>
      <c r="S34" s="105"/>
      <c r="V34" s="106"/>
      <c r="X34" s="107"/>
      <c r="Y34" s="106"/>
      <c r="AA34" s="107"/>
      <c r="AC34" s="114">
        <f t="shared" si="7"/>
        <v>0</v>
      </c>
      <c r="AD34" s="114">
        <f t="shared" si="8"/>
        <v>0</v>
      </c>
      <c r="AE34" s="114"/>
    </row>
    <row r="35" s="4" customFormat="1" ht="11" customHeight="1" spans="1:31">
      <c r="A35" s="42"/>
      <c r="B35" s="24" t="s">
        <v>111</v>
      </c>
      <c r="C35" s="25" t="s">
        <v>20</v>
      </c>
      <c r="D35" s="26"/>
      <c r="E35" s="41">
        <v>35300</v>
      </c>
      <c r="F35" s="28">
        <f t="shared" ref="F35:F45" si="23">E35+D35</f>
        <v>35300</v>
      </c>
      <c r="G35" s="29" t="str">
        <f t="shared" si="1"/>
        <v/>
      </c>
      <c r="H35" s="30">
        <v>35300</v>
      </c>
      <c r="I35" s="67">
        <f t="shared" ref="I35:I45" si="24">IF(G35="",0+H35,G35+H35)</f>
        <v>35300</v>
      </c>
      <c r="J35" s="69"/>
      <c r="K35" s="25" t="s">
        <v>112</v>
      </c>
      <c r="L35" s="25" t="s">
        <v>20</v>
      </c>
      <c r="M35" s="52"/>
      <c r="N35" s="27">
        <v>24100</v>
      </c>
      <c r="O35" s="28">
        <f t="shared" si="20"/>
        <v>24100</v>
      </c>
      <c r="P35" s="29" t="str">
        <f t="shared" si="21"/>
        <v/>
      </c>
      <c r="Q35" s="30">
        <v>24100</v>
      </c>
      <c r="R35" s="90">
        <f t="shared" si="22"/>
        <v>24100</v>
      </c>
      <c r="S35" s="105"/>
      <c r="V35" s="106"/>
      <c r="X35" s="107"/>
      <c r="Y35" s="106"/>
      <c r="AA35" s="107"/>
      <c r="AC35" s="114">
        <f t="shared" si="7"/>
        <v>0</v>
      </c>
      <c r="AD35" s="114">
        <f t="shared" si="8"/>
        <v>0</v>
      </c>
      <c r="AE35" s="114"/>
    </row>
    <row r="36" s="4" customFormat="1" ht="11" customHeight="1" spans="1:31">
      <c r="A36" s="42"/>
      <c r="B36" s="24" t="s">
        <v>111</v>
      </c>
      <c r="C36" s="53" t="s">
        <v>15</v>
      </c>
      <c r="D36" s="26"/>
      <c r="E36" s="41">
        <v>35500</v>
      </c>
      <c r="F36" s="28">
        <f t="shared" si="23"/>
        <v>35500</v>
      </c>
      <c r="G36" s="29" t="str">
        <f t="shared" si="1"/>
        <v/>
      </c>
      <c r="H36" s="30">
        <v>35500</v>
      </c>
      <c r="I36" s="67">
        <f t="shared" si="24"/>
        <v>35500</v>
      </c>
      <c r="J36" s="69"/>
      <c r="K36" s="25" t="s">
        <v>114</v>
      </c>
      <c r="L36" s="25" t="s">
        <v>105</v>
      </c>
      <c r="M36" s="52"/>
      <c r="N36" s="27">
        <v>24100</v>
      </c>
      <c r="O36" s="28">
        <f t="shared" si="20"/>
        <v>24100</v>
      </c>
      <c r="P36" s="29" t="str">
        <f t="shared" si="21"/>
        <v/>
      </c>
      <c r="Q36" s="30">
        <v>24100</v>
      </c>
      <c r="R36" s="90">
        <f t="shared" si="22"/>
        <v>24100</v>
      </c>
      <c r="S36" s="105"/>
      <c r="V36" s="106"/>
      <c r="X36" s="107"/>
      <c r="Y36" s="106"/>
      <c r="AA36" s="107"/>
      <c r="AC36" s="114">
        <f t="shared" si="7"/>
        <v>0</v>
      </c>
      <c r="AD36" s="114">
        <f t="shared" si="8"/>
        <v>0</v>
      </c>
      <c r="AE36" s="114"/>
    </row>
    <row r="37" s="4" customFormat="1" ht="11" customHeight="1" spans="1:31">
      <c r="A37" s="42"/>
      <c r="B37" s="24" t="s">
        <v>115</v>
      </c>
      <c r="C37" s="25" t="s">
        <v>20</v>
      </c>
      <c r="D37" s="26"/>
      <c r="E37" s="41">
        <v>35000</v>
      </c>
      <c r="F37" s="28">
        <f t="shared" si="23"/>
        <v>35000</v>
      </c>
      <c r="G37" s="29" t="str">
        <f t="shared" si="1"/>
        <v/>
      </c>
      <c r="H37" s="30">
        <v>35000</v>
      </c>
      <c r="I37" s="67">
        <f t="shared" si="24"/>
        <v>35000</v>
      </c>
      <c r="J37" s="69"/>
      <c r="K37" s="75" t="s">
        <v>116</v>
      </c>
      <c r="L37" s="75" t="s">
        <v>117</v>
      </c>
      <c r="M37" s="76"/>
      <c r="N37" s="27">
        <v>33200</v>
      </c>
      <c r="O37" s="28">
        <f t="shared" si="20"/>
        <v>33200</v>
      </c>
      <c r="P37" s="77" t="str">
        <f t="shared" si="21"/>
        <v/>
      </c>
      <c r="Q37" s="30">
        <v>33200</v>
      </c>
      <c r="R37" s="90">
        <f t="shared" si="22"/>
        <v>33200</v>
      </c>
      <c r="S37" s="105"/>
      <c r="V37" s="106"/>
      <c r="X37" s="107"/>
      <c r="Y37" s="106"/>
      <c r="AA37" s="107"/>
      <c r="AC37" s="114">
        <f t="shared" si="7"/>
        <v>0</v>
      </c>
      <c r="AD37" s="114">
        <f t="shared" si="8"/>
        <v>0</v>
      </c>
      <c r="AE37" s="114"/>
    </row>
    <row r="38" s="4" customFormat="1" ht="11" customHeight="1" spans="1:31">
      <c r="A38" s="42"/>
      <c r="B38" s="24" t="s">
        <v>118</v>
      </c>
      <c r="C38" s="54" t="s">
        <v>15</v>
      </c>
      <c r="D38" s="26"/>
      <c r="E38" s="41">
        <v>35300</v>
      </c>
      <c r="F38" s="28">
        <f t="shared" si="23"/>
        <v>35300</v>
      </c>
      <c r="G38" s="29" t="str">
        <f t="shared" si="1"/>
        <v/>
      </c>
      <c r="H38" s="30">
        <v>35300</v>
      </c>
      <c r="I38" s="67">
        <f t="shared" si="24"/>
        <v>35300</v>
      </c>
      <c r="J38" s="69"/>
      <c r="K38" s="75" t="s">
        <v>119</v>
      </c>
      <c r="L38" s="75" t="s">
        <v>117</v>
      </c>
      <c r="M38" s="76"/>
      <c r="N38" s="27">
        <v>33200</v>
      </c>
      <c r="O38" s="28">
        <f t="shared" si="20"/>
        <v>33200</v>
      </c>
      <c r="P38" s="77" t="str">
        <f t="shared" si="21"/>
        <v/>
      </c>
      <c r="Q38" s="30">
        <v>33200</v>
      </c>
      <c r="R38" s="90">
        <f t="shared" si="22"/>
        <v>33200</v>
      </c>
      <c r="S38" s="105"/>
      <c r="V38" s="106"/>
      <c r="X38" s="107"/>
      <c r="Y38" s="106"/>
      <c r="AA38" s="107"/>
      <c r="AC38" s="114">
        <f t="shared" si="7"/>
        <v>0</v>
      </c>
      <c r="AD38" s="114">
        <f t="shared" si="8"/>
        <v>0</v>
      </c>
      <c r="AE38" s="114"/>
    </row>
    <row r="39" s="4" customFormat="1" ht="11" customHeight="1" spans="1:31">
      <c r="A39" s="42"/>
      <c r="B39" s="24" t="s">
        <v>120</v>
      </c>
      <c r="C39" s="25" t="s">
        <v>121</v>
      </c>
      <c r="D39" s="26"/>
      <c r="E39" s="41">
        <v>33500</v>
      </c>
      <c r="F39" s="28">
        <f t="shared" si="23"/>
        <v>33500</v>
      </c>
      <c r="G39" s="29" t="str">
        <f t="shared" si="1"/>
        <v/>
      </c>
      <c r="H39" s="30">
        <v>33500</v>
      </c>
      <c r="I39" s="67">
        <f t="shared" si="24"/>
        <v>33500</v>
      </c>
      <c r="J39" s="69"/>
      <c r="K39" s="75" t="s">
        <v>122</v>
      </c>
      <c r="L39" s="75" t="s">
        <v>117</v>
      </c>
      <c r="M39" s="76"/>
      <c r="N39" s="27">
        <v>33400</v>
      </c>
      <c r="O39" s="28">
        <f t="shared" si="20"/>
        <v>33400</v>
      </c>
      <c r="P39" s="77" t="str">
        <f t="shared" si="21"/>
        <v/>
      </c>
      <c r="Q39" s="30">
        <v>33400</v>
      </c>
      <c r="R39" s="90">
        <f t="shared" si="22"/>
        <v>33400</v>
      </c>
      <c r="S39" s="105"/>
      <c r="V39" s="106"/>
      <c r="X39" s="107"/>
      <c r="Y39" s="106"/>
      <c r="AA39" s="107"/>
      <c r="AC39" s="114">
        <f t="shared" si="7"/>
        <v>0</v>
      </c>
      <c r="AD39" s="114">
        <f t="shared" si="8"/>
        <v>0</v>
      </c>
      <c r="AE39" s="114"/>
    </row>
    <row r="40" s="4" customFormat="1" ht="11" customHeight="1" spans="1:31">
      <c r="A40" s="42"/>
      <c r="B40" s="24" t="s">
        <v>123</v>
      </c>
      <c r="C40" s="53" t="s">
        <v>15</v>
      </c>
      <c r="D40" s="26"/>
      <c r="E40" s="41">
        <v>33300</v>
      </c>
      <c r="F40" s="28">
        <f t="shared" si="23"/>
        <v>33300</v>
      </c>
      <c r="G40" s="29" t="str">
        <f t="shared" si="1"/>
        <v/>
      </c>
      <c r="H40" s="30">
        <v>33300</v>
      </c>
      <c r="I40" s="67">
        <f t="shared" si="24"/>
        <v>33300</v>
      </c>
      <c r="J40" s="69"/>
      <c r="K40" s="25" t="s">
        <v>124</v>
      </c>
      <c r="L40" s="25" t="s">
        <v>20</v>
      </c>
      <c r="M40" s="52"/>
      <c r="N40" s="27">
        <v>21700</v>
      </c>
      <c r="O40" s="28">
        <f t="shared" si="20"/>
        <v>21700</v>
      </c>
      <c r="P40" s="77" t="str">
        <f t="shared" si="21"/>
        <v/>
      </c>
      <c r="Q40" s="30">
        <v>21700</v>
      </c>
      <c r="R40" s="90">
        <f t="shared" si="22"/>
        <v>21700</v>
      </c>
      <c r="S40" s="105"/>
      <c r="V40" s="106"/>
      <c r="X40" s="107"/>
      <c r="Y40" s="106"/>
      <c r="AA40" s="107"/>
      <c r="AC40" s="114">
        <f t="shared" si="7"/>
        <v>0</v>
      </c>
      <c r="AD40" s="114">
        <f t="shared" si="8"/>
        <v>0</v>
      </c>
      <c r="AE40" s="114"/>
    </row>
    <row r="41" s="4" customFormat="1" ht="11" customHeight="1" spans="1:31">
      <c r="A41" s="42"/>
      <c r="B41" s="24" t="s">
        <v>125</v>
      </c>
      <c r="C41" s="53" t="s">
        <v>15</v>
      </c>
      <c r="D41" s="26"/>
      <c r="E41" s="41">
        <v>33000</v>
      </c>
      <c r="F41" s="28">
        <f t="shared" si="23"/>
        <v>33000</v>
      </c>
      <c r="G41" s="29" t="str">
        <f t="shared" si="1"/>
        <v/>
      </c>
      <c r="H41" s="30">
        <v>33000</v>
      </c>
      <c r="I41" s="67">
        <f t="shared" si="24"/>
        <v>33000</v>
      </c>
      <c r="J41" s="69"/>
      <c r="K41" s="60" t="s">
        <v>126</v>
      </c>
      <c r="L41" s="33" t="s">
        <v>66</v>
      </c>
      <c r="M41" s="52"/>
      <c r="N41" s="27">
        <v>25800</v>
      </c>
      <c r="O41" s="28">
        <f t="shared" si="20"/>
        <v>25800</v>
      </c>
      <c r="P41" s="77" t="str">
        <f t="shared" si="21"/>
        <v/>
      </c>
      <c r="Q41" s="30">
        <v>25800</v>
      </c>
      <c r="R41" s="90">
        <f t="shared" si="22"/>
        <v>25800</v>
      </c>
      <c r="S41" s="105"/>
      <c r="V41" s="106"/>
      <c r="X41" s="107"/>
      <c r="Y41" s="106"/>
      <c r="AA41" s="107"/>
      <c r="AC41" s="114">
        <f t="shared" si="7"/>
        <v>0</v>
      </c>
      <c r="AD41" s="114">
        <f t="shared" si="8"/>
        <v>0</v>
      </c>
      <c r="AE41" s="114"/>
    </row>
    <row r="42" s="4" customFormat="1" ht="11" customHeight="1" spans="1:31">
      <c r="A42" s="42"/>
      <c r="B42" s="44" t="s">
        <v>127</v>
      </c>
      <c r="C42" s="33" t="s">
        <v>18</v>
      </c>
      <c r="D42" s="26"/>
      <c r="E42" s="41">
        <v>34800</v>
      </c>
      <c r="F42" s="28">
        <f t="shared" si="23"/>
        <v>34800</v>
      </c>
      <c r="G42" s="29" t="str">
        <f t="shared" si="1"/>
        <v/>
      </c>
      <c r="H42" s="30">
        <v>34800</v>
      </c>
      <c r="I42" s="67">
        <f t="shared" si="24"/>
        <v>34800</v>
      </c>
      <c r="J42" s="69"/>
      <c r="K42" s="60" t="s">
        <v>128</v>
      </c>
      <c r="L42" s="33" t="s">
        <v>18</v>
      </c>
      <c r="M42" s="52"/>
      <c r="N42" s="27">
        <v>26700</v>
      </c>
      <c r="O42" s="28">
        <f t="shared" si="20"/>
        <v>26700</v>
      </c>
      <c r="P42" s="77" t="str">
        <f t="shared" si="21"/>
        <v/>
      </c>
      <c r="Q42" s="30">
        <v>26700</v>
      </c>
      <c r="R42" s="90">
        <f t="shared" si="22"/>
        <v>26700</v>
      </c>
      <c r="S42" s="105"/>
      <c r="V42" s="106"/>
      <c r="X42" s="107"/>
      <c r="Y42" s="106"/>
      <c r="AA42" s="107"/>
      <c r="AC42" s="114">
        <f t="shared" si="7"/>
        <v>0</v>
      </c>
      <c r="AD42" s="114">
        <f t="shared" si="8"/>
        <v>0</v>
      </c>
      <c r="AE42" s="114"/>
    </row>
    <row r="43" s="4" customFormat="1" ht="11" customHeight="1" spans="1:31">
      <c r="A43" s="42"/>
      <c r="B43" s="44" t="s">
        <v>129</v>
      </c>
      <c r="C43" s="33" t="s">
        <v>66</v>
      </c>
      <c r="D43" s="26"/>
      <c r="E43" s="41">
        <v>35000</v>
      </c>
      <c r="F43" s="28">
        <f t="shared" si="23"/>
        <v>35000</v>
      </c>
      <c r="G43" s="29" t="str">
        <f t="shared" si="1"/>
        <v/>
      </c>
      <c r="H43" s="30">
        <v>35000</v>
      </c>
      <c r="I43" s="67">
        <f t="shared" si="24"/>
        <v>35000</v>
      </c>
      <c r="J43" s="69"/>
      <c r="K43" s="60" t="s">
        <v>130</v>
      </c>
      <c r="L43" s="33" t="s">
        <v>20</v>
      </c>
      <c r="M43" s="52"/>
      <c r="N43" s="27">
        <v>26720</v>
      </c>
      <c r="O43" s="28">
        <f t="shared" si="20"/>
        <v>26720</v>
      </c>
      <c r="P43" s="77" t="str">
        <f t="shared" si="21"/>
        <v/>
      </c>
      <c r="Q43" s="30">
        <v>26720</v>
      </c>
      <c r="R43" s="90">
        <f t="shared" si="22"/>
        <v>26720</v>
      </c>
      <c r="S43" s="105"/>
      <c r="V43" s="106"/>
      <c r="X43" s="107"/>
      <c r="Y43" s="106"/>
      <c r="AA43" s="107"/>
      <c r="AC43" s="114">
        <f t="shared" si="7"/>
        <v>0</v>
      </c>
      <c r="AD43" s="114">
        <f t="shared" si="8"/>
        <v>0</v>
      </c>
      <c r="AE43" s="114"/>
    </row>
    <row r="44" s="4" customFormat="1" ht="11" customHeight="1" spans="1:31">
      <c r="A44" s="42"/>
      <c r="B44" s="44" t="s">
        <v>131</v>
      </c>
      <c r="C44" s="33" t="s">
        <v>66</v>
      </c>
      <c r="D44" s="26"/>
      <c r="E44" s="41">
        <v>35100</v>
      </c>
      <c r="F44" s="28">
        <f t="shared" si="23"/>
        <v>35100</v>
      </c>
      <c r="G44" s="29" t="str">
        <f t="shared" si="1"/>
        <v/>
      </c>
      <c r="H44" s="30">
        <v>35100</v>
      </c>
      <c r="I44" s="67">
        <f t="shared" si="24"/>
        <v>35100</v>
      </c>
      <c r="J44" s="69"/>
      <c r="K44" s="60" t="s">
        <v>132</v>
      </c>
      <c r="L44" s="33" t="s">
        <v>20</v>
      </c>
      <c r="M44" s="52"/>
      <c r="N44" s="27">
        <v>26720</v>
      </c>
      <c r="O44" s="28">
        <f t="shared" si="20"/>
        <v>26720</v>
      </c>
      <c r="P44" s="77" t="str">
        <f t="shared" si="21"/>
        <v/>
      </c>
      <c r="Q44" s="30">
        <v>26720</v>
      </c>
      <c r="R44" s="90">
        <f t="shared" si="22"/>
        <v>26720</v>
      </c>
      <c r="S44" s="105"/>
      <c r="V44" s="106"/>
      <c r="X44" s="107"/>
      <c r="Y44" s="106"/>
      <c r="AA44" s="107"/>
      <c r="AC44" s="114">
        <f t="shared" si="7"/>
        <v>0</v>
      </c>
      <c r="AD44" s="114">
        <f t="shared" si="8"/>
        <v>0</v>
      </c>
      <c r="AE44" s="114"/>
    </row>
    <row r="45" s="4" customFormat="1" ht="11" customHeight="1" spans="1:31">
      <c r="A45" s="42"/>
      <c r="B45" s="55" t="s">
        <v>133</v>
      </c>
      <c r="C45" s="56" t="s">
        <v>66</v>
      </c>
      <c r="D45" s="57"/>
      <c r="E45" s="41">
        <v>33900</v>
      </c>
      <c r="F45" s="28">
        <f t="shared" si="23"/>
        <v>33900</v>
      </c>
      <c r="G45" s="29" t="str">
        <f t="shared" si="1"/>
        <v/>
      </c>
      <c r="H45" s="30">
        <v>33900</v>
      </c>
      <c r="I45" s="67">
        <f t="shared" si="24"/>
        <v>33900</v>
      </c>
      <c r="J45" s="69"/>
      <c r="K45" s="60" t="s">
        <v>134</v>
      </c>
      <c r="L45" s="33" t="s">
        <v>66</v>
      </c>
      <c r="M45" s="52"/>
      <c r="N45" s="27">
        <v>27700</v>
      </c>
      <c r="O45" s="28">
        <f t="shared" si="20"/>
        <v>27700</v>
      </c>
      <c r="P45" s="29" t="str">
        <f t="shared" si="21"/>
        <v/>
      </c>
      <c r="Q45" s="30">
        <v>27700</v>
      </c>
      <c r="R45" s="90">
        <f t="shared" si="22"/>
        <v>27700</v>
      </c>
      <c r="S45" s="105"/>
      <c r="V45" s="106"/>
      <c r="X45" s="107"/>
      <c r="Y45" s="106"/>
      <c r="AA45" s="107"/>
      <c r="AC45" s="114">
        <f t="shared" si="7"/>
        <v>0</v>
      </c>
      <c r="AD45" s="114">
        <f t="shared" si="8"/>
        <v>0</v>
      </c>
      <c r="AE45" s="114"/>
    </row>
    <row r="46" s="4" customFormat="1" ht="11" customHeight="1" spans="1:31">
      <c r="A46" s="42"/>
      <c r="B46" s="35" t="s">
        <v>135</v>
      </c>
      <c r="C46" s="58"/>
      <c r="D46" s="37"/>
      <c r="E46" s="51">
        <f>SUM(F35:F45)</f>
        <v>379700</v>
      </c>
      <c r="F46" s="39">
        <f>E46/11</f>
        <v>34518.1818181818</v>
      </c>
      <c r="G46" s="29" t="str">
        <f t="shared" si="1"/>
        <v/>
      </c>
      <c r="H46" s="51">
        <f>SUM(I35:I45)</f>
        <v>379700</v>
      </c>
      <c r="I46" s="39">
        <f>H46/11</f>
        <v>34518.1818181818</v>
      </c>
      <c r="J46" s="69"/>
      <c r="K46" s="36" t="s">
        <v>136</v>
      </c>
      <c r="L46" s="36"/>
      <c r="M46" s="72"/>
      <c r="N46" s="38">
        <f>SUM(O28:O45)</f>
        <v>489240</v>
      </c>
      <c r="O46" s="39">
        <f>N46/18</f>
        <v>27180</v>
      </c>
      <c r="P46" s="73"/>
      <c r="Q46" s="38">
        <f>SUM(R28:R45)</f>
        <v>489240</v>
      </c>
      <c r="R46" s="108">
        <f>Q46/18</f>
        <v>27180</v>
      </c>
      <c r="S46" s="105"/>
      <c r="V46" s="106"/>
      <c r="X46" s="107"/>
      <c r="Y46" s="106"/>
      <c r="AA46" s="107"/>
      <c r="AC46" s="114">
        <f t="shared" si="7"/>
        <v>0</v>
      </c>
      <c r="AD46" s="114">
        <f t="shared" si="8"/>
        <v>0</v>
      </c>
      <c r="AE46" s="114"/>
    </row>
    <row r="47" s="4" customFormat="1" ht="11" customHeight="1" spans="1:31">
      <c r="A47" s="42"/>
      <c r="B47" s="24" t="s">
        <v>137</v>
      </c>
      <c r="C47" s="25" t="s">
        <v>20</v>
      </c>
      <c r="D47" s="26"/>
      <c r="E47" s="41">
        <v>21700</v>
      </c>
      <c r="F47" s="28">
        <f t="shared" ref="F47:F51" si="25">E47+D47</f>
        <v>21700</v>
      </c>
      <c r="G47" s="29" t="str">
        <f t="shared" si="1"/>
        <v/>
      </c>
      <c r="H47" s="30">
        <v>21700</v>
      </c>
      <c r="I47" s="67">
        <f t="shared" ref="I47:I51" si="26">IF(G47="",0+H47,G47+H47)</f>
        <v>21700</v>
      </c>
      <c r="J47" s="69"/>
      <c r="K47" s="25" t="s">
        <v>138</v>
      </c>
      <c r="L47" s="25" t="s">
        <v>15</v>
      </c>
      <c r="M47" s="52"/>
      <c r="N47" s="27">
        <v>21900</v>
      </c>
      <c r="O47" s="28">
        <f t="shared" ref="O47:O49" si="27">N47+M47</f>
        <v>21900</v>
      </c>
      <c r="P47" s="29" t="str">
        <f t="shared" ref="P47:P49" si="28">IF(LEFT(M47,1)="+",LEFT(M47,1)&amp;TEXT(M47,"#"),TEXT(M47,"#"))</f>
        <v/>
      </c>
      <c r="Q47" s="30">
        <v>21900</v>
      </c>
      <c r="R47" s="90">
        <f t="shared" ref="R47:R49" si="29">IF(P47="",0+Q47,P47+Q47)</f>
        <v>21900</v>
      </c>
      <c r="S47" s="105"/>
      <c r="V47" s="106"/>
      <c r="X47" s="107"/>
      <c r="Y47" s="106"/>
      <c r="AA47" s="107"/>
      <c r="AC47" s="114">
        <f t="shared" si="7"/>
        <v>0</v>
      </c>
      <c r="AD47" s="114">
        <f t="shared" si="8"/>
        <v>0</v>
      </c>
      <c r="AE47" s="114"/>
    </row>
    <row r="48" s="4" customFormat="1" ht="11" customHeight="1" spans="1:31">
      <c r="A48" s="42"/>
      <c r="B48" s="24" t="s">
        <v>139</v>
      </c>
      <c r="C48" s="25" t="s">
        <v>15</v>
      </c>
      <c r="D48" s="26"/>
      <c r="E48" s="41">
        <v>24600</v>
      </c>
      <c r="F48" s="28">
        <f t="shared" si="25"/>
        <v>24600</v>
      </c>
      <c r="G48" s="29" t="str">
        <f t="shared" si="1"/>
        <v/>
      </c>
      <c r="H48" s="30">
        <v>24600</v>
      </c>
      <c r="I48" s="67">
        <f t="shared" si="26"/>
        <v>24600</v>
      </c>
      <c r="J48" s="69"/>
      <c r="K48" s="25" t="s">
        <v>140</v>
      </c>
      <c r="L48" s="25" t="s">
        <v>20</v>
      </c>
      <c r="M48" s="52"/>
      <c r="N48" s="34">
        <v>21300</v>
      </c>
      <c r="O48" s="28">
        <f t="shared" si="27"/>
        <v>21300</v>
      </c>
      <c r="P48" s="29" t="str">
        <f t="shared" si="28"/>
        <v/>
      </c>
      <c r="Q48" s="34">
        <v>21300</v>
      </c>
      <c r="R48" s="90">
        <f t="shared" si="29"/>
        <v>21300</v>
      </c>
      <c r="S48" s="105"/>
      <c r="V48" s="106"/>
      <c r="X48" s="107"/>
      <c r="Y48" s="106"/>
      <c r="AA48" s="107"/>
      <c r="AC48" s="114">
        <f t="shared" si="7"/>
        <v>0</v>
      </c>
      <c r="AD48" s="114">
        <f t="shared" si="8"/>
        <v>0</v>
      </c>
      <c r="AE48" s="114"/>
    </row>
    <row r="49" s="4" customFormat="1" ht="11" customHeight="1" spans="1:31">
      <c r="A49" s="42"/>
      <c r="B49" s="24" t="s">
        <v>141</v>
      </c>
      <c r="C49" s="25" t="s">
        <v>15</v>
      </c>
      <c r="D49" s="26"/>
      <c r="E49" s="41">
        <v>24700</v>
      </c>
      <c r="F49" s="28">
        <f t="shared" si="25"/>
        <v>24700</v>
      </c>
      <c r="G49" s="29" t="str">
        <f t="shared" si="1"/>
        <v/>
      </c>
      <c r="H49" s="30">
        <v>24700</v>
      </c>
      <c r="I49" s="67">
        <f t="shared" si="26"/>
        <v>24700</v>
      </c>
      <c r="J49" s="69"/>
      <c r="K49" s="25" t="s">
        <v>142</v>
      </c>
      <c r="L49" s="25" t="s">
        <v>143</v>
      </c>
      <c r="M49" s="52"/>
      <c r="N49" s="27">
        <v>24200</v>
      </c>
      <c r="O49" s="28">
        <f t="shared" si="27"/>
        <v>24200</v>
      </c>
      <c r="P49" s="29" t="str">
        <f t="shared" si="28"/>
        <v/>
      </c>
      <c r="Q49" s="30">
        <v>24200</v>
      </c>
      <c r="R49" s="90">
        <f t="shared" si="29"/>
        <v>24200</v>
      </c>
      <c r="S49" s="105"/>
      <c r="V49" s="106"/>
      <c r="X49" s="107"/>
      <c r="Y49" s="106"/>
      <c r="AA49" s="107"/>
      <c r="AC49" s="114">
        <f t="shared" si="7"/>
        <v>0</v>
      </c>
      <c r="AD49" s="114">
        <f t="shared" si="8"/>
        <v>0</v>
      </c>
      <c r="AE49" s="114"/>
    </row>
    <row r="50" s="4" customFormat="1" ht="11" customHeight="1" spans="1:31">
      <c r="A50" s="42"/>
      <c r="B50" s="24" t="s">
        <v>144</v>
      </c>
      <c r="C50" s="25" t="s">
        <v>15</v>
      </c>
      <c r="D50" s="26"/>
      <c r="E50" s="41">
        <v>11500</v>
      </c>
      <c r="F50" s="28">
        <f t="shared" si="25"/>
        <v>11500</v>
      </c>
      <c r="G50" s="29" t="str">
        <f t="shared" si="1"/>
        <v/>
      </c>
      <c r="H50" s="30">
        <v>11500</v>
      </c>
      <c r="I50" s="67">
        <f t="shared" si="26"/>
        <v>11500</v>
      </c>
      <c r="J50" s="78"/>
      <c r="K50" s="36" t="s">
        <v>145</v>
      </c>
      <c r="L50" s="36"/>
      <c r="M50" s="72"/>
      <c r="N50" s="38">
        <f>N46+O47+O48</f>
        <v>532440</v>
      </c>
      <c r="O50" s="39">
        <f>N50/21</f>
        <v>25354.2857142857</v>
      </c>
      <c r="P50" s="73"/>
      <c r="Q50" s="38">
        <f>Q46+R47+R48</f>
        <v>532440</v>
      </c>
      <c r="R50" s="108">
        <f>Q50/21</f>
        <v>25354.2857142857</v>
      </c>
      <c r="S50" s="105"/>
      <c r="V50" s="106"/>
      <c r="X50" s="107"/>
      <c r="Y50" s="106"/>
      <c r="AA50" s="107"/>
      <c r="AC50" s="114">
        <f t="shared" si="7"/>
        <v>0</v>
      </c>
      <c r="AD50" s="114">
        <f t="shared" si="8"/>
        <v>0</v>
      </c>
      <c r="AE50" s="114"/>
    </row>
    <row r="51" s="4" customFormat="1" ht="11" customHeight="1" spans="1:31">
      <c r="A51" s="42"/>
      <c r="B51" s="24" t="s">
        <v>146</v>
      </c>
      <c r="C51" s="25" t="s">
        <v>15</v>
      </c>
      <c r="D51" s="26"/>
      <c r="E51" s="41">
        <v>26100</v>
      </c>
      <c r="F51" s="28">
        <f t="shared" si="25"/>
        <v>26100</v>
      </c>
      <c r="G51" s="29" t="str">
        <f t="shared" si="1"/>
        <v/>
      </c>
      <c r="H51" s="30">
        <v>26100</v>
      </c>
      <c r="I51" s="67">
        <f t="shared" si="26"/>
        <v>26100</v>
      </c>
      <c r="J51" s="68" t="s">
        <v>147</v>
      </c>
      <c r="K51" s="25" t="s">
        <v>148</v>
      </c>
      <c r="L51" s="25" t="s">
        <v>149</v>
      </c>
      <c r="M51" s="52"/>
      <c r="N51" s="27">
        <v>4400</v>
      </c>
      <c r="O51" s="28">
        <f t="shared" ref="O51:O54" si="30">N51+M51</f>
        <v>4400</v>
      </c>
      <c r="P51" s="29" t="str">
        <f t="shared" ref="P51:P54" si="31">IF(LEFT(M51,1)="+",LEFT(M51,1)&amp;TEXT(M51,"#"),TEXT(M51,"#"))</f>
        <v/>
      </c>
      <c r="Q51" s="30">
        <v>4400</v>
      </c>
      <c r="R51" s="90">
        <f t="shared" ref="R51:R54" si="32">IF(P51="",0+Q51,P51+Q51)</f>
        <v>4400</v>
      </c>
      <c r="S51" s="105"/>
      <c r="V51" s="106"/>
      <c r="X51" s="107"/>
      <c r="Y51" s="106"/>
      <c r="AA51" s="107"/>
      <c r="AC51" s="114">
        <f t="shared" si="7"/>
        <v>0</v>
      </c>
      <c r="AD51" s="114">
        <f t="shared" si="8"/>
        <v>0</v>
      </c>
      <c r="AE51" s="114"/>
    </row>
    <row r="52" s="4" customFormat="1" ht="11" customHeight="1" spans="1:31">
      <c r="A52" s="42"/>
      <c r="B52" s="35" t="s">
        <v>150</v>
      </c>
      <c r="C52" s="36"/>
      <c r="D52" s="37"/>
      <c r="E52" s="51">
        <f>SUM(F47:F51)</f>
        <v>108600</v>
      </c>
      <c r="F52" s="39">
        <f>E52/5</f>
        <v>21720</v>
      </c>
      <c r="G52" s="29" t="str">
        <f t="shared" si="1"/>
        <v/>
      </c>
      <c r="H52" s="51">
        <f>SUM(I47:I51)</f>
        <v>108600</v>
      </c>
      <c r="I52" s="39">
        <f>H52/5</f>
        <v>21720</v>
      </c>
      <c r="J52" s="69"/>
      <c r="K52" s="25" t="s">
        <v>148</v>
      </c>
      <c r="L52" s="25" t="s">
        <v>22</v>
      </c>
      <c r="M52" s="52"/>
      <c r="N52" s="27">
        <v>4200</v>
      </c>
      <c r="O52" s="28">
        <f t="shared" si="30"/>
        <v>4200</v>
      </c>
      <c r="P52" s="29" t="str">
        <f t="shared" si="31"/>
        <v/>
      </c>
      <c r="Q52" s="30">
        <v>4200</v>
      </c>
      <c r="R52" s="90">
        <f t="shared" si="32"/>
        <v>4200</v>
      </c>
      <c r="S52" s="105"/>
      <c r="V52" s="106"/>
      <c r="X52" s="107"/>
      <c r="Y52" s="106"/>
      <c r="AA52" s="107"/>
      <c r="AC52" s="114">
        <f t="shared" si="7"/>
        <v>0</v>
      </c>
      <c r="AD52" s="114">
        <f t="shared" si="8"/>
        <v>0</v>
      </c>
      <c r="AE52" s="114"/>
    </row>
    <row r="53" s="4" customFormat="1" ht="11" customHeight="1" spans="1:31">
      <c r="A53" s="42"/>
      <c r="B53" s="35" t="s">
        <v>151</v>
      </c>
      <c r="C53" s="36"/>
      <c r="D53" s="37"/>
      <c r="E53" s="51">
        <f>E46+E52</f>
        <v>488300</v>
      </c>
      <c r="F53" s="39">
        <f>E53/16</f>
        <v>30518.75</v>
      </c>
      <c r="G53" s="29" t="str">
        <f t="shared" si="1"/>
        <v/>
      </c>
      <c r="H53" s="51">
        <f>H46+H52</f>
        <v>488300</v>
      </c>
      <c r="I53" s="39">
        <f>H53/16</f>
        <v>30518.75</v>
      </c>
      <c r="J53" s="69"/>
      <c r="K53" s="33" t="s">
        <v>152</v>
      </c>
      <c r="L53" s="33" t="s">
        <v>153</v>
      </c>
      <c r="M53" s="52"/>
      <c r="N53" s="27">
        <v>4500</v>
      </c>
      <c r="O53" s="28">
        <f t="shared" si="30"/>
        <v>4500</v>
      </c>
      <c r="P53" s="29" t="str">
        <f t="shared" si="31"/>
        <v/>
      </c>
      <c r="Q53" s="30">
        <v>4500</v>
      </c>
      <c r="R53" s="90">
        <f t="shared" si="32"/>
        <v>4500</v>
      </c>
      <c r="S53" s="105"/>
      <c r="V53" s="106"/>
      <c r="X53" s="107"/>
      <c r="Y53" s="106"/>
      <c r="AA53" s="107"/>
      <c r="AC53" s="114">
        <f t="shared" si="7"/>
        <v>0</v>
      </c>
      <c r="AD53" s="114">
        <f t="shared" si="8"/>
        <v>0</v>
      </c>
      <c r="AE53" s="114"/>
    </row>
    <row r="54" s="4" customFormat="1" ht="11" customHeight="1" spans="1:31">
      <c r="A54" s="42"/>
      <c r="B54" s="24" t="s">
        <v>154</v>
      </c>
      <c r="C54" s="25" t="s">
        <v>20</v>
      </c>
      <c r="D54" s="26"/>
      <c r="E54" s="41">
        <v>9800</v>
      </c>
      <c r="F54" s="28">
        <f t="shared" ref="F54:F65" si="33">E54+D54</f>
        <v>9800</v>
      </c>
      <c r="G54" s="29" t="str">
        <f t="shared" si="1"/>
        <v/>
      </c>
      <c r="H54" s="30">
        <v>9800</v>
      </c>
      <c r="I54" s="67">
        <f t="shared" ref="I54:I65" si="34">IF(G54="",0+H54,G54+H54)</f>
        <v>9800</v>
      </c>
      <c r="J54" s="69"/>
      <c r="K54" s="33" t="s">
        <v>155</v>
      </c>
      <c r="L54" s="33" t="s">
        <v>18</v>
      </c>
      <c r="M54" s="52"/>
      <c r="N54" s="27">
        <v>4300</v>
      </c>
      <c r="O54" s="28">
        <f t="shared" si="30"/>
        <v>4300</v>
      </c>
      <c r="P54" s="29" t="str">
        <f t="shared" si="31"/>
        <v/>
      </c>
      <c r="Q54" s="30">
        <v>4300</v>
      </c>
      <c r="R54" s="90">
        <f t="shared" si="32"/>
        <v>4300</v>
      </c>
      <c r="S54" s="105"/>
      <c r="V54" s="106"/>
      <c r="X54" s="107"/>
      <c r="Y54" s="106"/>
      <c r="AA54" s="107"/>
      <c r="AC54" s="114">
        <f t="shared" si="7"/>
        <v>0</v>
      </c>
      <c r="AD54" s="114">
        <f t="shared" si="8"/>
        <v>0</v>
      </c>
      <c r="AE54" s="114"/>
    </row>
    <row r="55" s="4" customFormat="1" ht="11" customHeight="1" spans="1:31">
      <c r="A55" s="42"/>
      <c r="B55" s="24" t="s">
        <v>154</v>
      </c>
      <c r="C55" s="25" t="s">
        <v>15</v>
      </c>
      <c r="D55" s="59"/>
      <c r="E55" s="41">
        <v>10000</v>
      </c>
      <c r="F55" s="28">
        <f t="shared" si="33"/>
        <v>10000</v>
      </c>
      <c r="G55" s="29" t="str">
        <f t="shared" si="1"/>
        <v/>
      </c>
      <c r="H55" s="30">
        <v>10000</v>
      </c>
      <c r="I55" s="67">
        <f t="shared" si="34"/>
        <v>10000</v>
      </c>
      <c r="J55" s="69"/>
      <c r="K55" s="36" t="s">
        <v>156</v>
      </c>
      <c r="L55" s="36"/>
      <c r="M55" s="72"/>
      <c r="N55" s="38">
        <f>SUM(O51:O54)</f>
        <v>17400</v>
      </c>
      <c r="O55" s="39">
        <f>N55/4</f>
        <v>4350</v>
      </c>
      <c r="P55" s="73"/>
      <c r="Q55" s="38">
        <f>SUM(R51:R54)</f>
        <v>17400</v>
      </c>
      <c r="R55" s="108">
        <f>Q55/4</f>
        <v>4350</v>
      </c>
      <c r="S55" s="105"/>
      <c r="V55" s="106"/>
      <c r="X55" s="107"/>
      <c r="Y55" s="106"/>
      <c r="AA55" s="107"/>
      <c r="AC55" s="114">
        <f t="shared" si="7"/>
        <v>0</v>
      </c>
      <c r="AD55" s="114">
        <f t="shared" si="8"/>
        <v>0</v>
      </c>
      <c r="AE55" s="114"/>
    </row>
    <row r="56" s="4" customFormat="1" ht="11" customHeight="1" spans="1:31">
      <c r="A56" s="42"/>
      <c r="B56" s="24" t="s">
        <v>160</v>
      </c>
      <c r="C56" s="25" t="s">
        <v>20</v>
      </c>
      <c r="D56" s="26"/>
      <c r="E56" s="41">
        <v>10700</v>
      </c>
      <c r="F56" s="28">
        <f t="shared" si="33"/>
        <v>10700</v>
      </c>
      <c r="G56" s="29" t="str">
        <f t="shared" si="1"/>
        <v/>
      </c>
      <c r="H56" s="30">
        <v>10700</v>
      </c>
      <c r="I56" s="67">
        <f t="shared" si="34"/>
        <v>10700</v>
      </c>
      <c r="J56" s="69"/>
      <c r="K56" s="25" t="s">
        <v>158</v>
      </c>
      <c r="L56" s="25" t="s">
        <v>149</v>
      </c>
      <c r="M56" s="52"/>
      <c r="N56" s="27">
        <v>2600</v>
      </c>
      <c r="O56" s="28">
        <f t="shared" ref="O56:O59" si="35">N56+M56</f>
        <v>2600</v>
      </c>
      <c r="P56" s="29" t="str">
        <f t="shared" ref="P56:P59" si="36">IF(LEFT(M56,1)="+",LEFT(M56,1)&amp;TEXT(M56,"#"),TEXT(M56,"#"))</f>
        <v/>
      </c>
      <c r="Q56" s="30">
        <v>2600</v>
      </c>
      <c r="R56" s="90">
        <f t="shared" ref="R56:R59" si="37">IF(P56="",0+Q56,P56+Q56)</f>
        <v>2600</v>
      </c>
      <c r="S56" s="105"/>
      <c r="V56" s="106"/>
      <c r="X56" s="107"/>
      <c r="Y56" s="106"/>
      <c r="AA56" s="107"/>
      <c r="AC56" s="114">
        <f t="shared" si="7"/>
        <v>0</v>
      </c>
      <c r="AD56" s="114">
        <f t="shared" si="8"/>
        <v>0</v>
      </c>
      <c r="AE56" s="114"/>
    </row>
    <row r="57" s="4" customFormat="1" ht="11" customHeight="1" spans="1:31">
      <c r="A57" s="42"/>
      <c r="B57" s="24" t="s">
        <v>160</v>
      </c>
      <c r="C57" s="25" t="s">
        <v>15</v>
      </c>
      <c r="D57" s="26"/>
      <c r="E57" s="41">
        <v>10900</v>
      </c>
      <c r="F57" s="28">
        <f t="shared" si="33"/>
        <v>10900</v>
      </c>
      <c r="G57" s="29" t="str">
        <f t="shared" si="1"/>
        <v/>
      </c>
      <c r="H57" s="30">
        <v>10900</v>
      </c>
      <c r="I57" s="67">
        <f t="shared" si="34"/>
        <v>10900</v>
      </c>
      <c r="J57" s="69"/>
      <c r="K57" s="33" t="s">
        <v>159</v>
      </c>
      <c r="L57" s="33" t="s">
        <v>153</v>
      </c>
      <c r="M57" s="52"/>
      <c r="N57" s="27">
        <v>2800</v>
      </c>
      <c r="O57" s="28">
        <f t="shared" si="35"/>
        <v>2800</v>
      </c>
      <c r="P57" s="29" t="str">
        <f t="shared" si="36"/>
        <v/>
      </c>
      <c r="Q57" s="30">
        <v>2800</v>
      </c>
      <c r="R57" s="90">
        <f t="shared" si="37"/>
        <v>2800</v>
      </c>
      <c r="S57" s="105"/>
      <c r="V57" s="106"/>
      <c r="X57" s="107"/>
      <c r="Y57" s="106"/>
      <c r="AA57" s="107"/>
      <c r="AC57" s="114">
        <f t="shared" si="7"/>
        <v>0</v>
      </c>
      <c r="AD57" s="114">
        <f t="shared" si="8"/>
        <v>0</v>
      </c>
      <c r="AE57" s="114"/>
    </row>
    <row r="58" s="4" customFormat="1" ht="11" customHeight="1" spans="1:31">
      <c r="A58" s="42"/>
      <c r="B58" s="24" t="s">
        <v>162</v>
      </c>
      <c r="C58" s="25" t="s">
        <v>15</v>
      </c>
      <c r="D58" s="26"/>
      <c r="E58" s="41">
        <v>11400</v>
      </c>
      <c r="F58" s="28">
        <f t="shared" si="33"/>
        <v>11400</v>
      </c>
      <c r="G58" s="29" t="str">
        <f t="shared" si="1"/>
        <v/>
      </c>
      <c r="H58" s="30">
        <v>11400</v>
      </c>
      <c r="I58" s="67">
        <f t="shared" si="34"/>
        <v>11400</v>
      </c>
      <c r="J58" s="69"/>
      <c r="K58" s="33" t="s">
        <v>159</v>
      </c>
      <c r="L58" s="33" t="s">
        <v>18</v>
      </c>
      <c r="M58" s="52"/>
      <c r="N58" s="27">
        <v>2600</v>
      </c>
      <c r="O58" s="28">
        <f t="shared" si="35"/>
        <v>2600</v>
      </c>
      <c r="P58" s="29" t="str">
        <f t="shared" si="36"/>
        <v/>
      </c>
      <c r="Q58" s="30">
        <v>2600</v>
      </c>
      <c r="R58" s="90">
        <f t="shared" si="37"/>
        <v>2600</v>
      </c>
      <c r="S58" s="105"/>
      <c r="V58" s="106"/>
      <c r="X58" s="107"/>
      <c r="Y58" s="106"/>
      <c r="AA58" s="107"/>
      <c r="AC58" s="114">
        <f t="shared" si="7"/>
        <v>0</v>
      </c>
      <c r="AD58" s="114">
        <f t="shared" si="8"/>
        <v>0</v>
      </c>
      <c r="AE58" s="114"/>
    </row>
    <row r="59" s="4" customFormat="1" ht="11" customHeight="1" spans="1:31">
      <c r="A59" s="42"/>
      <c r="B59" s="24" t="s">
        <v>162</v>
      </c>
      <c r="C59" s="25" t="s">
        <v>20</v>
      </c>
      <c r="D59" s="26"/>
      <c r="E59" s="41">
        <v>11200</v>
      </c>
      <c r="F59" s="28">
        <f t="shared" si="33"/>
        <v>11200</v>
      </c>
      <c r="G59" s="29" t="str">
        <f t="shared" si="1"/>
        <v/>
      </c>
      <c r="H59" s="30">
        <v>11200</v>
      </c>
      <c r="I59" s="67">
        <f t="shared" si="34"/>
        <v>11200</v>
      </c>
      <c r="J59" s="69"/>
      <c r="K59" s="33" t="s">
        <v>159</v>
      </c>
      <c r="L59" s="33" t="s">
        <v>231</v>
      </c>
      <c r="M59" s="52"/>
      <c r="N59" s="27">
        <v>2500</v>
      </c>
      <c r="O59" s="28">
        <f t="shared" si="35"/>
        <v>2500</v>
      </c>
      <c r="P59" s="29" t="str">
        <f t="shared" si="36"/>
        <v/>
      </c>
      <c r="Q59" s="30">
        <v>2500</v>
      </c>
      <c r="R59" s="90">
        <f t="shared" si="37"/>
        <v>2500</v>
      </c>
      <c r="S59" s="105"/>
      <c r="V59" s="106"/>
      <c r="X59" s="107"/>
      <c r="Y59" s="106"/>
      <c r="AA59" s="107"/>
      <c r="AC59" s="114">
        <f t="shared" si="7"/>
        <v>0</v>
      </c>
      <c r="AD59" s="114">
        <f t="shared" si="8"/>
        <v>0</v>
      </c>
      <c r="AE59" s="114"/>
    </row>
    <row r="60" s="4" customFormat="1" ht="11" customHeight="1" spans="1:31">
      <c r="A60" s="42"/>
      <c r="B60" s="24" t="s">
        <v>165</v>
      </c>
      <c r="C60" s="25" t="s">
        <v>20</v>
      </c>
      <c r="D60" s="26"/>
      <c r="E60" s="41">
        <v>11100</v>
      </c>
      <c r="F60" s="28">
        <f t="shared" si="33"/>
        <v>11100</v>
      </c>
      <c r="G60" s="29" t="str">
        <f t="shared" si="1"/>
        <v/>
      </c>
      <c r="H60" s="30">
        <v>11100</v>
      </c>
      <c r="I60" s="67">
        <f t="shared" si="34"/>
        <v>11100</v>
      </c>
      <c r="J60" s="69"/>
      <c r="K60" s="36" t="s">
        <v>161</v>
      </c>
      <c r="L60" s="36"/>
      <c r="M60" s="72"/>
      <c r="N60" s="38">
        <f>SUM(O56:O59)</f>
        <v>10500</v>
      </c>
      <c r="O60" s="39">
        <f>N60/4</f>
        <v>2625</v>
      </c>
      <c r="P60" s="73"/>
      <c r="Q60" s="38">
        <f>SUM(R56:R59)</f>
        <v>10500</v>
      </c>
      <c r="R60" s="108">
        <f>Q60/4</f>
        <v>2625</v>
      </c>
      <c r="S60" s="105"/>
      <c r="V60" s="106"/>
      <c r="X60" s="107"/>
      <c r="Y60" s="106"/>
      <c r="AA60" s="107"/>
      <c r="AC60" s="114">
        <f t="shared" si="7"/>
        <v>0</v>
      </c>
      <c r="AD60" s="114">
        <f t="shared" si="8"/>
        <v>0</v>
      </c>
      <c r="AE60" s="114"/>
    </row>
    <row r="61" s="4" customFormat="1" ht="11" customHeight="1" spans="1:31">
      <c r="A61" s="42"/>
      <c r="B61" s="24" t="s">
        <v>165</v>
      </c>
      <c r="C61" s="25" t="s">
        <v>15</v>
      </c>
      <c r="D61" s="26"/>
      <c r="E61" s="41">
        <v>11300</v>
      </c>
      <c r="F61" s="28">
        <f t="shared" si="33"/>
        <v>11300</v>
      </c>
      <c r="G61" s="29" t="str">
        <f t="shared" si="1"/>
        <v/>
      </c>
      <c r="H61" s="30">
        <v>11300</v>
      </c>
      <c r="I61" s="67">
        <f t="shared" si="34"/>
        <v>11300</v>
      </c>
      <c r="J61" s="69"/>
      <c r="K61" s="25" t="s">
        <v>163</v>
      </c>
      <c r="L61" s="25" t="s">
        <v>22</v>
      </c>
      <c r="M61" s="52"/>
      <c r="N61" s="27">
        <v>2100</v>
      </c>
      <c r="O61" s="28">
        <f t="shared" ref="O61:O63" si="38">N61+M61</f>
        <v>2100</v>
      </c>
      <c r="P61" s="29" t="str">
        <f t="shared" ref="P61:P63" si="39">IF(LEFT(M61,1)="+",LEFT(M61,1)&amp;TEXT(M61,"#"),TEXT(M61,"#"))</f>
        <v/>
      </c>
      <c r="Q61" s="30">
        <v>2100</v>
      </c>
      <c r="R61" s="90">
        <f t="shared" ref="R61:R63" si="40">IF(P61="",0+Q61,P61+Q61)</f>
        <v>2100</v>
      </c>
      <c r="S61" s="105"/>
      <c r="V61" s="106"/>
      <c r="X61" s="107"/>
      <c r="Y61" s="106"/>
      <c r="AA61" s="107"/>
      <c r="AC61" s="114">
        <f t="shared" si="7"/>
        <v>0</v>
      </c>
      <c r="AD61" s="114">
        <f t="shared" si="8"/>
        <v>0</v>
      </c>
      <c r="AE61" s="114"/>
    </row>
    <row r="62" s="4" customFormat="1" ht="11" customHeight="1" spans="1:31">
      <c r="A62" s="42"/>
      <c r="B62" s="24" t="s">
        <v>169</v>
      </c>
      <c r="C62" s="25" t="s">
        <v>15</v>
      </c>
      <c r="D62" s="26"/>
      <c r="E62" s="41">
        <v>13900</v>
      </c>
      <c r="F62" s="28">
        <f t="shared" si="33"/>
        <v>13900</v>
      </c>
      <c r="G62" s="29" t="str">
        <f t="shared" si="1"/>
        <v/>
      </c>
      <c r="H62" s="30">
        <v>13900</v>
      </c>
      <c r="I62" s="67">
        <f t="shared" si="34"/>
        <v>13900</v>
      </c>
      <c r="J62" s="69"/>
      <c r="K62" s="25" t="s">
        <v>164</v>
      </c>
      <c r="L62" s="25" t="s">
        <v>22</v>
      </c>
      <c r="M62" s="52"/>
      <c r="N62" s="27">
        <v>1250</v>
      </c>
      <c r="O62" s="28">
        <f t="shared" si="38"/>
        <v>1250</v>
      </c>
      <c r="P62" s="29" t="str">
        <f t="shared" si="39"/>
        <v/>
      </c>
      <c r="Q62" s="30">
        <v>1250</v>
      </c>
      <c r="R62" s="90">
        <f t="shared" si="40"/>
        <v>1250</v>
      </c>
      <c r="S62" s="105"/>
      <c r="V62" s="106"/>
      <c r="X62" s="107"/>
      <c r="Y62" s="106"/>
      <c r="AA62" s="107"/>
      <c r="AC62" s="114">
        <f t="shared" si="7"/>
        <v>0</v>
      </c>
      <c r="AD62" s="114">
        <f t="shared" si="8"/>
        <v>0</v>
      </c>
      <c r="AE62" s="114"/>
    </row>
    <row r="63" s="4" customFormat="1" ht="11" customHeight="1" spans="1:31">
      <c r="A63" s="42"/>
      <c r="B63" s="44" t="s">
        <v>173</v>
      </c>
      <c r="C63" s="60" t="s">
        <v>18</v>
      </c>
      <c r="D63" s="26"/>
      <c r="E63" s="41">
        <v>9900</v>
      </c>
      <c r="F63" s="28">
        <f t="shared" si="33"/>
        <v>9900</v>
      </c>
      <c r="G63" s="29" t="str">
        <f t="shared" si="1"/>
        <v/>
      </c>
      <c r="H63" s="30">
        <v>9900</v>
      </c>
      <c r="I63" s="67">
        <f t="shared" si="34"/>
        <v>9900</v>
      </c>
      <c r="J63" s="69"/>
      <c r="K63" s="33" t="s">
        <v>166</v>
      </c>
      <c r="L63" s="33" t="s">
        <v>167</v>
      </c>
      <c r="M63" s="52"/>
      <c r="N63" s="27">
        <v>1900</v>
      </c>
      <c r="O63" s="28">
        <f t="shared" si="38"/>
        <v>1900</v>
      </c>
      <c r="P63" s="29" t="str">
        <f t="shared" si="39"/>
        <v/>
      </c>
      <c r="Q63" s="30">
        <v>1900</v>
      </c>
      <c r="R63" s="90">
        <f t="shared" si="40"/>
        <v>1900</v>
      </c>
      <c r="S63" s="105"/>
      <c r="V63" s="106"/>
      <c r="X63" s="107"/>
      <c r="Y63" s="106"/>
      <c r="AA63" s="107"/>
      <c r="AC63" s="114">
        <f t="shared" si="7"/>
        <v>0</v>
      </c>
      <c r="AD63" s="114">
        <f t="shared" si="8"/>
        <v>0</v>
      </c>
      <c r="AE63" s="114"/>
    </row>
    <row r="64" s="4" customFormat="1" ht="11" customHeight="1" spans="1:31">
      <c r="A64" s="42"/>
      <c r="B64" s="44" t="s">
        <v>175</v>
      </c>
      <c r="C64" s="60" t="s">
        <v>66</v>
      </c>
      <c r="D64" s="26"/>
      <c r="E64" s="41">
        <v>11500</v>
      </c>
      <c r="F64" s="28">
        <f t="shared" si="33"/>
        <v>11500</v>
      </c>
      <c r="G64" s="29" t="str">
        <f t="shared" si="1"/>
        <v/>
      </c>
      <c r="H64" s="30">
        <v>11500</v>
      </c>
      <c r="I64" s="67">
        <f t="shared" si="34"/>
        <v>11500</v>
      </c>
      <c r="J64" s="69"/>
      <c r="K64" s="36" t="s">
        <v>168</v>
      </c>
      <c r="L64" s="36"/>
      <c r="M64" s="72"/>
      <c r="N64" s="38">
        <f>N60+O61+O63</f>
        <v>14500</v>
      </c>
      <c r="O64" s="39">
        <f>N64/7</f>
        <v>2071.42857142857</v>
      </c>
      <c r="P64" s="73"/>
      <c r="Q64" s="38">
        <f>Q60+R61+R63</f>
        <v>14500</v>
      </c>
      <c r="R64" s="108">
        <f>Q64/7</f>
        <v>2071.42857142857</v>
      </c>
      <c r="S64" s="105"/>
      <c r="V64" s="106"/>
      <c r="X64" s="107"/>
      <c r="Y64" s="106"/>
      <c r="AA64" s="107"/>
      <c r="AC64" s="114">
        <f t="shared" si="7"/>
        <v>0</v>
      </c>
      <c r="AD64" s="114">
        <f t="shared" si="8"/>
        <v>0</v>
      </c>
      <c r="AE64" s="114"/>
    </row>
    <row r="65" s="4" customFormat="1" ht="11" customHeight="1" spans="1:31">
      <c r="A65" s="42"/>
      <c r="B65" s="44" t="s">
        <v>180</v>
      </c>
      <c r="C65" s="33" t="s">
        <v>181</v>
      </c>
      <c r="D65" s="26"/>
      <c r="E65" s="41">
        <v>11800</v>
      </c>
      <c r="F65" s="28">
        <f t="shared" si="33"/>
        <v>11800</v>
      </c>
      <c r="G65" s="29" t="str">
        <f t="shared" si="1"/>
        <v/>
      </c>
      <c r="H65" s="30">
        <v>11800</v>
      </c>
      <c r="I65" s="67">
        <f t="shared" si="34"/>
        <v>11800</v>
      </c>
      <c r="J65" s="69"/>
      <c r="K65" s="25" t="s">
        <v>170</v>
      </c>
      <c r="L65" s="25" t="s">
        <v>171</v>
      </c>
      <c r="M65" s="52"/>
      <c r="N65" s="27">
        <v>10500</v>
      </c>
      <c r="O65" s="28">
        <f t="shared" ref="O65:O68" si="41">N65+M65</f>
        <v>10500</v>
      </c>
      <c r="P65" s="29" t="str">
        <f t="shared" ref="P65:P68" si="42">IF(LEFT(M65,1)="+",LEFT(M65,1)&amp;TEXT(M65,"#"),TEXT(M65,"#"))</f>
        <v/>
      </c>
      <c r="Q65" s="30">
        <v>10500</v>
      </c>
      <c r="R65" s="90">
        <f t="shared" ref="R65:R68" si="43">IF(P65="",0+Q65,P65+Q65)</f>
        <v>10500</v>
      </c>
      <c r="S65" s="105"/>
      <c r="V65" s="106"/>
      <c r="X65" s="107"/>
      <c r="Y65" s="106"/>
      <c r="AA65" s="107"/>
      <c r="AC65" s="114">
        <f t="shared" si="7"/>
        <v>0</v>
      </c>
      <c r="AD65" s="114">
        <f t="shared" si="8"/>
        <v>0</v>
      </c>
      <c r="AE65" s="114"/>
    </row>
    <row r="66" s="4" customFormat="1" ht="11" customHeight="1" spans="1:31">
      <c r="A66" s="42"/>
      <c r="B66" s="35" t="s">
        <v>183</v>
      </c>
      <c r="C66" s="36"/>
      <c r="D66" s="37"/>
      <c r="E66" s="51">
        <f>SUM(F54:F65)</f>
        <v>133500</v>
      </c>
      <c r="F66" s="39">
        <f>E66/12</f>
        <v>11125</v>
      </c>
      <c r="G66" s="29" t="str">
        <f t="shared" si="1"/>
        <v/>
      </c>
      <c r="H66" s="51">
        <f>SUM(I54:I65)</f>
        <v>133500</v>
      </c>
      <c r="I66" s="39">
        <f>H66/12</f>
        <v>11125</v>
      </c>
      <c r="J66" s="69"/>
      <c r="K66" s="25" t="s">
        <v>170</v>
      </c>
      <c r="L66" s="25" t="s">
        <v>20</v>
      </c>
      <c r="M66" s="52"/>
      <c r="N66" s="27">
        <v>10300</v>
      </c>
      <c r="O66" s="28">
        <f t="shared" si="41"/>
        <v>10300</v>
      </c>
      <c r="P66" s="29" t="str">
        <f t="shared" si="42"/>
        <v/>
      </c>
      <c r="Q66" s="30">
        <v>10300</v>
      </c>
      <c r="R66" s="90">
        <f t="shared" si="43"/>
        <v>10300</v>
      </c>
      <c r="S66" s="105"/>
      <c r="V66" s="106"/>
      <c r="X66" s="107"/>
      <c r="Y66" s="106"/>
      <c r="AA66" s="107"/>
      <c r="AC66" s="114">
        <f t="shared" si="7"/>
        <v>0</v>
      </c>
      <c r="AD66" s="114">
        <f t="shared" si="8"/>
        <v>0</v>
      </c>
      <c r="AE66" s="114"/>
    </row>
    <row r="67" s="4" customFormat="1" ht="11" customHeight="1" spans="1:31">
      <c r="A67" s="42"/>
      <c r="B67" s="24" t="s">
        <v>185</v>
      </c>
      <c r="C67" s="25" t="s">
        <v>15</v>
      </c>
      <c r="D67" s="26"/>
      <c r="E67" s="41">
        <v>6700</v>
      </c>
      <c r="F67" s="28">
        <f t="shared" ref="F67:F69" si="44">E67+D67</f>
        <v>6700</v>
      </c>
      <c r="G67" s="29" t="str">
        <f t="shared" si="1"/>
        <v/>
      </c>
      <c r="H67" s="30">
        <v>6700</v>
      </c>
      <c r="I67" s="67">
        <f t="shared" ref="I67:I69" si="45">IF(G67="",0+H67,G67+H67)</f>
        <v>6700</v>
      </c>
      <c r="J67" s="69"/>
      <c r="K67" s="25" t="s">
        <v>174</v>
      </c>
      <c r="L67" s="25" t="s">
        <v>15</v>
      </c>
      <c r="M67" s="52"/>
      <c r="N67" s="27">
        <v>8800</v>
      </c>
      <c r="O67" s="28">
        <f t="shared" si="41"/>
        <v>8800</v>
      </c>
      <c r="P67" s="29" t="str">
        <f t="shared" si="42"/>
        <v/>
      </c>
      <c r="Q67" s="30">
        <v>8800</v>
      </c>
      <c r="R67" s="90">
        <f t="shared" si="43"/>
        <v>8800</v>
      </c>
      <c r="S67" s="105"/>
      <c r="V67" s="106"/>
      <c r="X67" s="107"/>
      <c r="Y67" s="106"/>
      <c r="AA67" s="107"/>
      <c r="AC67" s="114">
        <f t="shared" si="7"/>
        <v>0</v>
      </c>
      <c r="AD67" s="114">
        <f t="shared" si="8"/>
        <v>0</v>
      </c>
      <c r="AE67" s="114"/>
    </row>
    <row r="68" s="4" customFormat="1" ht="11" customHeight="1" spans="1:31">
      <c r="A68" s="42"/>
      <c r="B68" s="118" t="s">
        <v>187</v>
      </c>
      <c r="C68" s="54" t="s">
        <v>15</v>
      </c>
      <c r="D68" s="26"/>
      <c r="E68" s="41">
        <v>7000</v>
      </c>
      <c r="F68" s="28">
        <f t="shared" si="44"/>
        <v>7000</v>
      </c>
      <c r="G68" s="29" t="str">
        <f t="shared" ref="G68:G73" si="46">IF(LEFT(D68,1)="+",LEFT(D68,1)&amp;TEXT(D68,"#"),TEXT(D68,"#"))</f>
        <v/>
      </c>
      <c r="H68" s="30">
        <v>7000</v>
      </c>
      <c r="I68" s="67">
        <f t="shared" si="45"/>
        <v>7000</v>
      </c>
      <c r="J68" s="69"/>
      <c r="K68" s="33" t="s">
        <v>176</v>
      </c>
      <c r="L68" s="45" t="s">
        <v>177</v>
      </c>
      <c r="M68" s="52"/>
      <c r="N68" s="27">
        <v>10700</v>
      </c>
      <c r="O68" s="28">
        <f t="shared" si="41"/>
        <v>10700</v>
      </c>
      <c r="P68" s="29" t="str">
        <f t="shared" si="42"/>
        <v/>
      </c>
      <c r="Q68" s="30">
        <v>10700</v>
      </c>
      <c r="R68" s="90">
        <f t="shared" si="43"/>
        <v>10700</v>
      </c>
      <c r="S68" s="105"/>
      <c r="V68" s="106"/>
      <c r="X68" s="107"/>
      <c r="Y68" s="106"/>
      <c r="AA68" s="107"/>
      <c r="AC68" s="114">
        <f t="shared" ref="AC68:AC131" si="47">F68-I68</f>
        <v>0</v>
      </c>
      <c r="AD68" s="114">
        <f t="shared" ref="AD68:AD131" si="48">O68-R68</f>
        <v>0</v>
      </c>
      <c r="AE68" s="114"/>
    </row>
    <row r="69" s="4" customFormat="1" ht="11" customHeight="1" spans="1:31">
      <c r="A69" s="42"/>
      <c r="B69" s="24" t="s">
        <v>189</v>
      </c>
      <c r="C69" s="25" t="s">
        <v>15</v>
      </c>
      <c r="D69" s="26"/>
      <c r="E69" s="41">
        <v>6800</v>
      </c>
      <c r="F69" s="28">
        <f t="shared" si="44"/>
        <v>6800</v>
      </c>
      <c r="G69" s="29" t="str">
        <f t="shared" si="46"/>
        <v/>
      </c>
      <c r="H69" s="30">
        <v>6800</v>
      </c>
      <c r="I69" s="67">
        <f t="shared" si="45"/>
        <v>6800</v>
      </c>
      <c r="J69" s="69"/>
      <c r="K69" s="36" t="s">
        <v>179</v>
      </c>
      <c r="L69" s="36"/>
      <c r="M69" s="72"/>
      <c r="N69" s="38">
        <f>SUM(O65:O68)</f>
        <v>40300</v>
      </c>
      <c r="O69" s="39">
        <f>N69/4</f>
        <v>10075</v>
      </c>
      <c r="P69" s="73"/>
      <c r="Q69" s="38">
        <f>SUM(R65:R68)</f>
        <v>40300</v>
      </c>
      <c r="R69" s="108">
        <f>Q69/4</f>
        <v>10075</v>
      </c>
      <c r="S69" s="105"/>
      <c r="V69" s="106"/>
      <c r="X69" s="107"/>
      <c r="Y69" s="106"/>
      <c r="AA69" s="107"/>
      <c r="AC69" s="114">
        <f t="shared" si="47"/>
        <v>0</v>
      </c>
      <c r="AD69" s="114">
        <f t="shared" si="48"/>
        <v>0</v>
      </c>
      <c r="AE69" s="114"/>
    </row>
    <row r="70" s="4" customFormat="1" ht="11" customHeight="1" spans="1:31">
      <c r="A70" s="42"/>
      <c r="B70" s="35" t="s">
        <v>191</v>
      </c>
      <c r="C70" s="36"/>
      <c r="D70" s="37"/>
      <c r="E70" s="51">
        <f>SUM(F67:F69)</f>
        <v>20500</v>
      </c>
      <c r="F70" s="39">
        <f>E70/3</f>
        <v>6833.33333333333</v>
      </c>
      <c r="G70" s="73"/>
      <c r="H70" s="51">
        <f>SUM(I67:I69)</f>
        <v>20500</v>
      </c>
      <c r="I70" s="39">
        <f>H70/3</f>
        <v>6833.33333333333</v>
      </c>
      <c r="J70" s="69"/>
      <c r="K70" s="25" t="s">
        <v>182</v>
      </c>
      <c r="L70" s="25" t="s">
        <v>22</v>
      </c>
      <c r="M70" s="52" t="s">
        <v>466</v>
      </c>
      <c r="N70" s="27">
        <v>3000</v>
      </c>
      <c r="O70" s="28">
        <f t="shared" ref="O70:O133" si="49">N70+M70</f>
        <v>3200</v>
      </c>
      <c r="P70" s="29" t="str">
        <f t="shared" ref="P70:P79" si="50">IF(LEFT(M70,1)="+",LEFT(M70,1)&amp;TEXT(M70,"#"),TEXT(M70,"#"))</f>
        <v>+200</v>
      </c>
      <c r="Q70" s="30">
        <v>3000</v>
      </c>
      <c r="R70" s="90">
        <f t="shared" ref="R70:R133" si="51">IF(P70="",0+Q70,P70+Q70)</f>
        <v>3200</v>
      </c>
      <c r="S70" s="105"/>
      <c r="V70" s="106"/>
      <c r="X70" s="107"/>
      <c r="Y70" s="106"/>
      <c r="AA70" s="107"/>
      <c r="AC70" s="114">
        <f t="shared" si="47"/>
        <v>0</v>
      </c>
      <c r="AD70" s="114">
        <f t="shared" si="48"/>
        <v>0</v>
      </c>
      <c r="AE70" s="114"/>
    </row>
    <row r="71" s="4" customFormat="1" ht="11" customHeight="1" spans="1:31">
      <c r="A71" s="42"/>
      <c r="B71" s="35" t="s">
        <v>194</v>
      </c>
      <c r="C71" s="36"/>
      <c r="D71" s="37"/>
      <c r="E71" s="51">
        <f>E66+E70</f>
        <v>154000</v>
      </c>
      <c r="F71" s="39">
        <f>E71/15</f>
        <v>10266.6666666667</v>
      </c>
      <c r="G71" s="73"/>
      <c r="H71" s="51">
        <f>H66+H70</f>
        <v>154000</v>
      </c>
      <c r="I71" s="39">
        <f>H71/15</f>
        <v>10266.6666666667</v>
      </c>
      <c r="J71" s="69"/>
      <c r="K71" s="25" t="s">
        <v>184</v>
      </c>
      <c r="L71" s="25" t="s">
        <v>22</v>
      </c>
      <c r="M71" s="52"/>
      <c r="N71" s="27">
        <v>3600</v>
      </c>
      <c r="O71" s="28">
        <f t="shared" si="49"/>
        <v>3600</v>
      </c>
      <c r="P71" s="29" t="str">
        <f t="shared" si="50"/>
        <v/>
      </c>
      <c r="Q71" s="30">
        <v>3600</v>
      </c>
      <c r="R71" s="90">
        <f t="shared" si="51"/>
        <v>3600</v>
      </c>
      <c r="S71" s="105"/>
      <c r="V71" s="106"/>
      <c r="X71" s="107"/>
      <c r="Y71" s="106"/>
      <c r="AA71" s="107"/>
      <c r="AC71" s="114">
        <f t="shared" si="47"/>
        <v>0</v>
      </c>
      <c r="AD71" s="114">
        <f t="shared" si="48"/>
        <v>0</v>
      </c>
      <c r="AE71" s="114"/>
    </row>
    <row r="72" s="4" customFormat="1" ht="11" customHeight="1" spans="1:31">
      <c r="A72" s="42"/>
      <c r="B72" s="119" t="s">
        <v>196</v>
      </c>
      <c r="C72" s="25" t="s">
        <v>15</v>
      </c>
      <c r="D72" s="26"/>
      <c r="E72" s="41">
        <v>4700</v>
      </c>
      <c r="F72" s="28">
        <f t="shared" ref="F72:F75" si="52">E72+D72</f>
        <v>4700</v>
      </c>
      <c r="G72" s="29" t="str">
        <f t="shared" si="46"/>
        <v/>
      </c>
      <c r="H72" s="30">
        <v>4700</v>
      </c>
      <c r="I72" s="67">
        <f t="shared" ref="I72:I75" si="53">IF(G72="",0+H72,G72+H72)</f>
        <v>4700</v>
      </c>
      <c r="J72" s="69"/>
      <c r="K72" s="25" t="s">
        <v>186</v>
      </c>
      <c r="L72" s="25" t="s">
        <v>20</v>
      </c>
      <c r="M72" s="52"/>
      <c r="N72" s="27">
        <v>3900</v>
      </c>
      <c r="O72" s="28">
        <f t="shared" si="49"/>
        <v>3900</v>
      </c>
      <c r="P72" s="29" t="str">
        <f t="shared" si="50"/>
        <v/>
      </c>
      <c r="Q72" s="30">
        <v>3900</v>
      </c>
      <c r="R72" s="90">
        <f t="shared" si="51"/>
        <v>3900</v>
      </c>
      <c r="S72" s="105"/>
      <c r="V72" s="106"/>
      <c r="X72" s="107"/>
      <c r="Y72" s="106"/>
      <c r="AA72" s="107"/>
      <c r="AC72" s="114">
        <f t="shared" si="47"/>
        <v>0</v>
      </c>
      <c r="AD72" s="114">
        <f t="shared" si="48"/>
        <v>0</v>
      </c>
      <c r="AE72" s="114"/>
    </row>
    <row r="73" s="4" customFormat="1" ht="11" customHeight="1" spans="1:31">
      <c r="A73" s="42"/>
      <c r="B73" s="119" t="s">
        <v>201</v>
      </c>
      <c r="C73" s="25" t="s">
        <v>15</v>
      </c>
      <c r="D73" s="26"/>
      <c r="E73" s="41">
        <v>4700</v>
      </c>
      <c r="F73" s="28">
        <f t="shared" si="52"/>
        <v>4700</v>
      </c>
      <c r="G73" s="29" t="str">
        <f t="shared" si="46"/>
        <v/>
      </c>
      <c r="H73" s="30">
        <v>4700</v>
      </c>
      <c r="I73" s="67">
        <f t="shared" si="53"/>
        <v>4700</v>
      </c>
      <c r="J73" s="69"/>
      <c r="K73" s="25" t="s">
        <v>188</v>
      </c>
      <c r="L73" s="25" t="s">
        <v>26</v>
      </c>
      <c r="M73" s="52"/>
      <c r="N73" s="27">
        <v>3200</v>
      </c>
      <c r="O73" s="28">
        <f t="shared" si="49"/>
        <v>3200</v>
      </c>
      <c r="P73" s="29" t="str">
        <f t="shared" si="50"/>
        <v/>
      </c>
      <c r="Q73" s="30">
        <v>3200</v>
      </c>
      <c r="R73" s="90">
        <f t="shared" si="51"/>
        <v>3200</v>
      </c>
      <c r="S73" s="105"/>
      <c r="V73" s="106"/>
      <c r="X73" s="107"/>
      <c r="Y73" s="106"/>
      <c r="AA73" s="107"/>
      <c r="AC73" s="114">
        <f t="shared" si="47"/>
        <v>0</v>
      </c>
      <c r="AD73" s="114">
        <f t="shared" si="48"/>
        <v>0</v>
      </c>
      <c r="AE73" s="114"/>
    </row>
    <row r="74" s="4" customFormat="1" ht="11" customHeight="1" spans="1:31">
      <c r="A74" s="42"/>
      <c r="B74" s="120" t="s">
        <v>203</v>
      </c>
      <c r="C74" s="36"/>
      <c r="D74" s="37"/>
      <c r="E74" s="51">
        <f>SUM(F72:F73)</f>
        <v>9400</v>
      </c>
      <c r="F74" s="39">
        <f>E74/2</f>
        <v>4700</v>
      </c>
      <c r="G74" s="73"/>
      <c r="H74" s="51">
        <f>SUM(I72:I73)</f>
        <v>9400</v>
      </c>
      <c r="I74" s="39">
        <f>H74/2</f>
        <v>4700</v>
      </c>
      <c r="J74" s="71"/>
      <c r="K74" s="97" t="s">
        <v>190</v>
      </c>
      <c r="L74" s="53" t="s">
        <v>22</v>
      </c>
      <c r="M74" s="52"/>
      <c r="N74" s="27">
        <v>3500</v>
      </c>
      <c r="O74" s="28">
        <f t="shared" si="49"/>
        <v>3500</v>
      </c>
      <c r="P74" s="29" t="str">
        <f t="shared" si="50"/>
        <v/>
      </c>
      <c r="Q74" s="30">
        <v>3500</v>
      </c>
      <c r="R74" s="90">
        <f t="shared" si="51"/>
        <v>3500</v>
      </c>
      <c r="S74" s="105"/>
      <c r="V74" s="106"/>
      <c r="X74" s="107"/>
      <c r="Y74" s="106"/>
      <c r="AA74" s="107"/>
      <c r="AC74" s="114">
        <f t="shared" si="47"/>
        <v>0</v>
      </c>
      <c r="AD74" s="114">
        <f t="shared" si="48"/>
        <v>0</v>
      </c>
      <c r="AE74" s="114"/>
    </row>
    <row r="75" s="4" customFormat="1" ht="11" customHeight="1" spans="1:31">
      <c r="A75" s="121"/>
      <c r="B75" s="24" t="s">
        <v>206</v>
      </c>
      <c r="C75" s="25" t="s">
        <v>15</v>
      </c>
      <c r="D75" s="26" t="s">
        <v>113</v>
      </c>
      <c r="E75" s="41">
        <v>4000</v>
      </c>
      <c r="F75" s="28">
        <f t="shared" si="52"/>
        <v>3600</v>
      </c>
      <c r="G75" s="29" t="str">
        <f t="shared" ref="G75:G86" si="54">IF(LEFT(D75,1)="+",LEFT(D75,1)&amp;TEXT(D75,"#"),TEXT(D75,"#"))</f>
        <v>-400</v>
      </c>
      <c r="H75" s="30">
        <v>4000</v>
      </c>
      <c r="I75" s="67">
        <f t="shared" si="53"/>
        <v>3600</v>
      </c>
      <c r="J75" s="68" t="s">
        <v>192</v>
      </c>
      <c r="K75" s="25" t="s">
        <v>193</v>
      </c>
      <c r="L75" s="25" t="s">
        <v>22</v>
      </c>
      <c r="M75" s="52"/>
      <c r="N75" s="27">
        <v>12800</v>
      </c>
      <c r="O75" s="28">
        <f t="shared" si="49"/>
        <v>12800</v>
      </c>
      <c r="P75" s="29" t="str">
        <f t="shared" si="50"/>
        <v/>
      </c>
      <c r="Q75" s="30">
        <v>12800</v>
      </c>
      <c r="R75" s="90">
        <f t="shared" si="51"/>
        <v>12800</v>
      </c>
      <c r="S75" s="105"/>
      <c r="V75" s="106"/>
      <c r="X75" s="107"/>
      <c r="Y75" s="106"/>
      <c r="AA75" s="107"/>
      <c r="AC75" s="114">
        <f t="shared" si="47"/>
        <v>0</v>
      </c>
      <c r="AD75" s="114">
        <f t="shared" si="48"/>
        <v>0</v>
      </c>
      <c r="AE75" s="114"/>
    </row>
    <row r="76" s="4" customFormat="1" ht="11" customHeight="1" spans="1:31">
      <c r="A76" s="50"/>
      <c r="B76" s="35" t="s">
        <v>208</v>
      </c>
      <c r="C76" s="36"/>
      <c r="D76" s="37"/>
      <c r="E76" s="51">
        <f>E74+F75</f>
        <v>13000</v>
      </c>
      <c r="F76" s="39">
        <f>E76/3</f>
        <v>4333.33333333333</v>
      </c>
      <c r="G76" s="73"/>
      <c r="H76" s="51">
        <f>H74+I75</f>
        <v>13000</v>
      </c>
      <c r="I76" s="39">
        <f>H76/3</f>
        <v>4333.33333333333</v>
      </c>
      <c r="J76" s="69"/>
      <c r="K76" s="25" t="s">
        <v>195</v>
      </c>
      <c r="L76" s="25" t="s">
        <v>20</v>
      </c>
      <c r="M76" s="52"/>
      <c r="N76" s="27">
        <v>8500</v>
      </c>
      <c r="O76" s="28">
        <f t="shared" si="49"/>
        <v>8500</v>
      </c>
      <c r="P76" s="29" t="str">
        <f t="shared" si="50"/>
        <v/>
      </c>
      <c r="Q76" s="30">
        <v>8500</v>
      </c>
      <c r="R76" s="90">
        <f t="shared" si="51"/>
        <v>8500</v>
      </c>
      <c r="S76" s="105"/>
      <c r="V76" s="106"/>
      <c r="X76" s="107"/>
      <c r="Y76" s="106"/>
      <c r="AA76" s="107"/>
      <c r="AC76" s="114">
        <f t="shared" si="47"/>
        <v>0</v>
      </c>
      <c r="AD76" s="114">
        <f t="shared" si="48"/>
        <v>0</v>
      </c>
      <c r="AE76" s="114"/>
    </row>
    <row r="77" s="4" customFormat="1" ht="11" customHeight="1" spans="1:31">
      <c r="A77" s="40" t="s">
        <v>210</v>
      </c>
      <c r="B77" s="122" t="s">
        <v>211</v>
      </c>
      <c r="C77" s="25" t="s">
        <v>20</v>
      </c>
      <c r="D77" s="26"/>
      <c r="E77" s="27">
        <v>9400</v>
      </c>
      <c r="F77" s="28">
        <f t="shared" ref="F77:F94" si="55">E77+D77</f>
        <v>9400</v>
      </c>
      <c r="G77" s="29" t="str">
        <f t="shared" si="54"/>
        <v/>
      </c>
      <c r="H77" s="30">
        <v>9400</v>
      </c>
      <c r="I77" s="67">
        <f t="shared" ref="I77:I94" si="56">IF(G77="",0+H77,G77+H77)</f>
        <v>9400</v>
      </c>
      <c r="J77" s="69"/>
      <c r="K77" s="25" t="s">
        <v>197</v>
      </c>
      <c r="L77" s="25" t="s">
        <v>20</v>
      </c>
      <c r="M77" s="52"/>
      <c r="N77" s="27">
        <v>2100</v>
      </c>
      <c r="O77" s="28">
        <f t="shared" si="49"/>
        <v>2100</v>
      </c>
      <c r="P77" s="29" t="str">
        <f t="shared" si="50"/>
        <v/>
      </c>
      <c r="Q77" s="30">
        <v>2100</v>
      </c>
      <c r="R77" s="90">
        <f t="shared" si="51"/>
        <v>2100</v>
      </c>
      <c r="S77" s="129"/>
      <c r="V77" s="106"/>
      <c r="X77" s="107"/>
      <c r="Y77" s="106"/>
      <c r="AA77" s="107"/>
      <c r="AC77" s="114">
        <f t="shared" si="47"/>
        <v>0</v>
      </c>
      <c r="AD77" s="114">
        <f t="shared" si="48"/>
        <v>0</v>
      </c>
      <c r="AE77" s="114"/>
    </row>
    <row r="78" s="4" customFormat="1" ht="11" customHeight="1" spans="1:31">
      <c r="A78" s="42"/>
      <c r="B78" s="24" t="s">
        <v>212</v>
      </c>
      <c r="C78" s="25" t="s">
        <v>66</v>
      </c>
      <c r="D78" s="26"/>
      <c r="E78" s="27">
        <v>9800</v>
      </c>
      <c r="F78" s="28">
        <f t="shared" si="55"/>
        <v>9800</v>
      </c>
      <c r="G78" s="29" t="str">
        <f t="shared" si="54"/>
        <v/>
      </c>
      <c r="H78" s="30">
        <v>9800</v>
      </c>
      <c r="I78" s="67">
        <f t="shared" si="56"/>
        <v>9800</v>
      </c>
      <c r="J78" s="69"/>
      <c r="K78" s="25" t="s">
        <v>199</v>
      </c>
      <c r="L78" s="25" t="s">
        <v>200</v>
      </c>
      <c r="M78" s="52"/>
      <c r="N78" s="27">
        <v>9500</v>
      </c>
      <c r="O78" s="28">
        <f t="shared" si="49"/>
        <v>9500</v>
      </c>
      <c r="P78" s="29" t="str">
        <f t="shared" si="50"/>
        <v/>
      </c>
      <c r="Q78" s="30">
        <v>9500</v>
      </c>
      <c r="R78" s="90">
        <f t="shared" si="51"/>
        <v>9500</v>
      </c>
      <c r="S78" s="129"/>
      <c r="V78" s="106"/>
      <c r="X78" s="107"/>
      <c r="Y78" s="106"/>
      <c r="AA78" s="107"/>
      <c r="AC78" s="114">
        <f t="shared" si="47"/>
        <v>0</v>
      </c>
      <c r="AD78" s="114">
        <f t="shared" si="48"/>
        <v>0</v>
      </c>
      <c r="AE78" s="114"/>
    </row>
    <row r="79" s="4" customFormat="1" ht="11" customHeight="1" spans="1:31">
      <c r="A79" s="42"/>
      <c r="B79" s="24" t="s">
        <v>214</v>
      </c>
      <c r="C79" s="25" t="s">
        <v>20</v>
      </c>
      <c r="D79" s="26"/>
      <c r="E79" s="27">
        <v>9200</v>
      </c>
      <c r="F79" s="28">
        <f t="shared" si="55"/>
        <v>9200</v>
      </c>
      <c r="G79" s="29" t="str">
        <f t="shared" si="54"/>
        <v/>
      </c>
      <c r="H79" s="30">
        <v>9200</v>
      </c>
      <c r="I79" s="67">
        <f t="shared" si="56"/>
        <v>9200</v>
      </c>
      <c r="J79" s="69"/>
      <c r="K79" s="25" t="s">
        <v>202</v>
      </c>
      <c r="L79" s="25" t="s">
        <v>200</v>
      </c>
      <c r="M79" s="52"/>
      <c r="N79" s="27">
        <v>13000</v>
      </c>
      <c r="O79" s="28">
        <f t="shared" si="49"/>
        <v>13000</v>
      </c>
      <c r="P79" s="29" t="str">
        <f t="shared" si="50"/>
        <v/>
      </c>
      <c r="Q79" s="30">
        <v>13000</v>
      </c>
      <c r="R79" s="90">
        <f t="shared" si="51"/>
        <v>13000</v>
      </c>
      <c r="S79" s="129"/>
      <c r="V79" s="106"/>
      <c r="X79" s="107"/>
      <c r="Y79" s="106"/>
      <c r="AA79" s="107"/>
      <c r="AC79" s="114">
        <f t="shared" si="47"/>
        <v>0</v>
      </c>
      <c r="AD79" s="114">
        <f t="shared" si="48"/>
        <v>0</v>
      </c>
      <c r="AE79" s="114"/>
    </row>
    <row r="80" s="4" customFormat="1" ht="11" customHeight="1" spans="1:31">
      <c r="A80" s="42"/>
      <c r="B80" s="24" t="s">
        <v>216</v>
      </c>
      <c r="C80" s="25" t="s">
        <v>15</v>
      </c>
      <c r="D80" s="26"/>
      <c r="E80" s="27">
        <v>9400</v>
      </c>
      <c r="F80" s="28">
        <f t="shared" si="55"/>
        <v>9400</v>
      </c>
      <c r="G80" s="29" t="str">
        <f t="shared" si="54"/>
        <v/>
      </c>
      <c r="H80" s="30">
        <v>9400</v>
      </c>
      <c r="I80" s="67">
        <f t="shared" si="56"/>
        <v>9400</v>
      </c>
      <c r="J80" s="69"/>
      <c r="K80" s="25" t="s">
        <v>348</v>
      </c>
      <c r="L80" s="25" t="s">
        <v>205</v>
      </c>
      <c r="M80" s="52"/>
      <c r="N80" s="27">
        <v>27000</v>
      </c>
      <c r="O80" s="28">
        <f t="shared" si="49"/>
        <v>27000</v>
      </c>
      <c r="P80" s="29"/>
      <c r="Q80" s="30">
        <v>23000</v>
      </c>
      <c r="R80" s="90">
        <f t="shared" si="51"/>
        <v>23000</v>
      </c>
      <c r="S80" s="129"/>
      <c r="V80" s="106"/>
      <c r="X80" s="107"/>
      <c r="Y80" s="106"/>
      <c r="AA80" s="107"/>
      <c r="AC80" s="114">
        <f t="shared" si="47"/>
        <v>0</v>
      </c>
      <c r="AD80" s="114">
        <f t="shared" si="48"/>
        <v>4000</v>
      </c>
      <c r="AE80" s="114"/>
    </row>
    <row r="81" s="4" customFormat="1" ht="11" customHeight="1" spans="1:31">
      <c r="A81" s="42"/>
      <c r="B81" s="24" t="s">
        <v>218</v>
      </c>
      <c r="C81" s="25" t="s">
        <v>149</v>
      </c>
      <c r="D81" s="26"/>
      <c r="E81" s="27">
        <v>9700</v>
      </c>
      <c r="F81" s="28">
        <f t="shared" si="55"/>
        <v>9700</v>
      </c>
      <c r="G81" s="29" t="str">
        <f t="shared" si="54"/>
        <v/>
      </c>
      <c r="H81" s="30">
        <v>9700</v>
      </c>
      <c r="I81" s="67">
        <f t="shared" si="56"/>
        <v>9700</v>
      </c>
      <c r="J81" s="69"/>
      <c r="K81" s="70" t="s">
        <v>207</v>
      </c>
      <c r="L81" s="25" t="s">
        <v>205</v>
      </c>
      <c r="M81" s="52"/>
      <c r="N81" s="27">
        <v>30000</v>
      </c>
      <c r="O81" s="28">
        <f t="shared" si="49"/>
        <v>30000</v>
      </c>
      <c r="P81" s="29" t="str">
        <f t="shared" ref="P81:P121" si="57">IF(LEFT(M81,1)="+",LEFT(M81,1)&amp;TEXT(M81,"#"),TEXT(M81,"#"))</f>
        <v/>
      </c>
      <c r="Q81" s="30">
        <v>28000</v>
      </c>
      <c r="R81" s="90">
        <f t="shared" si="51"/>
        <v>28000</v>
      </c>
      <c r="S81" s="129"/>
      <c r="V81" s="106"/>
      <c r="X81" s="107"/>
      <c r="Y81" s="106"/>
      <c r="AA81" s="107"/>
      <c r="AC81" s="114">
        <f t="shared" si="47"/>
        <v>0</v>
      </c>
      <c r="AD81" s="114">
        <f t="shared" si="48"/>
        <v>2000</v>
      </c>
      <c r="AE81" s="114"/>
    </row>
    <row r="82" s="4" customFormat="1" ht="11" customHeight="1" spans="1:31">
      <c r="A82" s="42"/>
      <c r="B82" s="24" t="s">
        <v>220</v>
      </c>
      <c r="C82" s="25" t="s">
        <v>22</v>
      </c>
      <c r="D82" s="26"/>
      <c r="E82" s="27">
        <v>8100</v>
      </c>
      <c r="F82" s="28">
        <f t="shared" si="55"/>
        <v>8100</v>
      </c>
      <c r="G82" s="29" t="str">
        <f t="shared" si="54"/>
        <v/>
      </c>
      <c r="H82" s="30">
        <v>8100</v>
      </c>
      <c r="I82" s="67">
        <f t="shared" si="56"/>
        <v>8100</v>
      </c>
      <c r="J82" s="69"/>
      <c r="K82" s="25" t="s">
        <v>348</v>
      </c>
      <c r="L82" s="25" t="s">
        <v>209</v>
      </c>
      <c r="M82" s="52"/>
      <c r="N82" s="27">
        <v>28800</v>
      </c>
      <c r="O82" s="28">
        <f t="shared" si="49"/>
        <v>28800</v>
      </c>
      <c r="P82" s="29"/>
      <c r="Q82" s="30">
        <v>25500</v>
      </c>
      <c r="R82" s="90">
        <f t="shared" si="51"/>
        <v>25500</v>
      </c>
      <c r="S82" s="129"/>
      <c r="V82" s="106"/>
      <c r="X82" s="107"/>
      <c r="Y82" s="106"/>
      <c r="AA82" s="107"/>
      <c r="AC82" s="114">
        <f t="shared" si="47"/>
        <v>0</v>
      </c>
      <c r="AD82" s="114">
        <f t="shared" si="48"/>
        <v>3300</v>
      </c>
      <c r="AE82" s="114"/>
    </row>
    <row r="83" s="4" customFormat="1" ht="11" customHeight="1" spans="1:31">
      <c r="A83" s="42"/>
      <c r="B83" s="24" t="s">
        <v>220</v>
      </c>
      <c r="C83" s="25" t="s">
        <v>105</v>
      </c>
      <c r="D83" s="26"/>
      <c r="E83" s="27">
        <v>9900</v>
      </c>
      <c r="F83" s="28">
        <f t="shared" si="55"/>
        <v>9900</v>
      </c>
      <c r="G83" s="29" t="str">
        <f t="shared" si="54"/>
        <v/>
      </c>
      <c r="H83" s="30">
        <v>9900</v>
      </c>
      <c r="I83" s="67">
        <f t="shared" si="56"/>
        <v>9900</v>
      </c>
      <c r="J83" s="69"/>
      <c r="K83" s="70" t="s">
        <v>207</v>
      </c>
      <c r="L83" s="25" t="s">
        <v>209</v>
      </c>
      <c r="M83" s="52"/>
      <c r="N83" s="27">
        <v>32000</v>
      </c>
      <c r="O83" s="28">
        <f t="shared" si="49"/>
        <v>32000</v>
      </c>
      <c r="P83" s="29" t="str">
        <f t="shared" si="57"/>
        <v/>
      </c>
      <c r="Q83" s="30">
        <v>30000</v>
      </c>
      <c r="R83" s="90">
        <f t="shared" si="51"/>
        <v>30000</v>
      </c>
      <c r="S83" s="129"/>
      <c r="V83" s="106"/>
      <c r="X83" s="107"/>
      <c r="Y83" s="106"/>
      <c r="AA83" s="107"/>
      <c r="AC83" s="114">
        <f t="shared" si="47"/>
        <v>0</v>
      </c>
      <c r="AD83" s="114">
        <f t="shared" si="48"/>
        <v>2000</v>
      </c>
      <c r="AE83" s="114"/>
    </row>
    <row r="84" s="4" customFormat="1" ht="11" customHeight="1" spans="1:31">
      <c r="A84" s="42"/>
      <c r="B84" s="24" t="s">
        <v>223</v>
      </c>
      <c r="C84" s="25" t="s">
        <v>22</v>
      </c>
      <c r="D84" s="26"/>
      <c r="E84" s="27">
        <v>8300</v>
      </c>
      <c r="F84" s="28">
        <f t="shared" si="55"/>
        <v>8300</v>
      </c>
      <c r="G84" s="29" t="str">
        <f t="shared" si="54"/>
        <v/>
      </c>
      <c r="H84" s="30">
        <v>8300</v>
      </c>
      <c r="I84" s="67">
        <f t="shared" si="56"/>
        <v>8300</v>
      </c>
      <c r="J84" s="69"/>
      <c r="K84" s="25" t="s">
        <v>213</v>
      </c>
      <c r="L84" s="25" t="s">
        <v>75</v>
      </c>
      <c r="M84" s="52"/>
      <c r="N84" s="27">
        <v>26800</v>
      </c>
      <c r="O84" s="28">
        <f t="shared" si="49"/>
        <v>26800</v>
      </c>
      <c r="P84" s="29" t="str">
        <f t="shared" si="57"/>
        <v/>
      </c>
      <c r="Q84" s="30">
        <v>25800</v>
      </c>
      <c r="R84" s="90">
        <f t="shared" si="51"/>
        <v>25800</v>
      </c>
      <c r="S84" s="129"/>
      <c r="V84" s="106"/>
      <c r="X84" s="107"/>
      <c r="Y84" s="106"/>
      <c r="AA84" s="107"/>
      <c r="AC84" s="114">
        <f t="shared" si="47"/>
        <v>0</v>
      </c>
      <c r="AD84" s="114">
        <f t="shared" si="48"/>
        <v>1000</v>
      </c>
      <c r="AE84" s="114"/>
    </row>
    <row r="85" s="4" customFormat="1" ht="11" customHeight="1" spans="1:31">
      <c r="A85" s="42"/>
      <c r="B85" s="24" t="s">
        <v>225</v>
      </c>
      <c r="C85" s="25" t="s">
        <v>22</v>
      </c>
      <c r="D85" s="26"/>
      <c r="E85" s="27">
        <v>6800</v>
      </c>
      <c r="F85" s="28">
        <f t="shared" si="55"/>
        <v>6800</v>
      </c>
      <c r="G85" s="29" t="str">
        <f t="shared" si="54"/>
        <v/>
      </c>
      <c r="H85" s="30">
        <v>6800</v>
      </c>
      <c r="I85" s="67">
        <f t="shared" si="56"/>
        <v>6800</v>
      </c>
      <c r="J85" s="69"/>
      <c r="K85" s="25" t="s">
        <v>215</v>
      </c>
      <c r="L85" s="25" t="s">
        <v>26</v>
      </c>
      <c r="M85" s="52"/>
      <c r="N85" s="34">
        <v>1700</v>
      </c>
      <c r="O85" s="28">
        <f t="shared" si="49"/>
        <v>1700</v>
      </c>
      <c r="P85" s="29" t="str">
        <f t="shared" si="57"/>
        <v/>
      </c>
      <c r="Q85" s="34">
        <v>1700</v>
      </c>
      <c r="R85" s="90">
        <f t="shared" si="51"/>
        <v>1700</v>
      </c>
      <c r="S85" s="129"/>
      <c r="V85" s="106"/>
      <c r="X85" s="107"/>
      <c r="Y85" s="106"/>
      <c r="AA85" s="107"/>
      <c r="AC85" s="114">
        <f t="shared" si="47"/>
        <v>0</v>
      </c>
      <c r="AD85" s="114">
        <f t="shared" si="48"/>
        <v>0</v>
      </c>
      <c r="AE85" s="114"/>
    </row>
    <row r="86" s="4" customFormat="1" ht="11" customHeight="1" spans="1:31">
      <c r="A86" s="42"/>
      <c r="B86" s="24" t="s">
        <v>227</v>
      </c>
      <c r="C86" s="25" t="s">
        <v>22</v>
      </c>
      <c r="D86" s="26"/>
      <c r="E86" s="27">
        <v>7000</v>
      </c>
      <c r="F86" s="28">
        <f t="shared" si="55"/>
        <v>7000</v>
      </c>
      <c r="G86" s="29" t="str">
        <f t="shared" si="54"/>
        <v/>
      </c>
      <c r="H86" s="30">
        <v>7000</v>
      </c>
      <c r="I86" s="67">
        <f t="shared" si="56"/>
        <v>7000</v>
      </c>
      <c r="J86" s="69"/>
      <c r="K86" s="25" t="s">
        <v>217</v>
      </c>
      <c r="L86" s="25" t="s">
        <v>20</v>
      </c>
      <c r="M86" s="52"/>
      <c r="N86" s="27">
        <v>4300</v>
      </c>
      <c r="O86" s="28">
        <f t="shared" si="49"/>
        <v>4300</v>
      </c>
      <c r="P86" s="29" t="str">
        <f t="shared" si="57"/>
        <v/>
      </c>
      <c r="Q86" s="30">
        <v>4300</v>
      </c>
      <c r="R86" s="90">
        <f t="shared" si="51"/>
        <v>4300</v>
      </c>
      <c r="S86" s="105"/>
      <c r="V86" s="106"/>
      <c r="X86" s="107"/>
      <c r="Y86" s="106"/>
      <c r="AA86" s="107"/>
      <c r="AC86" s="114">
        <f t="shared" si="47"/>
        <v>0</v>
      </c>
      <c r="AD86" s="114">
        <f t="shared" si="48"/>
        <v>0</v>
      </c>
      <c r="AE86" s="114"/>
    </row>
    <row r="87" s="4" customFormat="1" ht="11" customHeight="1" spans="1:31">
      <c r="A87" s="42"/>
      <c r="B87" s="24" t="s">
        <v>229</v>
      </c>
      <c r="C87" s="25" t="s">
        <v>22</v>
      </c>
      <c r="D87" s="26"/>
      <c r="E87" s="27">
        <v>7300</v>
      </c>
      <c r="F87" s="28">
        <f t="shared" si="55"/>
        <v>7300</v>
      </c>
      <c r="G87" s="29"/>
      <c r="H87" s="30">
        <v>7300</v>
      </c>
      <c r="I87" s="67">
        <f t="shared" si="56"/>
        <v>7300</v>
      </c>
      <c r="J87" s="69"/>
      <c r="K87" s="25" t="s">
        <v>219</v>
      </c>
      <c r="L87" s="25" t="s">
        <v>26</v>
      </c>
      <c r="M87" s="52" t="s">
        <v>482</v>
      </c>
      <c r="N87" s="27">
        <v>1850</v>
      </c>
      <c r="O87" s="28">
        <f t="shared" si="49"/>
        <v>1950</v>
      </c>
      <c r="P87" s="29" t="str">
        <f t="shared" si="57"/>
        <v>+100</v>
      </c>
      <c r="Q87" s="30">
        <v>1850</v>
      </c>
      <c r="R87" s="90">
        <f t="shared" si="51"/>
        <v>1950</v>
      </c>
      <c r="S87" s="105"/>
      <c r="V87" s="106"/>
      <c r="X87" s="107"/>
      <c r="Y87" s="106"/>
      <c r="AA87" s="107"/>
      <c r="AC87" s="114">
        <f t="shared" si="47"/>
        <v>0</v>
      </c>
      <c r="AD87" s="114">
        <f t="shared" si="48"/>
        <v>0</v>
      </c>
      <c r="AE87" s="114"/>
    </row>
    <row r="88" s="4" customFormat="1" ht="11" customHeight="1" spans="1:31">
      <c r="A88" s="42"/>
      <c r="B88" s="24" t="s">
        <v>536</v>
      </c>
      <c r="C88" s="25" t="s">
        <v>233</v>
      </c>
      <c r="D88" s="26"/>
      <c r="E88" s="27">
        <v>7500</v>
      </c>
      <c r="F88" s="28">
        <f t="shared" si="55"/>
        <v>7500</v>
      </c>
      <c r="G88" s="29" t="str">
        <f t="shared" ref="G88:G114" si="58">IF(LEFT(D88,1)="+",LEFT(D88,1)&amp;TEXT(D88,"#"),TEXT(D88,"#"))</f>
        <v/>
      </c>
      <c r="H88" s="30">
        <v>7500</v>
      </c>
      <c r="I88" s="67">
        <f t="shared" si="56"/>
        <v>7500</v>
      </c>
      <c r="J88" s="69"/>
      <c r="K88" s="25" t="s">
        <v>221</v>
      </c>
      <c r="L88" s="25" t="s">
        <v>26</v>
      </c>
      <c r="M88" s="52" t="s">
        <v>482</v>
      </c>
      <c r="N88" s="27">
        <v>2150</v>
      </c>
      <c r="O88" s="28">
        <f t="shared" si="49"/>
        <v>2250</v>
      </c>
      <c r="P88" s="29" t="str">
        <f t="shared" si="57"/>
        <v>+100</v>
      </c>
      <c r="Q88" s="30">
        <v>2150</v>
      </c>
      <c r="R88" s="90">
        <f t="shared" si="51"/>
        <v>2250</v>
      </c>
      <c r="S88" s="105"/>
      <c r="V88" s="106"/>
      <c r="W88" s="130"/>
      <c r="X88" s="131"/>
      <c r="Y88" s="106"/>
      <c r="Z88" s="130"/>
      <c r="AA88" s="131"/>
      <c r="AC88" s="114">
        <f t="shared" si="47"/>
        <v>0</v>
      </c>
      <c r="AD88" s="114">
        <f t="shared" si="48"/>
        <v>0</v>
      </c>
      <c r="AE88" s="114"/>
    </row>
    <row r="89" s="4" customFormat="1" ht="11" customHeight="1" spans="1:31">
      <c r="A89" s="42"/>
      <c r="B89" s="24" t="s">
        <v>229</v>
      </c>
      <c r="C89" s="25" t="s">
        <v>15</v>
      </c>
      <c r="D89" s="26"/>
      <c r="E89" s="27">
        <v>8700</v>
      </c>
      <c r="F89" s="28">
        <f t="shared" si="55"/>
        <v>8700</v>
      </c>
      <c r="G89" s="29"/>
      <c r="H89" s="30">
        <v>8700</v>
      </c>
      <c r="I89" s="67">
        <f t="shared" si="56"/>
        <v>8700</v>
      </c>
      <c r="J89" s="69"/>
      <c r="K89" s="33" t="s">
        <v>222</v>
      </c>
      <c r="L89" s="25" t="s">
        <v>26</v>
      </c>
      <c r="M89" s="52" t="s">
        <v>482</v>
      </c>
      <c r="N89" s="27">
        <v>1700</v>
      </c>
      <c r="O89" s="28">
        <f t="shared" si="49"/>
        <v>1800</v>
      </c>
      <c r="P89" s="29" t="str">
        <f t="shared" si="57"/>
        <v>+100</v>
      </c>
      <c r="Q89" s="30">
        <v>1700</v>
      </c>
      <c r="R89" s="90">
        <f t="shared" si="51"/>
        <v>1800</v>
      </c>
      <c r="S89" s="105"/>
      <c r="V89" s="106"/>
      <c r="W89" s="130"/>
      <c r="X89" s="131"/>
      <c r="Y89" s="106"/>
      <c r="Z89" s="130"/>
      <c r="AA89" s="131"/>
      <c r="AC89" s="114">
        <f t="shared" si="47"/>
        <v>0</v>
      </c>
      <c r="AD89" s="114">
        <f t="shared" si="48"/>
        <v>0</v>
      </c>
      <c r="AE89" s="114"/>
    </row>
    <row r="90" s="4" customFormat="1" ht="11" customHeight="1" spans="1:31">
      <c r="A90" s="42"/>
      <c r="B90" s="24" t="s">
        <v>237</v>
      </c>
      <c r="C90" s="25" t="s">
        <v>15</v>
      </c>
      <c r="D90" s="26"/>
      <c r="E90" s="27">
        <v>11200</v>
      </c>
      <c r="F90" s="28">
        <f t="shared" si="55"/>
        <v>11200</v>
      </c>
      <c r="G90" s="29" t="str">
        <f t="shared" si="58"/>
        <v/>
      </c>
      <c r="H90" s="30">
        <v>11200</v>
      </c>
      <c r="I90" s="67">
        <f t="shared" si="56"/>
        <v>11200</v>
      </c>
      <c r="J90" s="69"/>
      <c r="K90" s="33" t="s">
        <v>224</v>
      </c>
      <c r="L90" s="25" t="s">
        <v>26</v>
      </c>
      <c r="M90" s="52" t="s">
        <v>482</v>
      </c>
      <c r="N90" s="27">
        <v>2100</v>
      </c>
      <c r="O90" s="28">
        <f t="shared" si="49"/>
        <v>2200</v>
      </c>
      <c r="P90" s="29" t="str">
        <f t="shared" si="57"/>
        <v>+100</v>
      </c>
      <c r="Q90" s="30">
        <v>2100</v>
      </c>
      <c r="R90" s="90">
        <f t="shared" si="51"/>
        <v>2200</v>
      </c>
      <c r="S90" s="105"/>
      <c r="V90" s="106"/>
      <c r="W90" s="130"/>
      <c r="X90" s="131"/>
      <c r="Y90" s="106"/>
      <c r="Z90" s="130"/>
      <c r="AA90" s="131"/>
      <c r="AC90" s="114">
        <f t="shared" si="47"/>
        <v>0</v>
      </c>
      <c r="AD90" s="114">
        <f t="shared" si="48"/>
        <v>0</v>
      </c>
      <c r="AE90" s="114"/>
    </row>
    <row r="91" s="4" customFormat="1" ht="11" customHeight="1" spans="1:31">
      <c r="A91" s="42"/>
      <c r="B91" s="32" t="s">
        <v>239</v>
      </c>
      <c r="C91" s="45" t="s">
        <v>240</v>
      </c>
      <c r="D91" s="26"/>
      <c r="E91" s="27">
        <v>8200</v>
      </c>
      <c r="F91" s="28">
        <f t="shared" si="55"/>
        <v>8200</v>
      </c>
      <c r="G91" s="29" t="str">
        <f t="shared" si="58"/>
        <v/>
      </c>
      <c r="H91" s="30">
        <v>8200</v>
      </c>
      <c r="I91" s="67">
        <f t="shared" si="56"/>
        <v>8200</v>
      </c>
      <c r="J91" s="69"/>
      <c r="K91" s="25" t="s">
        <v>226</v>
      </c>
      <c r="L91" s="25" t="s">
        <v>26</v>
      </c>
      <c r="M91" s="52"/>
      <c r="N91" s="41">
        <v>1100</v>
      </c>
      <c r="O91" s="28">
        <f t="shared" si="49"/>
        <v>1100</v>
      </c>
      <c r="P91" s="29" t="str">
        <f t="shared" si="57"/>
        <v/>
      </c>
      <c r="Q91" s="34">
        <v>1100</v>
      </c>
      <c r="R91" s="90">
        <f t="shared" si="51"/>
        <v>1100</v>
      </c>
      <c r="S91" s="105"/>
      <c r="V91" s="106"/>
      <c r="W91" s="130"/>
      <c r="X91" s="131"/>
      <c r="Y91" s="106"/>
      <c r="Z91" s="130"/>
      <c r="AA91" s="131"/>
      <c r="AC91" s="114">
        <f t="shared" si="47"/>
        <v>0</v>
      </c>
      <c r="AD91" s="114">
        <f t="shared" si="48"/>
        <v>0</v>
      </c>
      <c r="AE91" s="114"/>
    </row>
    <row r="92" s="4" customFormat="1" ht="11" customHeight="1" spans="1:31">
      <c r="A92" s="42"/>
      <c r="B92" s="24" t="s">
        <v>242</v>
      </c>
      <c r="C92" s="25" t="s">
        <v>18</v>
      </c>
      <c r="D92" s="26"/>
      <c r="E92" s="27">
        <v>7600</v>
      </c>
      <c r="F92" s="28">
        <f t="shared" si="55"/>
        <v>7600</v>
      </c>
      <c r="G92" s="29" t="str">
        <f t="shared" si="58"/>
        <v/>
      </c>
      <c r="H92" s="30">
        <v>7600</v>
      </c>
      <c r="I92" s="67">
        <f t="shared" si="56"/>
        <v>7600</v>
      </c>
      <c r="J92" s="69"/>
      <c r="K92" s="25" t="s">
        <v>228</v>
      </c>
      <c r="L92" s="25" t="s">
        <v>26</v>
      </c>
      <c r="M92" s="52"/>
      <c r="N92" s="41">
        <v>1100</v>
      </c>
      <c r="O92" s="28">
        <f t="shared" si="49"/>
        <v>1100</v>
      </c>
      <c r="P92" s="29" t="str">
        <f t="shared" si="57"/>
        <v/>
      </c>
      <c r="Q92" s="34">
        <v>1100</v>
      </c>
      <c r="R92" s="90">
        <f t="shared" si="51"/>
        <v>1100</v>
      </c>
      <c r="S92" s="105"/>
      <c r="V92" s="106"/>
      <c r="W92" s="130"/>
      <c r="X92" s="131"/>
      <c r="Y92" s="106"/>
      <c r="Z92" s="130"/>
      <c r="AA92" s="131"/>
      <c r="AC92" s="114">
        <f t="shared" si="47"/>
        <v>0</v>
      </c>
      <c r="AD92" s="114">
        <f t="shared" si="48"/>
        <v>0</v>
      </c>
      <c r="AE92" s="114"/>
    </row>
    <row r="93" s="4" customFormat="1" ht="11" customHeight="1" spans="1:31">
      <c r="A93" s="42"/>
      <c r="B93" s="24" t="s">
        <v>244</v>
      </c>
      <c r="C93" s="25" t="s">
        <v>18</v>
      </c>
      <c r="D93" s="26"/>
      <c r="E93" s="27">
        <v>8500</v>
      </c>
      <c r="F93" s="28">
        <f t="shared" si="55"/>
        <v>8500</v>
      </c>
      <c r="G93" s="29" t="str">
        <f t="shared" si="58"/>
        <v/>
      </c>
      <c r="H93" s="30">
        <v>8500</v>
      </c>
      <c r="I93" s="67">
        <f t="shared" si="56"/>
        <v>8500</v>
      </c>
      <c r="J93" s="69"/>
      <c r="K93" s="125" t="s">
        <v>230</v>
      </c>
      <c r="L93" s="25" t="s">
        <v>231</v>
      </c>
      <c r="M93" s="52" t="s">
        <v>482</v>
      </c>
      <c r="N93" s="41">
        <v>2000</v>
      </c>
      <c r="O93" s="28">
        <f t="shared" si="49"/>
        <v>2100</v>
      </c>
      <c r="P93" s="29" t="str">
        <f t="shared" si="57"/>
        <v>+100</v>
      </c>
      <c r="Q93" s="30">
        <v>2000</v>
      </c>
      <c r="R93" s="90">
        <f t="shared" si="51"/>
        <v>2100</v>
      </c>
      <c r="S93" s="105"/>
      <c r="V93" s="106"/>
      <c r="W93" s="130"/>
      <c r="X93" s="131"/>
      <c r="Y93" s="106"/>
      <c r="Z93" s="130"/>
      <c r="AA93" s="131"/>
      <c r="AC93" s="114">
        <f t="shared" si="47"/>
        <v>0</v>
      </c>
      <c r="AD93" s="114">
        <f t="shared" si="48"/>
        <v>0</v>
      </c>
      <c r="AE93" s="114"/>
    </row>
    <row r="94" s="4" customFormat="1" ht="11" customHeight="1" spans="1:31">
      <c r="A94" s="48"/>
      <c r="B94" s="123" t="s">
        <v>246</v>
      </c>
      <c r="C94" s="25" t="s">
        <v>247</v>
      </c>
      <c r="D94" s="26"/>
      <c r="E94" s="27">
        <v>8900</v>
      </c>
      <c r="F94" s="28">
        <f t="shared" si="55"/>
        <v>8900</v>
      </c>
      <c r="G94" s="29" t="str">
        <f t="shared" si="58"/>
        <v/>
      </c>
      <c r="H94" s="30">
        <v>8900</v>
      </c>
      <c r="I94" s="67">
        <f t="shared" si="56"/>
        <v>8900</v>
      </c>
      <c r="J94" s="71"/>
      <c r="K94" s="25" t="s">
        <v>234</v>
      </c>
      <c r="L94" s="25" t="s">
        <v>26</v>
      </c>
      <c r="M94" s="52" t="s">
        <v>482</v>
      </c>
      <c r="N94" s="41">
        <v>2000</v>
      </c>
      <c r="O94" s="28">
        <f t="shared" si="49"/>
        <v>2100</v>
      </c>
      <c r="P94" s="29" t="str">
        <f t="shared" si="57"/>
        <v>+100</v>
      </c>
      <c r="Q94" s="30">
        <v>2000</v>
      </c>
      <c r="R94" s="90">
        <f t="shared" si="51"/>
        <v>2100</v>
      </c>
      <c r="S94" s="105"/>
      <c r="V94" s="106"/>
      <c r="W94" s="130"/>
      <c r="X94" s="131"/>
      <c r="Y94" s="106"/>
      <c r="Z94" s="130"/>
      <c r="AA94" s="131"/>
      <c r="AC94" s="114">
        <f t="shared" si="47"/>
        <v>0</v>
      </c>
      <c r="AD94" s="114">
        <f t="shared" si="48"/>
        <v>0</v>
      </c>
      <c r="AE94" s="114"/>
    </row>
    <row r="95" s="4" customFormat="1" ht="11" customHeight="1" spans="1:31">
      <c r="A95" s="50"/>
      <c r="B95" s="35" t="s">
        <v>249</v>
      </c>
      <c r="C95" s="36"/>
      <c r="D95" s="37"/>
      <c r="E95" s="38">
        <f>SUM(F77:F94)</f>
        <v>155500</v>
      </c>
      <c r="F95" s="39">
        <f>E95/18</f>
        <v>8638.88888888889</v>
      </c>
      <c r="G95" s="29" t="str">
        <f t="shared" si="58"/>
        <v/>
      </c>
      <c r="H95" s="38">
        <f>SUM(I77:I94)</f>
        <v>155500</v>
      </c>
      <c r="I95" s="39">
        <f>AVERAGE(I77:I94)</f>
        <v>8638.88888888889</v>
      </c>
      <c r="J95" s="68" t="s">
        <v>235</v>
      </c>
      <c r="K95" s="25" t="s">
        <v>236</v>
      </c>
      <c r="L95" s="25" t="s">
        <v>22</v>
      </c>
      <c r="M95" s="52"/>
      <c r="N95" s="27">
        <v>5200</v>
      </c>
      <c r="O95" s="28">
        <f t="shared" si="49"/>
        <v>5200</v>
      </c>
      <c r="P95" s="29" t="str">
        <f t="shared" si="57"/>
        <v/>
      </c>
      <c r="Q95" s="30">
        <v>5200</v>
      </c>
      <c r="R95" s="90">
        <f t="shared" si="51"/>
        <v>5200</v>
      </c>
      <c r="S95" s="105"/>
      <c r="V95" s="106"/>
      <c r="W95" s="130"/>
      <c r="X95" s="131"/>
      <c r="Y95" s="106"/>
      <c r="Z95" s="130"/>
      <c r="AA95" s="131"/>
      <c r="AC95" s="114">
        <f t="shared" si="47"/>
        <v>0</v>
      </c>
      <c r="AD95" s="114">
        <f t="shared" si="48"/>
        <v>0</v>
      </c>
      <c r="AE95" s="114"/>
    </row>
    <row r="96" s="4" customFormat="1" ht="11" customHeight="1" spans="1:31">
      <c r="A96" s="40" t="s">
        <v>252</v>
      </c>
      <c r="B96" s="24" t="s">
        <v>253</v>
      </c>
      <c r="C96" s="25" t="s">
        <v>20</v>
      </c>
      <c r="D96" s="26"/>
      <c r="E96" s="27">
        <v>10800</v>
      </c>
      <c r="F96" s="28">
        <f t="shared" ref="F96:F114" si="59">E96+D96</f>
        <v>10800</v>
      </c>
      <c r="G96" s="29" t="str">
        <f t="shared" si="58"/>
        <v/>
      </c>
      <c r="H96" s="30">
        <v>10800</v>
      </c>
      <c r="I96" s="67">
        <f t="shared" ref="I96:I114" si="60">IF(G96="",0+H96,G96+H96)</f>
        <v>10800</v>
      </c>
      <c r="J96" s="69"/>
      <c r="K96" s="25" t="s">
        <v>241</v>
      </c>
      <c r="L96" s="25" t="s">
        <v>22</v>
      </c>
      <c r="M96" s="52"/>
      <c r="N96" s="27">
        <v>2700</v>
      </c>
      <c r="O96" s="28">
        <f t="shared" si="49"/>
        <v>2700</v>
      </c>
      <c r="P96" s="29" t="str">
        <f t="shared" si="57"/>
        <v/>
      </c>
      <c r="Q96" s="30">
        <v>2700</v>
      </c>
      <c r="R96" s="90">
        <f t="shared" si="51"/>
        <v>2700</v>
      </c>
      <c r="S96" s="105"/>
      <c r="V96" s="106"/>
      <c r="W96" s="130"/>
      <c r="X96" s="131"/>
      <c r="Y96" s="106"/>
      <c r="Z96" s="130"/>
      <c r="AA96" s="131"/>
      <c r="AC96" s="114">
        <f t="shared" si="47"/>
        <v>0</v>
      </c>
      <c r="AD96" s="114">
        <f t="shared" si="48"/>
        <v>0</v>
      </c>
      <c r="AE96" s="114"/>
    </row>
    <row r="97" s="4" customFormat="1" ht="11" customHeight="1" spans="1:31">
      <c r="A97" s="42"/>
      <c r="B97" s="124" t="s">
        <v>255</v>
      </c>
      <c r="C97" s="125" t="s">
        <v>20</v>
      </c>
      <c r="D97" s="26"/>
      <c r="E97" s="27">
        <v>11900</v>
      </c>
      <c r="F97" s="28">
        <f t="shared" si="59"/>
        <v>11900</v>
      </c>
      <c r="G97" s="29" t="str">
        <f t="shared" si="58"/>
        <v/>
      </c>
      <c r="H97" s="30">
        <v>11900</v>
      </c>
      <c r="I97" s="67">
        <f t="shared" si="60"/>
        <v>11900</v>
      </c>
      <c r="J97" s="69"/>
      <c r="K97" s="25" t="s">
        <v>243</v>
      </c>
      <c r="L97" s="25" t="s">
        <v>22</v>
      </c>
      <c r="M97" s="52"/>
      <c r="N97" s="27">
        <v>2700</v>
      </c>
      <c r="O97" s="28">
        <f t="shared" si="49"/>
        <v>2700</v>
      </c>
      <c r="P97" s="29" t="str">
        <f t="shared" si="57"/>
        <v/>
      </c>
      <c r="Q97" s="30">
        <v>2700</v>
      </c>
      <c r="R97" s="90">
        <f t="shared" si="51"/>
        <v>2700</v>
      </c>
      <c r="S97" s="105"/>
      <c r="V97" s="106"/>
      <c r="W97" s="130"/>
      <c r="X97" s="131"/>
      <c r="Y97" s="106"/>
      <c r="Z97" s="130"/>
      <c r="AA97" s="131"/>
      <c r="AC97" s="114">
        <f t="shared" si="47"/>
        <v>0</v>
      </c>
      <c r="AD97" s="114">
        <f t="shared" si="48"/>
        <v>0</v>
      </c>
      <c r="AE97" s="114"/>
    </row>
    <row r="98" s="4" customFormat="1" ht="11" customHeight="1" spans="1:31">
      <c r="A98" s="42"/>
      <c r="B98" s="124" t="s">
        <v>257</v>
      </c>
      <c r="C98" s="25" t="s">
        <v>499</v>
      </c>
      <c r="D98" s="26"/>
      <c r="E98" s="27">
        <v>11800</v>
      </c>
      <c r="F98" s="28">
        <f t="shared" si="59"/>
        <v>11800</v>
      </c>
      <c r="G98" s="29" t="str">
        <f t="shared" si="58"/>
        <v/>
      </c>
      <c r="H98" s="30">
        <v>11800</v>
      </c>
      <c r="I98" s="67">
        <f t="shared" si="60"/>
        <v>11800</v>
      </c>
      <c r="J98" s="69"/>
      <c r="K98" s="33" t="s">
        <v>245</v>
      </c>
      <c r="L98" s="33" t="s">
        <v>231</v>
      </c>
      <c r="M98" s="52"/>
      <c r="N98" s="43">
        <v>5300</v>
      </c>
      <c r="O98" s="28">
        <f t="shared" si="49"/>
        <v>5300</v>
      </c>
      <c r="P98" s="29" t="str">
        <f t="shared" si="57"/>
        <v/>
      </c>
      <c r="Q98" s="30">
        <v>5300</v>
      </c>
      <c r="R98" s="90">
        <f t="shared" si="51"/>
        <v>5300</v>
      </c>
      <c r="S98" s="105"/>
      <c r="V98" s="106"/>
      <c r="W98" s="130"/>
      <c r="X98" s="131"/>
      <c r="Y98" s="106"/>
      <c r="Z98" s="130"/>
      <c r="AA98" s="131"/>
      <c r="AC98" s="114">
        <f t="shared" si="47"/>
        <v>0</v>
      </c>
      <c r="AD98" s="114">
        <f t="shared" si="48"/>
        <v>0</v>
      </c>
      <c r="AE98" s="114"/>
    </row>
    <row r="99" s="4" customFormat="1" ht="11" customHeight="1" spans="1:31">
      <c r="A99" s="42"/>
      <c r="B99" s="124" t="s">
        <v>263</v>
      </c>
      <c r="C99" s="25" t="s">
        <v>499</v>
      </c>
      <c r="D99" s="26"/>
      <c r="E99" s="27">
        <v>12100</v>
      </c>
      <c r="F99" s="28">
        <f t="shared" si="59"/>
        <v>12100</v>
      </c>
      <c r="G99" s="29" t="str">
        <f t="shared" si="58"/>
        <v/>
      </c>
      <c r="H99" s="30">
        <v>12100</v>
      </c>
      <c r="I99" s="67">
        <f t="shared" si="60"/>
        <v>12100</v>
      </c>
      <c r="J99" s="71"/>
      <c r="K99" s="33" t="s">
        <v>248</v>
      </c>
      <c r="L99" s="33" t="s">
        <v>26</v>
      </c>
      <c r="M99" s="52"/>
      <c r="N99" s="43">
        <v>1000</v>
      </c>
      <c r="O99" s="28">
        <f t="shared" si="49"/>
        <v>1000</v>
      </c>
      <c r="P99" s="29" t="str">
        <f t="shared" si="57"/>
        <v/>
      </c>
      <c r="Q99" s="30">
        <v>1000</v>
      </c>
      <c r="R99" s="90">
        <f t="shared" si="51"/>
        <v>1000</v>
      </c>
      <c r="S99" s="105"/>
      <c r="V99" s="106"/>
      <c r="W99" s="130"/>
      <c r="X99" s="131"/>
      <c r="Y99" s="106"/>
      <c r="Z99" s="130"/>
      <c r="AA99" s="131"/>
      <c r="AC99" s="114">
        <f t="shared" si="47"/>
        <v>0</v>
      </c>
      <c r="AD99" s="114">
        <f t="shared" si="48"/>
        <v>0</v>
      </c>
      <c r="AE99" s="114"/>
    </row>
    <row r="100" s="4" customFormat="1" ht="11" customHeight="1" spans="1:31">
      <c r="A100" s="42"/>
      <c r="B100" s="124" t="s">
        <v>266</v>
      </c>
      <c r="C100" s="25" t="s">
        <v>258</v>
      </c>
      <c r="D100" s="26"/>
      <c r="E100" s="27">
        <v>11200</v>
      </c>
      <c r="F100" s="28">
        <f t="shared" si="59"/>
        <v>11200</v>
      </c>
      <c r="G100" s="29" t="str">
        <f t="shared" si="58"/>
        <v/>
      </c>
      <c r="H100" s="30">
        <v>11200</v>
      </c>
      <c r="I100" s="67">
        <f t="shared" si="60"/>
        <v>11200</v>
      </c>
      <c r="J100" s="68" t="s">
        <v>250</v>
      </c>
      <c r="K100" s="25" t="s">
        <v>251</v>
      </c>
      <c r="L100" s="25" t="s">
        <v>26</v>
      </c>
      <c r="M100" s="52"/>
      <c r="N100" s="41">
        <v>2700</v>
      </c>
      <c r="O100" s="28">
        <f t="shared" si="49"/>
        <v>2700</v>
      </c>
      <c r="P100" s="29" t="str">
        <f t="shared" si="57"/>
        <v/>
      </c>
      <c r="Q100" s="30">
        <v>2700</v>
      </c>
      <c r="R100" s="90">
        <f t="shared" si="51"/>
        <v>2700</v>
      </c>
      <c r="S100" s="105"/>
      <c r="V100" s="106"/>
      <c r="W100" s="130"/>
      <c r="X100" s="131"/>
      <c r="Y100" s="106"/>
      <c r="Z100" s="130"/>
      <c r="AA100" s="131"/>
      <c r="AC100" s="114">
        <f t="shared" si="47"/>
        <v>0</v>
      </c>
      <c r="AD100" s="114">
        <f t="shared" si="48"/>
        <v>0</v>
      </c>
      <c r="AE100" s="114"/>
    </row>
    <row r="101" s="4" customFormat="1" ht="11" customHeight="1" spans="1:31">
      <c r="A101" s="42"/>
      <c r="B101" s="124" t="s">
        <v>268</v>
      </c>
      <c r="C101" s="25" t="s">
        <v>499</v>
      </c>
      <c r="D101" s="26"/>
      <c r="E101" s="27">
        <v>11000</v>
      </c>
      <c r="F101" s="28">
        <f t="shared" si="59"/>
        <v>11000</v>
      </c>
      <c r="G101" s="29" t="str">
        <f t="shared" si="58"/>
        <v/>
      </c>
      <c r="H101" s="30">
        <v>11000</v>
      </c>
      <c r="I101" s="67">
        <f t="shared" si="60"/>
        <v>11000</v>
      </c>
      <c r="J101" s="69"/>
      <c r="K101" s="25" t="s">
        <v>254</v>
      </c>
      <c r="L101" s="25" t="s">
        <v>22</v>
      </c>
      <c r="M101" s="52"/>
      <c r="N101" s="27">
        <v>600</v>
      </c>
      <c r="O101" s="28">
        <f t="shared" si="49"/>
        <v>600</v>
      </c>
      <c r="P101" s="29" t="str">
        <f t="shared" si="57"/>
        <v/>
      </c>
      <c r="Q101" s="30">
        <v>600</v>
      </c>
      <c r="R101" s="90">
        <f t="shared" si="51"/>
        <v>600</v>
      </c>
      <c r="S101" s="105"/>
      <c r="V101" s="106"/>
      <c r="W101" s="130"/>
      <c r="X101" s="131"/>
      <c r="Y101" s="106"/>
      <c r="Z101" s="130"/>
      <c r="AA101" s="131"/>
      <c r="AC101" s="114">
        <f t="shared" si="47"/>
        <v>0</v>
      </c>
      <c r="AD101" s="114">
        <f t="shared" si="48"/>
        <v>0</v>
      </c>
      <c r="AE101" s="114"/>
    </row>
    <row r="102" s="4" customFormat="1" ht="11" customHeight="1" spans="1:31">
      <c r="A102" s="42"/>
      <c r="B102" s="124" t="s">
        <v>271</v>
      </c>
      <c r="C102" s="70" t="s">
        <v>272</v>
      </c>
      <c r="D102" s="26"/>
      <c r="E102" s="27">
        <v>10300</v>
      </c>
      <c r="F102" s="28">
        <f t="shared" si="59"/>
        <v>10300</v>
      </c>
      <c r="G102" s="29" t="str">
        <f t="shared" si="58"/>
        <v/>
      </c>
      <c r="H102" s="30">
        <v>10300</v>
      </c>
      <c r="I102" s="67">
        <f t="shared" si="60"/>
        <v>10300</v>
      </c>
      <c r="J102" s="69"/>
      <c r="K102" s="25" t="s">
        <v>256</v>
      </c>
      <c r="L102" s="25" t="s">
        <v>26</v>
      </c>
      <c r="M102" s="52"/>
      <c r="N102" s="34">
        <v>1600</v>
      </c>
      <c r="O102" s="28">
        <f t="shared" si="49"/>
        <v>1600</v>
      </c>
      <c r="P102" s="29" t="str">
        <f t="shared" si="57"/>
        <v/>
      </c>
      <c r="Q102" s="34">
        <v>1600</v>
      </c>
      <c r="R102" s="90">
        <f t="shared" si="51"/>
        <v>1600</v>
      </c>
      <c r="S102" s="105"/>
      <c r="V102" s="106"/>
      <c r="W102" s="130"/>
      <c r="X102" s="131"/>
      <c r="Y102" s="106"/>
      <c r="Z102" s="130"/>
      <c r="AA102" s="131"/>
      <c r="AC102" s="114">
        <f t="shared" si="47"/>
        <v>0</v>
      </c>
      <c r="AD102" s="114">
        <f t="shared" si="48"/>
        <v>0</v>
      </c>
      <c r="AE102" s="114"/>
    </row>
    <row r="103" s="4" customFormat="1" ht="11" customHeight="1" spans="1:31">
      <c r="A103" s="42"/>
      <c r="B103" s="124" t="s">
        <v>271</v>
      </c>
      <c r="C103" s="25" t="s">
        <v>274</v>
      </c>
      <c r="D103" s="26"/>
      <c r="E103" s="27">
        <v>10300</v>
      </c>
      <c r="F103" s="28">
        <f t="shared" si="59"/>
        <v>10300</v>
      </c>
      <c r="G103" s="29" t="str">
        <f t="shared" si="58"/>
        <v/>
      </c>
      <c r="H103" s="30">
        <v>10300</v>
      </c>
      <c r="I103" s="67">
        <f t="shared" si="60"/>
        <v>10300</v>
      </c>
      <c r="J103" s="69"/>
      <c r="K103" s="25" t="s">
        <v>259</v>
      </c>
      <c r="L103" s="25" t="s">
        <v>260</v>
      </c>
      <c r="M103" s="52"/>
      <c r="N103" s="27">
        <v>1900</v>
      </c>
      <c r="O103" s="28">
        <f t="shared" si="49"/>
        <v>1900</v>
      </c>
      <c r="P103" s="29" t="str">
        <f t="shared" si="57"/>
        <v/>
      </c>
      <c r="Q103" s="30">
        <v>1900</v>
      </c>
      <c r="R103" s="90">
        <f t="shared" si="51"/>
        <v>1900</v>
      </c>
      <c r="S103" s="105"/>
      <c r="V103" s="106"/>
      <c r="W103" s="130"/>
      <c r="X103" s="131"/>
      <c r="Y103" s="106"/>
      <c r="Z103" s="130"/>
      <c r="AA103" s="131"/>
      <c r="AC103" s="114">
        <f t="shared" si="47"/>
        <v>0</v>
      </c>
      <c r="AD103" s="114">
        <f t="shared" si="48"/>
        <v>0</v>
      </c>
      <c r="AE103" s="114"/>
    </row>
    <row r="104" s="4" customFormat="1" ht="11" customHeight="1" spans="1:31">
      <c r="A104" s="42"/>
      <c r="B104" s="124" t="s">
        <v>277</v>
      </c>
      <c r="C104" s="25" t="s">
        <v>149</v>
      </c>
      <c r="D104" s="26"/>
      <c r="E104" s="27">
        <v>10800</v>
      </c>
      <c r="F104" s="28">
        <f t="shared" si="59"/>
        <v>10800</v>
      </c>
      <c r="G104" s="29" t="str">
        <f t="shared" si="58"/>
        <v/>
      </c>
      <c r="H104" s="30">
        <v>10800</v>
      </c>
      <c r="I104" s="67">
        <f t="shared" si="60"/>
        <v>10800</v>
      </c>
      <c r="J104" s="69"/>
      <c r="K104" s="25" t="s">
        <v>262</v>
      </c>
      <c r="L104" s="25" t="s">
        <v>260</v>
      </c>
      <c r="M104" s="52"/>
      <c r="N104" s="34">
        <v>3000</v>
      </c>
      <c r="O104" s="28">
        <f t="shared" si="49"/>
        <v>3000</v>
      </c>
      <c r="P104" s="29" t="str">
        <f t="shared" si="57"/>
        <v/>
      </c>
      <c r="Q104" s="34">
        <v>3000</v>
      </c>
      <c r="R104" s="90">
        <f t="shared" si="51"/>
        <v>3000</v>
      </c>
      <c r="S104" s="105"/>
      <c r="V104" s="106"/>
      <c r="W104" s="130"/>
      <c r="X104" s="131"/>
      <c r="Y104" s="106"/>
      <c r="Z104" s="130"/>
      <c r="AA104" s="131"/>
      <c r="AC104" s="114">
        <f t="shared" si="47"/>
        <v>0</v>
      </c>
      <c r="AD104" s="114">
        <f t="shared" si="48"/>
        <v>0</v>
      </c>
      <c r="AE104" s="114"/>
    </row>
    <row r="105" s="4" customFormat="1" ht="11" customHeight="1" spans="1:31">
      <c r="A105" s="42"/>
      <c r="B105" s="124" t="s">
        <v>279</v>
      </c>
      <c r="C105" s="25" t="s">
        <v>500</v>
      </c>
      <c r="D105" s="26"/>
      <c r="E105" s="27">
        <v>10300</v>
      </c>
      <c r="F105" s="28">
        <f t="shared" si="59"/>
        <v>10300</v>
      </c>
      <c r="G105" s="29" t="str">
        <f t="shared" si="58"/>
        <v/>
      </c>
      <c r="H105" s="30">
        <v>10300</v>
      </c>
      <c r="I105" s="67">
        <f t="shared" si="60"/>
        <v>10300</v>
      </c>
      <c r="J105" s="69"/>
      <c r="K105" s="33" t="s">
        <v>264</v>
      </c>
      <c r="L105" s="33" t="s">
        <v>181</v>
      </c>
      <c r="M105" s="52"/>
      <c r="N105" s="34">
        <v>2500</v>
      </c>
      <c r="O105" s="28">
        <f t="shared" si="49"/>
        <v>2500</v>
      </c>
      <c r="P105" s="29" t="str">
        <f t="shared" si="57"/>
        <v/>
      </c>
      <c r="Q105" s="34">
        <v>2500</v>
      </c>
      <c r="R105" s="90">
        <f t="shared" si="51"/>
        <v>2500</v>
      </c>
      <c r="S105" s="105"/>
      <c r="V105" s="106"/>
      <c r="W105" s="130"/>
      <c r="X105" s="131"/>
      <c r="Y105" s="106"/>
      <c r="Z105" s="130"/>
      <c r="AA105" s="131"/>
      <c r="AC105" s="114">
        <f t="shared" si="47"/>
        <v>0</v>
      </c>
      <c r="AD105" s="114">
        <f t="shared" si="48"/>
        <v>0</v>
      </c>
      <c r="AE105" s="114"/>
    </row>
    <row r="106" s="4" customFormat="1" ht="11" customHeight="1" spans="1:31">
      <c r="A106" s="42"/>
      <c r="B106" s="124" t="s">
        <v>282</v>
      </c>
      <c r="C106" s="25" t="s">
        <v>20</v>
      </c>
      <c r="D106" s="26"/>
      <c r="E106" s="27">
        <v>10300</v>
      </c>
      <c r="F106" s="28">
        <f t="shared" si="59"/>
        <v>10300</v>
      </c>
      <c r="G106" s="29" t="str">
        <f t="shared" si="58"/>
        <v/>
      </c>
      <c r="H106" s="30">
        <v>10300</v>
      </c>
      <c r="I106" s="67">
        <f t="shared" si="60"/>
        <v>10300</v>
      </c>
      <c r="J106" s="69"/>
      <c r="K106" s="25" t="s">
        <v>265</v>
      </c>
      <c r="L106" s="25" t="s">
        <v>22</v>
      </c>
      <c r="M106" s="52"/>
      <c r="N106" s="41">
        <v>2500</v>
      </c>
      <c r="O106" s="28">
        <f t="shared" si="49"/>
        <v>2500</v>
      </c>
      <c r="P106" s="29" t="str">
        <f t="shared" si="57"/>
        <v/>
      </c>
      <c r="Q106" s="30">
        <v>2500</v>
      </c>
      <c r="R106" s="90">
        <f t="shared" si="51"/>
        <v>2500</v>
      </c>
      <c r="S106" s="105"/>
      <c r="V106" s="106"/>
      <c r="W106" s="130"/>
      <c r="X106" s="131"/>
      <c r="Y106" s="106"/>
      <c r="Z106" s="130"/>
      <c r="AA106" s="131"/>
      <c r="AC106" s="114">
        <f t="shared" si="47"/>
        <v>0</v>
      </c>
      <c r="AD106" s="114">
        <f t="shared" si="48"/>
        <v>0</v>
      </c>
      <c r="AE106" s="114"/>
    </row>
    <row r="107" s="4" customFormat="1" ht="11" customHeight="1" spans="1:31">
      <c r="A107" s="42"/>
      <c r="B107" s="124" t="s">
        <v>284</v>
      </c>
      <c r="C107" s="25" t="s">
        <v>15</v>
      </c>
      <c r="D107" s="26"/>
      <c r="E107" s="27">
        <v>10300</v>
      </c>
      <c r="F107" s="28">
        <f t="shared" si="59"/>
        <v>10300</v>
      </c>
      <c r="G107" s="29" t="str">
        <f t="shared" si="58"/>
        <v/>
      </c>
      <c r="H107" s="30">
        <v>10300</v>
      </c>
      <c r="I107" s="67">
        <f t="shared" si="60"/>
        <v>10300</v>
      </c>
      <c r="J107" s="69"/>
      <c r="K107" s="25" t="s">
        <v>267</v>
      </c>
      <c r="L107" s="25" t="s">
        <v>20</v>
      </c>
      <c r="M107" s="52"/>
      <c r="N107" s="27">
        <v>2400</v>
      </c>
      <c r="O107" s="28">
        <f t="shared" si="49"/>
        <v>2400</v>
      </c>
      <c r="P107" s="29" t="str">
        <f t="shared" si="57"/>
        <v/>
      </c>
      <c r="Q107" s="30">
        <v>2400</v>
      </c>
      <c r="R107" s="90">
        <f t="shared" si="51"/>
        <v>2400</v>
      </c>
      <c r="S107" s="105"/>
      <c r="V107" s="106"/>
      <c r="W107" s="130"/>
      <c r="X107" s="131"/>
      <c r="Y107" s="106"/>
      <c r="Z107" s="130"/>
      <c r="AA107" s="131"/>
      <c r="AC107" s="114">
        <f t="shared" si="47"/>
        <v>0</v>
      </c>
      <c r="AD107" s="114">
        <f t="shared" si="48"/>
        <v>0</v>
      </c>
      <c r="AE107" s="114"/>
    </row>
    <row r="108" s="4" customFormat="1" ht="11" customHeight="1" spans="1:31">
      <c r="A108" s="42"/>
      <c r="B108" s="24" t="s">
        <v>286</v>
      </c>
      <c r="C108" s="25" t="s">
        <v>66</v>
      </c>
      <c r="D108" s="26"/>
      <c r="E108" s="27">
        <v>11900</v>
      </c>
      <c r="F108" s="28">
        <f t="shared" si="59"/>
        <v>11900</v>
      </c>
      <c r="G108" s="29" t="str">
        <f t="shared" si="58"/>
        <v/>
      </c>
      <c r="H108" s="30">
        <v>11900</v>
      </c>
      <c r="I108" s="67">
        <f t="shared" si="60"/>
        <v>11900</v>
      </c>
      <c r="J108" s="69"/>
      <c r="K108" s="125" t="s">
        <v>269</v>
      </c>
      <c r="L108" s="25" t="s">
        <v>231</v>
      </c>
      <c r="M108" s="52"/>
      <c r="N108" s="41">
        <v>1800</v>
      </c>
      <c r="O108" s="28">
        <f t="shared" si="49"/>
        <v>1800</v>
      </c>
      <c r="P108" s="29" t="str">
        <f t="shared" si="57"/>
        <v/>
      </c>
      <c r="Q108" s="30">
        <v>1800</v>
      </c>
      <c r="R108" s="90">
        <f t="shared" si="51"/>
        <v>1800</v>
      </c>
      <c r="S108" s="105"/>
      <c r="V108" s="106"/>
      <c r="W108" s="130"/>
      <c r="X108" s="131"/>
      <c r="Y108" s="106"/>
      <c r="Z108" s="130"/>
      <c r="AA108" s="131"/>
      <c r="AC108" s="114">
        <f t="shared" si="47"/>
        <v>0</v>
      </c>
      <c r="AD108" s="114">
        <f t="shared" si="48"/>
        <v>0</v>
      </c>
      <c r="AE108" s="114"/>
    </row>
    <row r="109" s="4" customFormat="1" ht="11" customHeight="1" spans="1:31">
      <c r="A109" s="42"/>
      <c r="B109" s="24" t="s">
        <v>289</v>
      </c>
      <c r="C109" s="25" t="s">
        <v>105</v>
      </c>
      <c r="D109" s="26"/>
      <c r="E109" s="27">
        <v>12100</v>
      </c>
      <c r="F109" s="28">
        <f t="shared" si="59"/>
        <v>12100</v>
      </c>
      <c r="G109" s="29" t="str">
        <f t="shared" si="58"/>
        <v/>
      </c>
      <c r="H109" s="30">
        <v>12100</v>
      </c>
      <c r="I109" s="67">
        <f t="shared" si="60"/>
        <v>12100</v>
      </c>
      <c r="J109" s="69"/>
      <c r="K109" s="25" t="s">
        <v>270</v>
      </c>
      <c r="L109" s="25" t="s">
        <v>22</v>
      </c>
      <c r="M109" s="52"/>
      <c r="N109" s="34">
        <v>1600</v>
      </c>
      <c r="O109" s="28">
        <f t="shared" si="49"/>
        <v>1600</v>
      </c>
      <c r="P109" s="29" t="str">
        <f t="shared" si="57"/>
        <v/>
      </c>
      <c r="Q109" s="34">
        <v>1600</v>
      </c>
      <c r="R109" s="90">
        <f t="shared" si="51"/>
        <v>1600</v>
      </c>
      <c r="S109" s="105"/>
      <c r="V109" s="106"/>
      <c r="W109" s="130"/>
      <c r="X109" s="131"/>
      <c r="Y109" s="106"/>
      <c r="Z109" s="130"/>
      <c r="AA109" s="131"/>
      <c r="AC109" s="114">
        <f t="shared" si="47"/>
        <v>0</v>
      </c>
      <c r="AD109" s="114">
        <f t="shared" si="48"/>
        <v>0</v>
      </c>
      <c r="AE109" s="114"/>
    </row>
    <row r="110" s="4" customFormat="1" ht="11" customHeight="1" spans="1:31">
      <c r="A110" s="42"/>
      <c r="B110" s="44" t="s">
        <v>291</v>
      </c>
      <c r="C110" s="33" t="s">
        <v>66</v>
      </c>
      <c r="D110" s="26"/>
      <c r="E110" s="27">
        <v>12100</v>
      </c>
      <c r="F110" s="28">
        <f t="shared" si="59"/>
        <v>12100</v>
      </c>
      <c r="G110" s="29" t="str">
        <f t="shared" si="58"/>
        <v/>
      </c>
      <c r="H110" s="30">
        <v>12100</v>
      </c>
      <c r="I110" s="67">
        <f t="shared" si="60"/>
        <v>12100</v>
      </c>
      <c r="J110" s="69"/>
      <c r="K110" s="25" t="s">
        <v>273</v>
      </c>
      <c r="L110" s="25" t="s">
        <v>26</v>
      </c>
      <c r="M110" s="52" t="s">
        <v>482</v>
      </c>
      <c r="N110" s="27">
        <v>1080</v>
      </c>
      <c r="O110" s="28">
        <f t="shared" si="49"/>
        <v>1180</v>
      </c>
      <c r="P110" s="29" t="str">
        <f t="shared" si="57"/>
        <v>+100</v>
      </c>
      <c r="Q110" s="30">
        <v>1080</v>
      </c>
      <c r="R110" s="90">
        <f t="shared" si="51"/>
        <v>1180</v>
      </c>
      <c r="S110" s="3"/>
      <c r="T110" s="1"/>
      <c r="U110" s="1"/>
      <c r="V110" s="9"/>
      <c r="W110" s="6"/>
      <c r="X110" s="8"/>
      <c r="Y110" s="9"/>
      <c r="Z110" s="6"/>
      <c r="AA110" s="8"/>
      <c r="AC110" s="114">
        <f t="shared" si="47"/>
        <v>0</v>
      </c>
      <c r="AD110" s="114">
        <f t="shared" si="48"/>
        <v>0</v>
      </c>
      <c r="AE110" s="114"/>
    </row>
    <row r="111" s="4" customFormat="1" ht="11" customHeight="1" spans="1:31">
      <c r="A111" s="42"/>
      <c r="B111" s="44" t="s">
        <v>293</v>
      </c>
      <c r="C111" s="33" t="s">
        <v>66</v>
      </c>
      <c r="D111" s="26"/>
      <c r="E111" s="27">
        <v>11300</v>
      </c>
      <c r="F111" s="28">
        <f t="shared" si="59"/>
        <v>11300</v>
      </c>
      <c r="G111" s="29" t="str">
        <f t="shared" si="58"/>
        <v/>
      </c>
      <c r="H111" s="30">
        <v>11300</v>
      </c>
      <c r="I111" s="67">
        <f t="shared" si="60"/>
        <v>11300</v>
      </c>
      <c r="J111" s="69"/>
      <c r="K111" s="25" t="s">
        <v>275</v>
      </c>
      <c r="L111" s="25" t="s">
        <v>276</v>
      </c>
      <c r="M111" s="52"/>
      <c r="N111" s="34">
        <v>6200</v>
      </c>
      <c r="O111" s="28">
        <f t="shared" si="49"/>
        <v>6200</v>
      </c>
      <c r="P111" s="29" t="str">
        <f t="shared" si="57"/>
        <v/>
      </c>
      <c r="Q111" s="34">
        <v>6200</v>
      </c>
      <c r="R111" s="90">
        <f t="shared" si="51"/>
        <v>6200</v>
      </c>
      <c r="S111" s="3"/>
      <c r="T111" s="1"/>
      <c r="U111" s="1"/>
      <c r="V111" s="9"/>
      <c r="W111" s="6"/>
      <c r="X111" s="8"/>
      <c r="Y111" s="9"/>
      <c r="Z111" s="6"/>
      <c r="AA111" s="8"/>
      <c r="AC111" s="114">
        <f t="shared" si="47"/>
        <v>0</v>
      </c>
      <c r="AD111" s="114">
        <f t="shared" si="48"/>
        <v>0</v>
      </c>
      <c r="AE111" s="114"/>
    </row>
    <row r="112" s="4" customFormat="1" ht="11" customHeight="1" spans="1:31">
      <c r="A112" s="42"/>
      <c r="B112" s="44" t="s">
        <v>295</v>
      </c>
      <c r="C112" s="33" t="s">
        <v>66</v>
      </c>
      <c r="D112" s="26"/>
      <c r="E112" s="27">
        <v>11000</v>
      </c>
      <c r="F112" s="28">
        <f t="shared" si="59"/>
        <v>11000</v>
      </c>
      <c r="G112" s="29" t="str">
        <f t="shared" si="58"/>
        <v/>
      </c>
      <c r="H112" s="30">
        <v>11000</v>
      </c>
      <c r="I112" s="67">
        <f t="shared" si="60"/>
        <v>11000</v>
      </c>
      <c r="J112" s="69"/>
      <c r="K112" s="25" t="s">
        <v>278</v>
      </c>
      <c r="L112" s="54" t="s">
        <v>22</v>
      </c>
      <c r="M112" s="52"/>
      <c r="N112" s="27">
        <v>1500</v>
      </c>
      <c r="O112" s="28">
        <f t="shared" si="49"/>
        <v>1500</v>
      </c>
      <c r="P112" s="29" t="str">
        <f t="shared" si="57"/>
        <v/>
      </c>
      <c r="Q112" s="30">
        <v>1500</v>
      </c>
      <c r="R112" s="90">
        <f t="shared" si="51"/>
        <v>1500</v>
      </c>
      <c r="S112" s="3"/>
      <c r="T112" s="1"/>
      <c r="U112" s="1"/>
      <c r="V112" s="9"/>
      <c r="W112" s="6"/>
      <c r="X112" s="8"/>
      <c r="Y112" s="9"/>
      <c r="Z112" s="6"/>
      <c r="AA112" s="8"/>
      <c r="AC112" s="114">
        <f t="shared" si="47"/>
        <v>0</v>
      </c>
      <c r="AD112" s="114">
        <f t="shared" si="48"/>
        <v>0</v>
      </c>
      <c r="AE112" s="114"/>
    </row>
    <row r="113" s="4" customFormat="1" ht="11" customHeight="1" spans="1:31">
      <c r="A113" s="42"/>
      <c r="B113" s="44" t="s">
        <v>298</v>
      </c>
      <c r="C113" s="60" t="s">
        <v>66</v>
      </c>
      <c r="D113" s="26"/>
      <c r="E113" s="27">
        <v>10300</v>
      </c>
      <c r="F113" s="28">
        <f t="shared" si="59"/>
        <v>10300</v>
      </c>
      <c r="G113" s="29" t="str">
        <f t="shared" si="58"/>
        <v/>
      </c>
      <c r="H113" s="30">
        <v>10300</v>
      </c>
      <c r="I113" s="67">
        <f t="shared" si="60"/>
        <v>10300</v>
      </c>
      <c r="J113" s="69"/>
      <c r="K113" s="25" t="s">
        <v>280</v>
      </c>
      <c r="L113" s="25" t="s">
        <v>22</v>
      </c>
      <c r="M113" s="52"/>
      <c r="N113" s="27">
        <v>1700</v>
      </c>
      <c r="O113" s="28">
        <f t="shared" si="49"/>
        <v>1700</v>
      </c>
      <c r="P113" s="29" t="str">
        <f t="shared" si="57"/>
        <v/>
      </c>
      <c r="Q113" s="30">
        <v>1700</v>
      </c>
      <c r="R113" s="90">
        <f t="shared" si="51"/>
        <v>1700</v>
      </c>
      <c r="S113" s="3"/>
      <c r="T113" s="1"/>
      <c r="U113" s="1"/>
      <c r="V113" s="9"/>
      <c r="W113" s="6"/>
      <c r="X113" s="8"/>
      <c r="Y113" s="9"/>
      <c r="Z113" s="6"/>
      <c r="AA113" s="8"/>
      <c r="AC113" s="114">
        <f t="shared" si="47"/>
        <v>0</v>
      </c>
      <c r="AD113" s="114">
        <f t="shared" si="48"/>
        <v>0</v>
      </c>
      <c r="AE113" s="114"/>
    </row>
    <row r="114" s="4" customFormat="1" ht="11" customHeight="1" spans="1:31">
      <c r="A114" s="42"/>
      <c r="B114" s="44" t="s">
        <v>300</v>
      </c>
      <c r="C114" s="33" t="s">
        <v>18</v>
      </c>
      <c r="D114" s="26"/>
      <c r="E114" s="27">
        <v>10300</v>
      </c>
      <c r="F114" s="28">
        <f t="shared" si="59"/>
        <v>10300</v>
      </c>
      <c r="G114" s="29" t="str">
        <f t="shared" si="58"/>
        <v/>
      </c>
      <c r="H114" s="30">
        <v>10300</v>
      </c>
      <c r="I114" s="67">
        <f t="shared" si="60"/>
        <v>10300</v>
      </c>
      <c r="J114" s="69"/>
      <c r="K114" s="25" t="s">
        <v>281</v>
      </c>
      <c r="L114" s="25"/>
      <c r="M114" s="52"/>
      <c r="N114" s="27">
        <v>500</v>
      </c>
      <c r="O114" s="28">
        <f t="shared" si="49"/>
        <v>500</v>
      </c>
      <c r="P114" s="29" t="str">
        <f t="shared" si="57"/>
        <v/>
      </c>
      <c r="Q114" s="30">
        <v>500</v>
      </c>
      <c r="R114" s="90">
        <f t="shared" si="51"/>
        <v>500</v>
      </c>
      <c r="S114" s="3"/>
      <c r="T114" s="1"/>
      <c r="U114" s="1"/>
      <c r="V114" s="9"/>
      <c r="W114" s="6"/>
      <c r="X114" s="8"/>
      <c r="Y114" s="9"/>
      <c r="Z114" s="6"/>
      <c r="AA114" s="8"/>
      <c r="AC114" s="114">
        <f t="shared" si="47"/>
        <v>0</v>
      </c>
      <c r="AD114" s="114">
        <f t="shared" si="48"/>
        <v>0</v>
      </c>
      <c r="AE114" s="114"/>
    </row>
    <row r="115" s="4" customFormat="1" ht="11" customHeight="1" spans="1:31">
      <c r="A115" s="42"/>
      <c r="B115" s="35" t="s">
        <v>303</v>
      </c>
      <c r="C115" s="36"/>
      <c r="D115" s="37"/>
      <c r="E115" s="38">
        <f>SUM(F96:F114)</f>
        <v>210100</v>
      </c>
      <c r="F115" s="39">
        <f>E115/19</f>
        <v>11057.8947368421</v>
      </c>
      <c r="G115" s="73"/>
      <c r="H115" s="38">
        <f>SUM(I96:I114)</f>
        <v>210100</v>
      </c>
      <c r="I115" s="39">
        <f>H115/19</f>
        <v>11057.8947368421</v>
      </c>
      <c r="J115" s="69"/>
      <c r="K115" s="25" t="s">
        <v>283</v>
      </c>
      <c r="L115" s="25" t="s">
        <v>26</v>
      </c>
      <c r="M115" s="52"/>
      <c r="N115" s="34">
        <v>14000</v>
      </c>
      <c r="O115" s="28">
        <f t="shared" si="49"/>
        <v>14000</v>
      </c>
      <c r="P115" s="29" t="str">
        <f t="shared" si="57"/>
        <v/>
      </c>
      <c r="Q115" s="34">
        <v>14000</v>
      </c>
      <c r="R115" s="90">
        <f t="shared" si="51"/>
        <v>14000</v>
      </c>
      <c r="S115" s="3"/>
      <c r="T115" s="1"/>
      <c r="U115" s="1"/>
      <c r="V115" s="9"/>
      <c r="W115" s="6"/>
      <c r="X115" s="8"/>
      <c r="Y115" s="9"/>
      <c r="Z115" s="6"/>
      <c r="AA115" s="8"/>
      <c r="AC115" s="114">
        <f t="shared" si="47"/>
        <v>0</v>
      </c>
      <c r="AD115" s="114">
        <f t="shared" si="48"/>
        <v>0</v>
      </c>
      <c r="AE115" s="114"/>
    </row>
    <row r="116" s="4" customFormat="1" ht="11" customHeight="1" spans="1:31">
      <c r="A116" s="42"/>
      <c r="B116" s="124" t="s">
        <v>305</v>
      </c>
      <c r="C116" s="25" t="s">
        <v>20</v>
      </c>
      <c r="D116" s="26"/>
      <c r="E116" s="27">
        <v>8700</v>
      </c>
      <c r="F116" s="28">
        <f t="shared" ref="F116:F164" si="61">E116+D116</f>
        <v>8700</v>
      </c>
      <c r="G116" s="29" t="str">
        <f t="shared" ref="G116:G138" si="62">IF(LEFT(D116,1)="+",LEFT(D116,1)&amp;TEXT(D116,"#"),TEXT(D116,"#"))</f>
        <v/>
      </c>
      <c r="H116" s="30">
        <v>8700</v>
      </c>
      <c r="I116" s="67">
        <f t="shared" ref="I116:I164" si="63">IF(G116="",0+H116,G116+H116)</f>
        <v>8700</v>
      </c>
      <c r="J116" s="69"/>
      <c r="K116" s="25" t="s">
        <v>285</v>
      </c>
      <c r="L116" s="25" t="s">
        <v>26</v>
      </c>
      <c r="M116" s="52"/>
      <c r="N116" s="34">
        <v>10500</v>
      </c>
      <c r="O116" s="28">
        <f t="shared" si="49"/>
        <v>10500</v>
      </c>
      <c r="P116" s="29" t="str">
        <f t="shared" si="57"/>
        <v/>
      </c>
      <c r="Q116" s="34">
        <v>10500</v>
      </c>
      <c r="R116" s="90">
        <f t="shared" si="51"/>
        <v>10500</v>
      </c>
      <c r="S116" s="3"/>
      <c r="T116" s="1"/>
      <c r="U116" s="1"/>
      <c r="V116" s="9"/>
      <c r="W116" s="6"/>
      <c r="X116" s="8"/>
      <c r="Y116" s="9"/>
      <c r="Z116" s="6"/>
      <c r="AA116" s="8"/>
      <c r="AC116" s="114">
        <f t="shared" si="47"/>
        <v>0</v>
      </c>
      <c r="AD116" s="114">
        <f t="shared" si="48"/>
        <v>0</v>
      </c>
      <c r="AE116" s="114"/>
    </row>
    <row r="117" s="4" customFormat="1" ht="11" customHeight="1" spans="1:31">
      <c r="A117" s="42"/>
      <c r="B117" s="124" t="s">
        <v>284</v>
      </c>
      <c r="C117" s="25" t="s">
        <v>20</v>
      </c>
      <c r="D117" s="26"/>
      <c r="E117" s="27">
        <v>9000</v>
      </c>
      <c r="F117" s="28">
        <f t="shared" si="61"/>
        <v>9000</v>
      </c>
      <c r="G117" s="29" t="str">
        <f t="shared" si="62"/>
        <v/>
      </c>
      <c r="H117" s="30">
        <v>9000</v>
      </c>
      <c r="I117" s="67">
        <f t="shared" si="63"/>
        <v>9000</v>
      </c>
      <c r="J117" s="69"/>
      <c r="K117" s="25" t="s">
        <v>287</v>
      </c>
      <c r="L117" s="25" t="s">
        <v>288</v>
      </c>
      <c r="M117" s="52"/>
      <c r="N117" s="27">
        <v>1400</v>
      </c>
      <c r="O117" s="28">
        <f t="shared" si="49"/>
        <v>1400</v>
      </c>
      <c r="P117" s="29" t="str">
        <f t="shared" si="57"/>
        <v/>
      </c>
      <c r="Q117" s="30">
        <v>1700</v>
      </c>
      <c r="R117" s="90">
        <f t="shared" si="51"/>
        <v>1700</v>
      </c>
      <c r="S117" s="3"/>
      <c r="T117" s="1"/>
      <c r="U117" s="1"/>
      <c r="V117" s="9"/>
      <c r="W117" s="6"/>
      <c r="X117" s="8"/>
      <c r="Y117" s="9"/>
      <c r="Z117" s="6"/>
      <c r="AA117" s="8"/>
      <c r="AC117" s="114">
        <f t="shared" si="47"/>
        <v>0</v>
      </c>
      <c r="AD117" s="114">
        <f t="shared" si="48"/>
        <v>-300</v>
      </c>
      <c r="AE117" s="114"/>
    </row>
    <row r="118" s="4" customFormat="1" ht="11" customHeight="1" spans="1:31">
      <c r="A118" s="42"/>
      <c r="B118" s="35" t="s">
        <v>309</v>
      </c>
      <c r="C118" s="36"/>
      <c r="D118" s="37"/>
      <c r="E118" s="38">
        <f>SUM(F116:F117)</f>
        <v>17700</v>
      </c>
      <c r="F118" s="39">
        <f>E118/2</f>
        <v>8850</v>
      </c>
      <c r="G118" s="29" t="str">
        <f t="shared" si="62"/>
        <v/>
      </c>
      <c r="H118" s="38">
        <f>SUM(I116:I117)</f>
        <v>17700</v>
      </c>
      <c r="I118" s="39">
        <f>H118/2</f>
        <v>8850</v>
      </c>
      <c r="J118" s="69"/>
      <c r="K118" s="25" t="s">
        <v>290</v>
      </c>
      <c r="L118" s="25" t="s">
        <v>26</v>
      </c>
      <c r="M118" s="52"/>
      <c r="N118" s="27">
        <v>1200</v>
      </c>
      <c r="O118" s="28">
        <f t="shared" si="49"/>
        <v>1200</v>
      </c>
      <c r="P118" s="29" t="str">
        <f t="shared" si="57"/>
        <v/>
      </c>
      <c r="Q118" s="30">
        <v>1200</v>
      </c>
      <c r="R118" s="90">
        <f t="shared" si="51"/>
        <v>1200</v>
      </c>
      <c r="S118" s="3"/>
      <c r="T118" s="1"/>
      <c r="U118" s="1"/>
      <c r="V118" s="9"/>
      <c r="W118" s="6"/>
      <c r="X118" s="8"/>
      <c r="Y118" s="9"/>
      <c r="Z118" s="6"/>
      <c r="AA118" s="8"/>
      <c r="AC118" s="114">
        <f t="shared" si="47"/>
        <v>0</v>
      </c>
      <c r="AD118" s="114">
        <f t="shared" si="48"/>
        <v>0</v>
      </c>
      <c r="AE118" s="114"/>
    </row>
    <row r="119" s="4" customFormat="1" ht="11" customHeight="1" spans="1:31">
      <c r="A119" s="121"/>
      <c r="B119" s="35" t="s">
        <v>310</v>
      </c>
      <c r="C119" s="36"/>
      <c r="D119" s="37"/>
      <c r="E119" s="38">
        <f>E115+E118</f>
        <v>227800</v>
      </c>
      <c r="F119" s="39">
        <f>E119/21</f>
        <v>10847.619047619</v>
      </c>
      <c r="G119" s="29" t="str">
        <f t="shared" si="62"/>
        <v/>
      </c>
      <c r="H119" s="38">
        <f>H115+H118</f>
        <v>227800</v>
      </c>
      <c r="I119" s="39">
        <f>H119/21</f>
        <v>10847.619047619</v>
      </c>
      <c r="J119" s="69"/>
      <c r="K119" s="25" t="s">
        <v>292</v>
      </c>
      <c r="L119" s="25" t="s">
        <v>22</v>
      </c>
      <c r="M119" s="52"/>
      <c r="N119" s="27">
        <v>1200</v>
      </c>
      <c r="O119" s="28">
        <f t="shared" si="49"/>
        <v>1200</v>
      </c>
      <c r="P119" s="29" t="str">
        <f t="shared" si="57"/>
        <v/>
      </c>
      <c r="Q119" s="30">
        <v>1700</v>
      </c>
      <c r="R119" s="90">
        <f t="shared" si="51"/>
        <v>1700</v>
      </c>
      <c r="S119" s="3"/>
      <c r="T119" s="1"/>
      <c r="U119" s="1"/>
      <c r="V119" s="9"/>
      <c r="W119" s="6"/>
      <c r="X119" s="8"/>
      <c r="Y119" s="9"/>
      <c r="Z119" s="6"/>
      <c r="AA119" s="8"/>
      <c r="AC119" s="114">
        <f t="shared" si="47"/>
        <v>0</v>
      </c>
      <c r="AD119" s="114">
        <f t="shared" si="48"/>
        <v>-500</v>
      </c>
      <c r="AE119" s="114"/>
    </row>
    <row r="120" s="4" customFormat="1" ht="11" customHeight="1" spans="1:31">
      <c r="A120" s="40" t="s">
        <v>312</v>
      </c>
      <c r="B120" s="24" t="s">
        <v>313</v>
      </c>
      <c r="C120" s="25" t="s">
        <v>314</v>
      </c>
      <c r="D120" s="26"/>
      <c r="E120" s="27">
        <v>11000</v>
      </c>
      <c r="F120" s="28">
        <f t="shared" si="61"/>
        <v>11000</v>
      </c>
      <c r="G120" s="29" t="str">
        <f t="shared" si="62"/>
        <v/>
      </c>
      <c r="H120" s="30">
        <v>11000</v>
      </c>
      <c r="I120" s="67">
        <f t="shared" si="63"/>
        <v>11000</v>
      </c>
      <c r="J120" s="69"/>
      <c r="K120" s="25" t="s">
        <v>294</v>
      </c>
      <c r="L120" s="25" t="s">
        <v>288</v>
      </c>
      <c r="M120" s="52"/>
      <c r="N120" s="27">
        <v>1400</v>
      </c>
      <c r="O120" s="28">
        <f t="shared" si="49"/>
        <v>1400</v>
      </c>
      <c r="P120" s="29" t="str">
        <f t="shared" si="57"/>
        <v/>
      </c>
      <c r="Q120" s="30">
        <v>1400</v>
      </c>
      <c r="R120" s="90">
        <f t="shared" si="51"/>
        <v>1400</v>
      </c>
      <c r="S120" s="3"/>
      <c r="T120" s="1"/>
      <c r="U120" s="1"/>
      <c r="V120" s="9"/>
      <c r="W120" s="6"/>
      <c r="X120" s="8"/>
      <c r="Y120" s="9"/>
      <c r="Z120" s="6"/>
      <c r="AA120" s="8"/>
      <c r="AC120" s="114">
        <f t="shared" si="47"/>
        <v>0</v>
      </c>
      <c r="AD120" s="114">
        <f t="shared" si="48"/>
        <v>0</v>
      </c>
      <c r="AE120" s="114"/>
    </row>
    <row r="121" s="4" customFormat="1" ht="11" customHeight="1" spans="1:31">
      <c r="A121" s="42"/>
      <c r="B121" s="24" t="s">
        <v>317</v>
      </c>
      <c r="C121" s="25" t="s">
        <v>314</v>
      </c>
      <c r="D121" s="26"/>
      <c r="E121" s="27">
        <v>12000</v>
      </c>
      <c r="F121" s="28">
        <f t="shared" si="61"/>
        <v>12000</v>
      </c>
      <c r="G121" s="29" t="str">
        <f t="shared" si="62"/>
        <v/>
      </c>
      <c r="H121" s="30">
        <v>12000</v>
      </c>
      <c r="I121" s="67">
        <f t="shared" si="63"/>
        <v>12000</v>
      </c>
      <c r="J121" s="69"/>
      <c r="K121" s="25" t="s">
        <v>296</v>
      </c>
      <c r="L121" s="25" t="s">
        <v>297</v>
      </c>
      <c r="M121" s="52"/>
      <c r="N121" s="34">
        <v>0.115</v>
      </c>
      <c r="O121" s="67">
        <f t="shared" si="49"/>
        <v>0.115</v>
      </c>
      <c r="P121" s="29" t="str">
        <f t="shared" si="57"/>
        <v/>
      </c>
      <c r="Q121" s="34">
        <v>0.115</v>
      </c>
      <c r="R121" s="90">
        <f t="shared" si="51"/>
        <v>0.115</v>
      </c>
      <c r="S121" s="3"/>
      <c r="T121" s="1"/>
      <c r="U121" s="1"/>
      <c r="V121" s="9"/>
      <c r="W121" s="6"/>
      <c r="X121" s="8"/>
      <c r="Y121" s="9"/>
      <c r="Z121" s="6"/>
      <c r="AA121" s="8"/>
      <c r="AC121" s="114">
        <f t="shared" si="47"/>
        <v>0</v>
      </c>
      <c r="AD121" s="114">
        <f t="shared" si="48"/>
        <v>0</v>
      </c>
      <c r="AE121" s="114"/>
    </row>
    <row r="122" s="4" customFormat="1" ht="11" customHeight="1" spans="1:31">
      <c r="A122" s="42"/>
      <c r="B122" s="24" t="s">
        <v>318</v>
      </c>
      <c r="C122" s="25" t="s">
        <v>314</v>
      </c>
      <c r="D122" s="26"/>
      <c r="E122" s="27">
        <v>14300</v>
      </c>
      <c r="F122" s="28">
        <f t="shared" si="61"/>
        <v>14300</v>
      </c>
      <c r="G122" s="29" t="str">
        <f t="shared" si="62"/>
        <v/>
      </c>
      <c r="H122" s="30">
        <v>14300</v>
      </c>
      <c r="I122" s="99">
        <f t="shared" si="63"/>
        <v>14300</v>
      </c>
      <c r="J122" s="71"/>
      <c r="K122" s="25" t="s">
        <v>299</v>
      </c>
      <c r="L122" s="25" t="s">
        <v>297</v>
      </c>
      <c r="M122" s="52"/>
      <c r="N122" s="126">
        <v>0.022</v>
      </c>
      <c r="O122" s="127">
        <f t="shared" si="49"/>
        <v>0.022</v>
      </c>
      <c r="P122" s="29"/>
      <c r="Q122" s="132">
        <v>0.022</v>
      </c>
      <c r="R122" s="133">
        <f t="shared" si="51"/>
        <v>0.022</v>
      </c>
      <c r="S122" s="3"/>
      <c r="T122" s="1"/>
      <c r="U122" s="1"/>
      <c r="V122" s="9"/>
      <c r="W122" s="6"/>
      <c r="X122" s="8"/>
      <c r="Y122" s="9"/>
      <c r="Z122" s="6"/>
      <c r="AA122" s="8"/>
      <c r="AC122" s="114">
        <f t="shared" si="47"/>
        <v>0</v>
      </c>
      <c r="AD122" s="114">
        <f t="shared" si="48"/>
        <v>0</v>
      </c>
      <c r="AE122" s="114"/>
    </row>
    <row r="123" s="4" customFormat="1" ht="11" customHeight="1" spans="1:31">
      <c r="A123" s="42"/>
      <c r="B123" s="24" t="s">
        <v>320</v>
      </c>
      <c r="C123" s="25" t="s">
        <v>314</v>
      </c>
      <c r="D123" s="26"/>
      <c r="E123" s="27">
        <v>17100</v>
      </c>
      <c r="F123" s="28">
        <f t="shared" si="61"/>
        <v>17100</v>
      </c>
      <c r="G123" s="29" t="str">
        <f t="shared" si="62"/>
        <v/>
      </c>
      <c r="H123" s="30">
        <v>17100</v>
      </c>
      <c r="I123" s="99">
        <f t="shared" si="63"/>
        <v>17100</v>
      </c>
      <c r="J123" s="68" t="s">
        <v>301</v>
      </c>
      <c r="K123" s="25" t="s">
        <v>302</v>
      </c>
      <c r="L123" s="25"/>
      <c r="M123" s="52"/>
      <c r="N123" s="27">
        <v>1020</v>
      </c>
      <c r="O123" s="28">
        <f t="shared" si="49"/>
        <v>1020</v>
      </c>
      <c r="P123" s="29"/>
      <c r="Q123" s="30">
        <v>1020</v>
      </c>
      <c r="R123" s="90">
        <f t="shared" si="51"/>
        <v>1020</v>
      </c>
      <c r="S123" s="3"/>
      <c r="T123" s="1"/>
      <c r="U123" s="1"/>
      <c r="V123" s="9"/>
      <c r="W123" s="6"/>
      <c r="X123" s="8"/>
      <c r="Y123" s="9"/>
      <c r="Z123" s="6"/>
      <c r="AA123" s="8"/>
      <c r="AC123" s="114">
        <f t="shared" si="47"/>
        <v>0</v>
      </c>
      <c r="AD123" s="114">
        <f t="shared" si="48"/>
        <v>0</v>
      </c>
      <c r="AE123" s="114"/>
    </row>
    <row r="124" s="4" customFormat="1" ht="11" customHeight="1" spans="1:31">
      <c r="A124" s="42"/>
      <c r="B124" s="24" t="s">
        <v>323</v>
      </c>
      <c r="C124" s="25" t="s">
        <v>20</v>
      </c>
      <c r="D124" s="26"/>
      <c r="E124" s="27">
        <v>10600</v>
      </c>
      <c r="F124" s="28">
        <f t="shared" si="61"/>
        <v>10600</v>
      </c>
      <c r="G124" s="29" t="str">
        <f t="shared" si="62"/>
        <v/>
      </c>
      <c r="H124" s="30">
        <v>10600</v>
      </c>
      <c r="I124" s="99">
        <f t="shared" si="63"/>
        <v>10600</v>
      </c>
      <c r="J124" s="69"/>
      <c r="K124" s="25" t="s">
        <v>304</v>
      </c>
      <c r="L124" s="25" t="s">
        <v>22</v>
      </c>
      <c r="M124" s="52"/>
      <c r="N124" s="27">
        <v>2500</v>
      </c>
      <c r="O124" s="28">
        <f t="shared" si="49"/>
        <v>2500</v>
      </c>
      <c r="P124" s="29" t="str">
        <f t="shared" ref="P123:P186" si="64">IF(LEFT(M124,1)="+",LEFT(M124,1)&amp;TEXT(M124,"#"),TEXT(M124,"#"))</f>
        <v/>
      </c>
      <c r="Q124" s="30">
        <v>2500</v>
      </c>
      <c r="R124" s="90">
        <f t="shared" si="51"/>
        <v>2500</v>
      </c>
      <c r="S124" s="3"/>
      <c r="T124" s="1"/>
      <c r="U124" s="1"/>
      <c r="V124" s="9"/>
      <c r="W124" s="6"/>
      <c r="X124" s="8"/>
      <c r="Y124" s="9"/>
      <c r="Z124" s="6"/>
      <c r="AA124" s="8"/>
      <c r="AC124" s="114">
        <f t="shared" si="47"/>
        <v>0</v>
      </c>
      <c r="AD124" s="114">
        <f t="shared" si="48"/>
        <v>0</v>
      </c>
      <c r="AE124" s="114"/>
    </row>
    <row r="125" s="4" customFormat="1" ht="11" customHeight="1" spans="1:31">
      <c r="A125" s="42"/>
      <c r="B125" s="24" t="s">
        <v>326</v>
      </c>
      <c r="C125" s="25" t="s">
        <v>314</v>
      </c>
      <c r="D125" s="26"/>
      <c r="E125" s="27">
        <v>9300</v>
      </c>
      <c r="F125" s="28">
        <f t="shared" si="61"/>
        <v>9300</v>
      </c>
      <c r="G125" s="29" t="str">
        <f t="shared" si="62"/>
        <v/>
      </c>
      <c r="H125" s="30">
        <v>9300</v>
      </c>
      <c r="I125" s="99">
        <f t="shared" si="63"/>
        <v>9300</v>
      </c>
      <c r="J125" s="71"/>
      <c r="K125" s="25" t="s">
        <v>306</v>
      </c>
      <c r="L125" s="25" t="s">
        <v>20</v>
      </c>
      <c r="M125" s="52"/>
      <c r="N125" s="27">
        <v>2250</v>
      </c>
      <c r="O125" s="28">
        <f t="shared" si="49"/>
        <v>2250</v>
      </c>
      <c r="P125" s="29" t="str">
        <f t="shared" si="64"/>
        <v/>
      </c>
      <c r="Q125" s="30">
        <v>2250</v>
      </c>
      <c r="R125" s="90">
        <f t="shared" si="51"/>
        <v>2250</v>
      </c>
      <c r="S125" s="3"/>
      <c r="T125" s="1"/>
      <c r="U125" s="1"/>
      <c r="V125" s="9"/>
      <c r="W125" s="6"/>
      <c r="X125" s="8"/>
      <c r="Y125" s="9"/>
      <c r="Z125" s="6"/>
      <c r="AA125" s="8"/>
      <c r="AC125" s="114">
        <f t="shared" si="47"/>
        <v>0</v>
      </c>
      <c r="AD125" s="114">
        <f t="shared" si="48"/>
        <v>0</v>
      </c>
      <c r="AE125" s="114"/>
    </row>
    <row r="126" s="4" customFormat="1" ht="11" customHeight="1" spans="1:31">
      <c r="A126" s="42"/>
      <c r="B126" s="24" t="s">
        <v>328</v>
      </c>
      <c r="C126" s="25" t="s">
        <v>329</v>
      </c>
      <c r="D126" s="26"/>
      <c r="E126" s="34">
        <v>12600</v>
      </c>
      <c r="F126" s="28">
        <f t="shared" si="61"/>
        <v>12600</v>
      </c>
      <c r="G126" s="29" t="str">
        <f t="shared" si="62"/>
        <v/>
      </c>
      <c r="H126" s="34">
        <v>12600</v>
      </c>
      <c r="I126" s="99">
        <f t="shared" si="63"/>
        <v>12600</v>
      </c>
      <c r="J126" s="128" t="s">
        <v>307</v>
      </c>
      <c r="K126" s="24" t="s">
        <v>308</v>
      </c>
      <c r="L126" s="25" t="s">
        <v>276</v>
      </c>
      <c r="M126" s="52"/>
      <c r="N126" s="27">
        <v>4700</v>
      </c>
      <c r="O126" s="28">
        <f t="shared" si="49"/>
        <v>4700</v>
      </c>
      <c r="P126" s="29" t="str">
        <f t="shared" si="64"/>
        <v/>
      </c>
      <c r="Q126" s="30">
        <v>4700</v>
      </c>
      <c r="R126" s="90">
        <f t="shared" si="51"/>
        <v>4700</v>
      </c>
      <c r="S126" s="3"/>
      <c r="T126" s="1"/>
      <c r="U126" s="1"/>
      <c r="V126" s="9"/>
      <c r="W126" s="6"/>
      <c r="X126" s="8"/>
      <c r="Y126" s="9"/>
      <c r="Z126" s="6"/>
      <c r="AA126" s="8"/>
      <c r="AC126" s="114">
        <f t="shared" si="47"/>
        <v>0</v>
      </c>
      <c r="AD126" s="114">
        <f t="shared" si="48"/>
        <v>0</v>
      </c>
      <c r="AE126" s="114"/>
    </row>
    <row r="127" s="4" customFormat="1" ht="11" customHeight="1" spans="1:31">
      <c r="A127" s="42"/>
      <c r="B127" s="24" t="s">
        <v>331</v>
      </c>
      <c r="C127" s="25" t="s">
        <v>75</v>
      </c>
      <c r="D127" s="26"/>
      <c r="E127" s="34">
        <v>10900</v>
      </c>
      <c r="F127" s="28">
        <f t="shared" si="61"/>
        <v>10900</v>
      </c>
      <c r="G127" s="29" t="str">
        <f t="shared" si="62"/>
        <v/>
      </c>
      <c r="H127" s="34">
        <v>10900</v>
      </c>
      <c r="I127" s="99">
        <f t="shared" si="63"/>
        <v>10900</v>
      </c>
      <c r="J127" s="105"/>
      <c r="K127" s="24" t="s">
        <v>311</v>
      </c>
      <c r="L127" s="25" t="s">
        <v>22</v>
      </c>
      <c r="M127" s="52"/>
      <c r="N127" s="34">
        <v>3900</v>
      </c>
      <c r="O127" s="28">
        <f t="shared" si="49"/>
        <v>3900</v>
      </c>
      <c r="P127" s="29" t="str">
        <f t="shared" si="64"/>
        <v/>
      </c>
      <c r="Q127" s="34">
        <v>3900</v>
      </c>
      <c r="R127" s="90">
        <f t="shared" si="51"/>
        <v>3900</v>
      </c>
      <c r="S127" s="3"/>
      <c r="T127" s="1"/>
      <c r="U127" s="1"/>
      <c r="V127" s="9"/>
      <c r="W127" s="6"/>
      <c r="X127" s="8"/>
      <c r="Y127" s="9"/>
      <c r="Z127" s="6"/>
      <c r="AA127" s="8"/>
      <c r="AC127" s="114">
        <f t="shared" si="47"/>
        <v>0</v>
      </c>
      <c r="AD127" s="114">
        <f t="shared" si="48"/>
        <v>0</v>
      </c>
      <c r="AE127" s="114"/>
    </row>
    <row r="128" s="4" customFormat="1" ht="11" customHeight="1" spans="1:31">
      <c r="A128" s="42"/>
      <c r="B128" s="124" t="s">
        <v>334</v>
      </c>
      <c r="C128" s="25" t="s">
        <v>75</v>
      </c>
      <c r="D128" s="26"/>
      <c r="E128" s="34">
        <v>12400</v>
      </c>
      <c r="F128" s="28">
        <f t="shared" si="61"/>
        <v>12400</v>
      </c>
      <c r="G128" s="29" t="str">
        <f t="shared" si="62"/>
        <v/>
      </c>
      <c r="H128" s="34">
        <v>12400</v>
      </c>
      <c r="I128" s="99">
        <f t="shared" si="63"/>
        <v>12400</v>
      </c>
      <c r="J128" s="105"/>
      <c r="K128" s="24" t="s">
        <v>315</v>
      </c>
      <c r="L128" s="25" t="s">
        <v>316</v>
      </c>
      <c r="M128" s="52"/>
      <c r="N128" s="27">
        <v>12300</v>
      </c>
      <c r="O128" s="28">
        <f t="shared" si="49"/>
        <v>12300</v>
      </c>
      <c r="P128" s="29" t="str">
        <f t="shared" si="64"/>
        <v/>
      </c>
      <c r="Q128" s="30">
        <v>12300</v>
      </c>
      <c r="R128" s="90">
        <f t="shared" si="51"/>
        <v>12300</v>
      </c>
      <c r="S128" s="3"/>
      <c r="T128" s="1"/>
      <c r="U128" s="1"/>
      <c r="V128" s="9"/>
      <c r="W128" s="6"/>
      <c r="X128" s="8"/>
      <c r="Y128" s="9"/>
      <c r="Z128" s="6"/>
      <c r="AA128" s="8"/>
      <c r="AC128" s="114">
        <f t="shared" si="47"/>
        <v>0</v>
      </c>
      <c r="AD128" s="114">
        <f t="shared" si="48"/>
        <v>0</v>
      </c>
      <c r="AE128" s="114"/>
    </row>
    <row r="129" s="4" customFormat="1" ht="11" customHeight="1" spans="1:31">
      <c r="A129" s="42"/>
      <c r="B129" s="124" t="s">
        <v>336</v>
      </c>
      <c r="C129" s="25" t="s">
        <v>337</v>
      </c>
      <c r="D129" s="26"/>
      <c r="E129" s="34">
        <v>12500</v>
      </c>
      <c r="F129" s="28">
        <f t="shared" si="61"/>
        <v>12500</v>
      </c>
      <c r="G129" s="29" t="str">
        <f t="shared" si="62"/>
        <v/>
      </c>
      <c r="H129" s="34">
        <v>12500</v>
      </c>
      <c r="I129" s="99">
        <f t="shared" si="63"/>
        <v>12500</v>
      </c>
      <c r="J129" s="105"/>
      <c r="K129" s="24" t="s">
        <v>315</v>
      </c>
      <c r="L129" s="25" t="s">
        <v>105</v>
      </c>
      <c r="M129" s="52"/>
      <c r="N129" s="27">
        <v>14500</v>
      </c>
      <c r="O129" s="28">
        <f t="shared" si="49"/>
        <v>14500</v>
      </c>
      <c r="P129" s="29" t="str">
        <f t="shared" si="64"/>
        <v/>
      </c>
      <c r="Q129" s="30">
        <v>14500</v>
      </c>
      <c r="R129" s="90">
        <f t="shared" si="51"/>
        <v>14500</v>
      </c>
      <c r="S129" s="3"/>
      <c r="T129" s="1"/>
      <c r="U129" s="1"/>
      <c r="V129" s="9"/>
      <c r="W129" s="6"/>
      <c r="X129" s="8"/>
      <c r="Y129" s="9"/>
      <c r="Z129" s="6"/>
      <c r="AA129" s="8"/>
      <c r="AC129" s="114">
        <f t="shared" si="47"/>
        <v>0</v>
      </c>
      <c r="AD129" s="114">
        <f t="shared" si="48"/>
        <v>0</v>
      </c>
      <c r="AE129" s="114"/>
    </row>
    <row r="130" s="4" customFormat="1" ht="11" customHeight="1" spans="1:31">
      <c r="A130" s="42"/>
      <c r="B130" s="124" t="s">
        <v>339</v>
      </c>
      <c r="C130" s="25" t="s">
        <v>337</v>
      </c>
      <c r="D130" s="26"/>
      <c r="E130" s="34">
        <v>12300</v>
      </c>
      <c r="F130" s="28">
        <f t="shared" si="61"/>
        <v>12300</v>
      </c>
      <c r="G130" s="29" t="str">
        <f t="shared" si="62"/>
        <v/>
      </c>
      <c r="H130" s="34">
        <v>12300</v>
      </c>
      <c r="I130" s="99">
        <f t="shared" si="63"/>
        <v>12300</v>
      </c>
      <c r="J130" s="105"/>
      <c r="K130" s="24" t="s">
        <v>319</v>
      </c>
      <c r="L130" s="25" t="s">
        <v>75</v>
      </c>
      <c r="M130" s="52"/>
      <c r="N130" s="27">
        <v>12800</v>
      </c>
      <c r="O130" s="28">
        <f t="shared" si="49"/>
        <v>12800</v>
      </c>
      <c r="P130" s="29" t="str">
        <f t="shared" si="64"/>
        <v/>
      </c>
      <c r="Q130" s="30">
        <v>12800</v>
      </c>
      <c r="R130" s="90">
        <f t="shared" si="51"/>
        <v>12800</v>
      </c>
      <c r="S130" s="3"/>
      <c r="T130" s="1"/>
      <c r="U130" s="1"/>
      <c r="V130" s="9"/>
      <c r="W130" s="6"/>
      <c r="X130" s="8"/>
      <c r="Y130" s="9"/>
      <c r="Z130" s="6"/>
      <c r="AA130" s="8"/>
      <c r="AC130" s="114">
        <f t="shared" si="47"/>
        <v>0</v>
      </c>
      <c r="AD130" s="114">
        <f t="shared" si="48"/>
        <v>0</v>
      </c>
      <c r="AE130" s="114"/>
    </row>
    <row r="131" s="4" customFormat="1" ht="11" customHeight="1" spans="1:31">
      <c r="A131" s="42"/>
      <c r="B131" s="124" t="s">
        <v>341</v>
      </c>
      <c r="C131" s="25" t="s">
        <v>22</v>
      </c>
      <c r="D131" s="26"/>
      <c r="E131" s="34">
        <v>13100</v>
      </c>
      <c r="F131" s="28">
        <f t="shared" si="61"/>
        <v>13100</v>
      </c>
      <c r="G131" s="29" t="str">
        <f t="shared" si="62"/>
        <v/>
      </c>
      <c r="H131" s="34">
        <v>13100</v>
      </c>
      <c r="I131" s="99">
        <f t="shared" si="63"/>
        <v>13100</v>
      </c>
      <c r="J131" s="105"/>
      <c r="K131" s="24" t="s">
        <v>321</v>
      </c>
      <c r="L131" s="25" t="s">
        <v>322</v>
      </c>
      <c r="M131" s="52"/>
      <c r="N131" s="27">
        <v>17600</v>
      </c>
      <c r="O131" s="28">
        <f t="shared" si="49"/>
        <v>17600</v>
      </c>
      <c r="P131" s="29" t="str">
        <f t="shared" si="64"/>
        <v/>
      </c>
      <c r="Q131" s="30">
        <v>17600</v>
      </c>
      <c r="R131" s="90">
        <f t="shared" si="51"/>
        <v>17600</v>
      </c>
      <c r="S131" s="3"/>
      <c r="T131" s="1"/>
      <c r="U131" s="1"/>
      <c r="V131" s="9"/>
      <c r="W131" s="6"/>
      <c r="X131" s="8"/>
      <c r="Y131" s="9"/>
      <c r="Z131" s="6"/>
      <c r="AA131" s="8"/>
      <c r="AC131" s="114">
        <f t="shared" si="47"/>
        <v>0</v>
      </c>
      <c r="AD131" s="114">
        <f t="shared" si="48"/>
        <v>0</v>
      </c>
      <c r="AE131" s="114"/>
    </row>
    <row r="132" s="4" customFormat="1" ht="11" customHeight="1" spans="1:31">
      <c r="A132" s="42"/>
      <c r="B132" s="124" t="s">
        <v>343</v>
      </c>
      <c r="C132" s="25" t="s">
        <v>22</v>
      </c>
      <c r="D132" s="26"/>
      <c r="E132" s="34">
        <v>13100</v>
      </c>
      <c r="F132" s="28">
        <f t="shared" si="61"/>
        <v>13100</v>
      </c>
      <c r="G132" s="29" t="str">
        <f t="shared" si="62"/>
        <v/>
      </c>
      <c r="H132" s="34">
        <v>13100</v>
      </c>
      <c r="I132" s="99">
        <f t="shared" si="63"/>
        <v>13100</v>
      </c>
      <c r="J132" s="105"/>
      <c r="K132" s="24" t="s">
        <v>324</v>
      </c>
      <c r="L132" s="25" t="s">
        <v>325</v>
      </c>
      <c r="M132" s="52"/>
      <c r="N132" s="27">
        <v>17000</v>
      </c>
      <c r="O132" s="28">
        <f t="shared" si="49"/>
        <v>17000</v>
      </c>
      <c r="P132" s="29" t="str">
        <f t="shared" si="64"/>
        <v/>
      </c>
      <c r="Q132" s="30">
        <v>17000</v>
      </c>
      <c r="R132" s="90">
        <f t="shared" si="51"/>
        <v>17000</v>
      </c>
      <c r="S132" s="3"/>
      <c r="T132" s="1"/>
      <c r="U132" s="1"/>
      <c r="V132" s="9"/>
      <c r="W132" s="6"/>
      <c r="X132" s="8"/>
      <c r="Y132" s="9"/>
      <c r="Z132" s="6"/>
      <c r="AA132" s="8"/>
      <c r="AC132" s="114">
        <f t="shared" ref="AC132:AC195" si="65">F132-I132</f>
        <v>0</v>
      </c>
      <c r="AD132" s="114">
        <f t="shared" ref="AD132:AD195" si="66">O132-R132</f>
        <v>0</v>
      </c>
      <c r="AE132" s="114"/>
    </row>
    <row r="133" s="4" customFormat="1" ht="11" customHeight="1" spans="1:31">
      <c r="A133" s="42"/>
      <c r="B133" s="24" t="s">
        <v>345</v>
      </c>
      <c r="C133" s="25" t="s">
        <v>22</v>
      </c>
      <c r="D133" s="26"/>
      <c r="E133" s="34">
        <v>12800</v>
      </c>
      <c r="F133" s="28">
        <f t="shared" si="61"/>
        <v>12800</v>
      </c>
      <c r="G133" s="29" t="str">
        <f t="shared" si="62"/>
        <v/>
      </c>
      <c r="H133" s="34">
        <v>12800</v>
      </c>
      <c r="I133" s="99">
        <f t="shared" si="63"/>
        <v>12800</v>
      </c>
      <c r="J133" s="105"/>
      <c r="K133" s="134" t="s">
        <v>327</v>
      </c>
      <c r="L133" s="25" t="s">
        <v>20</v>
      </c>
      <c r="M133" s="52"/>
      <c r="N133" s="27">
        <v>4000</v>
      </c>
      <c r="O133" s="28">
        <f t="shared" si="49"/>
        <v>4000</v>
      </c>
      <c r="P133" s="29" t="str">
        <f t="shared" si="64"/>
        <v/>
      </c>
      <c r="Q133" s="30">
        <v>4000</v>
      </c>
      <c r="R133" s="90">
        <f t="shared" si="51"/>
        <v>4000</v>
      </c>
      <c r="S133" s="3"/>
      <c r="T133" s="1"/>
      <c r="U133" s="1"/>
      <c r="V133" s="9"/>
      <c r="W133" s="6"/>
      <c r="X133" s="8"/>
      <c r="Y133" s="9"/>
      <c r="Z133" s="6"/>
      <c r="AA133" s="8"/>
      <c r="AC133" s="114">
        <f t="shared" si="65"/>
        <v>0</v>
      </c>
      <c r="AD133" s="114">
        <f t="shared" si="66"/>
        <v>0</v>
      </c>
      <c r="AE133" s="114"/>
    </row>
    <row r="134" s="4" customFormat="1" ht="11" customHeight="1" spans="1:31">
      <c r="A134" s="42"/>
      <c r="B134" s="24" t="s">
        <v>347</v>
      </c>
      <c r="C134" s="25" t="s">
        <v>22</v>
      </c>
      <c r="D134" s="26"/>
      <c r="E134" s="34">
        <v>13500</v>
      </c>
      <c r="F134" s="28">
        <f t="shared" si="61"/>
        <v>13500</v>
      </c>
      <c r="G134" s="29" t="str">
        <f t="shared" si="62"/>
        <v/>
      </c>
      <c r="H134" s="34">
        <v>13500</v>
      </c>
      <c r="I134" s="99">
        <f t="shared" si="63"/>
        <v>13500</v>
      </c>
      <c r="J134" s="105"/>
      <c r="K134" s="134" t="s">
        <v>330</v>
      </c>
      <c r="L134" s="25" t="s">
        <v>20</v>
      </c>
      <c r="M134" s="52"/>
      <c r="N134" s="27">
        <v>9300</v>
      </c>
      <c r="O134" s="28">
        <f>N134+M134</f>
        <v>9300</v>
      </c>
      <c r="P134" s="29" t="str">
        <f t="shared" si="64"/>
        <v/>
      </c>
      <c r="Q134" s="30">
        <v>9300</v>
      </c>
      <c r="R134" s="90">
        <f t="shared" ref="R134:R196" si="67">IF(P134="",0+Q134,P134+Q134)</f>
        <v>9300</v>
      </c>
      <c r="S134" s="3"/>
      <c r="T134" s="1"/>
      <c r="U134" s="1"/>
      <c r="V134" s="9"/>
      <c r="W134" s="6"/>
      <c r="X134" s="8"/>
      <c r="Y134" s="9"/>
      <c r="Z134" s="6"/>
      <c r="AA134" s="8"/>
      <c r="AC134" s="114">
        <f t="shared" si="65"/>
        <v>0</v>
      </c>
      <c r="AD134" s="114">
        <f t="shared" si="66"/>
        <v>0</v>
      </c>
      <c r="AE134" s="114"/>
    </row>
    <row r="135" s="4" customFormat="1" ht="11" customHeight="1" spans="1:31">
      <c r="A135" s="42"/>
      <c r="B135" s="24" t="s">
        <v>350</v>
      </c>
      <c r="C135" s="25" t="s">
        <v>22</v>
      </c>
      <c r="D135" s="26"/>
      <c r="E135" s="34">
        <v>13500</v>
      </c>
      <c r="F135" s="28">
        <f t="shared" si="61"/>
        <v>13500</v>
      </c>
      <c r="G135" s="29" t="str">
        <f t="shared" si="62"/>
        <v/>
      </c>
      <c r="H135" s="34">
        <v>13500</v>
      </c>
      <c r="I135" s="99">
        <f t="shared" si="63"/>
        <v>13500</v>
      </c>
      <c r="J135" s="128" t="s">
        <v>332</v>
      </c>
      <c r="K135" s="24" t="s">
        <v>333</v>
      </c>
      <c r="L135" s="25" t="s">
        <v>276</v>
      </c>
      <c r="M135" s="52"/>
      <c r="N135" s="34">
        <f>F55+1010+300+400</f>
        <v>11710</v>
      </c>
      <c r="O135" s="28">
        <f>F55+1010+300+400</f>
        <v>11710</v>
      </c>
      <c r="P135" s="29" t="str">
        <f t="shared" si="64"/>
        <v/>
      </c>
      <c r="Q135" s="34">
        <f t="shared" ref="Q135:Q146" si="68">O135</f>
        <v>11710</v>
      </c>
      <c r="R135" s="90">
        <f t="shared" si="67"/>
        <v>11710</v>
      </c>
      <c r="S135" s="3"/>
      <c r="T135" s="1"/>
      <c r="U135" s="1"/>
      <c r="V135" s="9"/>
      <c r="W135" s="6"/>
      <c r="X135" s="8"/>
      <c r="Y135" s="9"/>
      <c r="Z135" s="6"/>
      <c r="AA135" s="8"/>
      <c r="AC135" s="114">
        <f t="shared" si="65"/>
        <v>0</v>
      </c>
      <c r="AD135" s="114">
        <f t="shared" si="66"/>
        <v>0</v>
      </c>
      <c r="AE135" s="114"/>
    </row>
    <row r="136" s="4" customFormat="1" ht="11" customHeight="1" spans="1:31">
      <c r="A136" s="42"/>
      <c r="B136" s="24" t="s">
        <v>351</v>
      </c>
      <c r="C136" s="25" t="s">
        <v>22</v>
      </c>
      <c r="D136" s="26"/>
      <c r="E136" s="34">
        <v>13500</v>
      </c>
      <c r="F136" s="28">
        <f t="shared" si="61"/>
        <v>13500</v>
      </c>
      <c r="G136" s="29" t="str">
        <f t="shared" si="62"/>
        <v/>
      </c>
      <c r="H136" s="34">
        <v>13500</v>
      </c>
      <c r="I136" s="99">
        <f t="shared" si="63"/>
        <v>13500</v>
      </c>
      <c r="J136" s="105"/>
      <c r="K136" s="24" t="s">
        <v>335</v>
      </c>
      <c r="L136" s="25" t="s">
        <v>276</v>
      </c>
      <c r="M136" s="52"/>
      <c r="N136" s="34">
        <f>F36+950+300+400</f>
        <v>37150</v>
      </c>
      <c r="O136" s="28">
        <f>F36+950+300+400</f>
        <v>37150</v>
      </c>
      <c r="P136" s="29" t="str">
        <f t="shared" si="64"/>
        <v/>
      </c>
      <c r="Q136" s="34">
        <f t="shared" si="68"/>
        <v>37150</v>
      </c>
      <c r="R136" s="90">
        <f t="shared" si="67"/>
        <v>37150</v>
      </c>
      <c r="S136" s="3"/>
      <c r="T136" s="1"/>
      <c r="U136" s="1"/>
      <c r="V136" s="9"/>
      <c r="W136" s="6"/>
      <c r="X136" s="8"/>
      <c r="Y136" s="9"/>
      <c r="Z136" s="6"/>
      <c r="AA136" s="8"/>
      <c r="AC136" s="114">
        <f t="shared" si="65"/>
        <v>0</v>
      </c>
      <c r="AD136" s="114">
        <f t="shared" si="66"/>
        <v>0</v>
      </c>
      <c r="AE136" s="114"/>
    </row>
    <row r="137" s="4" customFormat="1" ht="11" customHeight="1" spans="1:31">
      <c r="A137" s="42"/>
      <c r="B137" s="124" t="s">
        <v>352</v>
      </c>
      <c r="C137" s="125" t="s">
        <v>20</v>
      </c>
      <c r="D137" s="26"/>
      <c r="E137" s="27">
        <v>10500</v>
      </c>
      <c r="F137" s="28">
        <f t="shared" si="61"/>
        <v>10500</v>
      </c>
      <c r="G137" s="29" t="str">
        <f t="shared" si="62"/>
        <v/>
      </c>
      <c r="H137" s="30">
        <v>10500</v>
      </c>
      <c r="I137" s="99">
        <f t="shared" si="63"/>
        <v>10500</v>
      </c>
      <c r="J137" s="105"/>
      <c r="K137" s="24" t="s">
        <v>338</v>
      </c>
      <c r="L137" s="54" t="s">
        <v>276</v>
      </c>
      <c r="M137" s="52"/>
      <c r="N137" s="34">
        <f>F38+950+300+400</f>
        <v>36950</v>
      </c>
      <c r="O137" s="28">
        <f>F38+950+300+400</f>
        <v>36950</v>
      </c>
      <c r="P137" s="29" t="str">
        <f t="shared" si="64"/>
        <v/>
      </c>
      <c r="Q137" s="34">
        <f t="shared" si="68"/>
        <v>36950</v>
      </c>
      <c r="R137" s="90">
        <f t="shared" si="67"/>
        <v>36950</v>
      </c>
      <c r="S137" s="3"/>
      <c r="T137" s="1"/>
      <c r="U137" s="1"/>
      <c r="V137" s="9"/>
      <c r="W137" s="6"/>
      <c r="X137" s="8"/>
      <c r="Y137" s="9"/>
      <c r="Z137" s="6"/>
      <c r="AA137" s="8"/>
      <c r="AC137" s="114">
        <f t="shared" si="65"/>
        <v>0</v>
      </c>
      <c r="AD137" s="114">
        <f t="shared" si="66"/>
        <v>0</v>
      </c>
      <c r="AE137" s="114"/>
    </row>
    <row r="138" s="4" customFormat="1" ht="11" customHeight="1" spans="1:31">
      <c r="A138" s="42"/>
      <c r="B138" s="24" t="s">
        <v>355</v>
      </c>
      <c r="C138" s="25" t="s">
        <v>20</v>
      </c>
      <c r="D138" s="26"/>
      <c r="E138" s="27">
        <v>10300</v>
      </c>
      <c r="F138" s="28">
        <f t="shared" si="61"/>
        <v>10300</v>
      </c>
      <c r="G138" s="29" t="str">
        <f t="shared" si="62"/>
        <v/>
      </c>
      <c r="H138" s="30">
        <v>10300</v>
      </c>
      <c r="I138" s="99">
        <f t="shared" si="63"/>
        <v>10300</v>
      </c>
      <c r="J138" s="105"/>
      <c r="K138" s="24" t="s">
        <v>340</v>
      </c>
      <c r="L138" s="54" t="s">
        <v>276</v>
      </c>
      <c r="M138" s="52"/>
      <c r="N138" s="34">
        <f>F102+1150+300+400</f>
        <v>12150</v>
      </c>
      <c r="O138" s="28">
        <f>F102+1150+300+400</f>
        <v>12150</v>
      </c>
      <c r="P138" s="29" t="str">
        <f t="shared" si="64"/>
        <v/>
      </c>
      <c r="Q138" s="34">
        <f t="shared" si="68"/>
        <v>12150</v>
      </c>
      <c r="R138" s="90">
        <f t="shared" si="67"/>
        <v>12150</v>
      </c>
      <c r="S138" s="3"/>
      <c r="T138" s="1"/>
      <c r="U138" s="1"/>
      <c r="V138" s="9"/>
      <c r="W138" s="6"/>
      <c r="X138" s="8"/>
      <c r="Y138" s="9"/>
      <c r="Z138" s="6"/>
      <c r="AA138" s="8"/>
      <c r="AC138" s="114">
        <f t="shared" si="65"/>
        <v>0</v>
      </c>
      <c r="AD138" s="114">
        <f t="shared" si="66"/>
        <v>0</v>
      </c>
      <c r="AE138" s="114"/>
    </row>
    <row r="139" s="4" customFormat="1" ht="11" customHeight="1" spans="1:31">
      <c r="A139" s="42"/>
      <c r="B139" s="24" t="s">
        <v>356</v>
      </c>
      <c r="C139" s="25" t="s">
        <v>20</v>
      </c>
      <c r="D139" s="26"/>
      <c r="E139" s="27">
        <v>10300</v>
      </c>
      <c r="F139" s="28">
        <f t="shared" si="61"/>
        <v>10300</v>
      </c>
      <c r="G139" s="29"/>
      <c r="H139" s="30">
        <v>10300</v>
      </c>
      <c r="I139" s="99">
        <f t="shared" si="63"/>
        <v>10300</v>
      </c>
      <c r="J139" s="105"/>
      <c r="K139" s="24" t="s">
        <v>342</v>
      </c>
      <c r="L139" s="54" t="s">
        <v>276</v>
      </c>
      <c r="M139" s="52"/>
      <c r="N139" s="34">
        <f>O32+1250+300+400</f>
        <v>27950</v>
      </c>
      <c r="O139" s="28">
        <f>O32+1250+300+400</f>
        <v>27950</v>
      </c>
      <c r="P139" s="29" t="str">
        <f t="shared" si="64"/>
        <v/>
      </c>
      <c r="Q139" s="34">
        <f t="shared" si="68"/>
        <v>27950</v>
      </c>
      <c r="R139" s="90">
        <f t="shared" si="67"/>
        <v>27950</v>
      </c>
      <c r="S139" s="3"/>
      <c r="T139" s="1"/>
      <c r="U139" s="1"/>
      <c r="V139" s="9"/>
      <c r="W139" s="6"/>
      <c r="X139" s="8"/>
      <c r="Y139" s="9"/>
      <c r="Z139" s="6"/>
      <c r="AA139" s="8"/>
      <c r="AC139" s="114">
        <f t="shared" si="65"/>
        <v>0</v>
      </c>
      <c r="AD139" s="114">
        <f t="shared" si="66"/>
        <v>0</v>
      </c>
      <c r="AE139" s="114"/>
    </row>
    <row r="140" s="4" customFormat="1" ht="11" customHeight="1" spans="1:31">
      <c r="A140" s="42"/>
      <c r="B140" s="24" t="s">
        <v>359</v>
      </c>
      <c r="C140" s="25" t="s">
        <v>20</v>
      </c>
      <c r="D140" s="26"/>
      <c r="E140" s="27">
        <v>10300</v>
      </c>
      <c r="F140" s="28">
        <f t="shared" si="61"/>
        <v>10300</v>
      </c>
      <c r="G140" s="29"/>
      <c r="H140" s="30">
        <v>10300</v>
      </c>
      <c r="I140" s="99">
        <f t="shared" si="63"/>
        <v>10300</v>
      </c>
      <c r="J140" s="105"/>
      <c r="K140" s="24" t="s">
        <v>344</v>
      </c>
      <c r="L140" s="54" t="s">
        <v>276</v>
      </c>
      <c r="M140" s="52"/>
      <c r="N140" s="34">
        <f>O65+590+300+400</f>
        <v>11790</v>
      </c>
      <c r="O140" s="28">
        <f>O65+590+300+400</f>
        <v>11790</v>
      </c>
      <c r="P140" s="29" t="str">
        <f t="shared" si="64"/>
        <v/>
      </c>
      <c r="Q140" s="34">
        <f t="shared" si="68"/>
        <v>11790</v>
      </c>
      <c r="R140" s="90">
        <f t="shared" si="67"/>
        <v>11790</v>
      </c>
      <c r="S140" s="3"/>
      <c r="T140" s="1"/>
      <c r="U140" s="1"/>
      <c r="V140" s="9"/>
      <c r="W140" s="6"/>
      <c r="X140" s="8"/>
      <c r="Y140" s="9"/>
      <c r="Z140" s="6"/>
      <c r="AA140" s="8"/>
      <c r="AC140" s="114">
        <f t="shared" si="65"/>
        <v>0</v>
      </c>
      <c r="AD140" s="114">
        <f t="shared" si="66"/>
        <v>0</v>
      </c>
      <c r="AE140" s="114"/>
    </row>
    <row r="141" s="4" customFormat="1" ht="11" customHeight="1" spans="1:31">
      <c r="A141" s="42"/>
      <c r="B141" s="24" t="s">
        <v>361</v>
      </c>
      <c r="C141" s="25" t="s">
        <v>20</v>
      </c>
      <c r="D141" s="26"/>
      <c r="E141" s="34">
        <v>20600</v>
      </c>
      <c r="F141" s="28">
        <f t="shared" si="61"/>
        <v>20600</v>
      </c>
      <c r="G141" s="29" t="str">
        <f t="shared" ref="G141:G154" si="69">IF(LEFT(D141,1)="+",LEFT(D141,1)&amp;TEXT(D141,"#"),TEXT(D141,"#"))</f>
        <v/>
      </c>
      <c r="H141" s="34">
        <v>20600</v>
      </c>
      <c r="I141" s="99">
        <f t="shared" si="63"/>
        <v>20600</v>
      </c>
      <c r="J141" s="105"/>
      <c r="K141" s="24" t="s">
        <v>346</v>
      </c>
      <c r="L141" s="54" t="s">
        <v>276</v>
      </c>
      <c r="M141" s="52"/>
      <c r="N141" s="34">
        <f>O51+1320+300+400</f>
        <v>6420</v>
      </c>
      <c r="O141" s="28">
        <f>O51+1320+300+400</f>
        <v>6420</v>
      </c>
      <c r="P141" s="29" t="str">
        <f t="shared" si="64"/>
        <v/>
      </c>
      <c r="Q141" s="34">
        <f t="shared" si="68"/>
        <v>6420</v>
      </c>
      <c r="R141" s="90">
        <f t="shared" si="67"/>
        <v>6420</v>
      </c>
      <c r="S141" s="3"/>
      <c r="T141" s="1"/>
      <c r="U141" s="1"/>
      <c r="V141" s="9"/>
      <c r="W141" s="6"/>
      <c r="X141" s="8"/>
      <c r="Y141" s="9"/>
      <c r="Z141" s="6"/>
      <c r="AA141" s="8"/>
      <c r="AC141" s="114">
        <f t="shared" si="65"/>
        <v>0</v>
      </c>
      <c r="AD141" s="114">
        <f t="shared" si="66"/>
        <v>0</v>
      </c>
      <c r="AE141" s="114"/>
    </row>
    <row r="142" s="4" customFormat="1" ht="11" customHeight="1" spans="1:31">
      <c r="A142" s="42"/>
      <c r="B142" s="24" t="s">
        <v>363</v>
      </c>
      <c r="C142" s="25" t="s">
        <v>20</v>
      </c>
      <c r="D142" s="26"/>
      <c r="E142" s="34">
        <v>19500</v>
      </c>
      <c r="F142" s="28">
        <f t="shared" si="61"/>
        <v>19500</v>
      </c>
      <c r="G142" s="29" t="str">
        <f t="shared" si="69"/>
        <v/>
      </c>
      <c r="H142" s="34">
        <v>19500</v>
      </c>
      <c r="I142" s="99">
        <f t="shared" si="63"/>
        <v>19500</v>
      </c>
      <c r="J142" s="105"/>
      <c r="K142" s="24" t="s">
        <v>348</v>
      </c>
      <c r="L142" s="54" t="s">
        <v>349</v>
      </c>
      <c r="M142" s="52"/>
      <c r="N142" s="34">
        <f>O80+960+500+400</f>
        <v>28860</v>
      </c>
      <c r="O142" s="28">
        <f>O80+960+500+400</f>
        <v>28860</v>
      </c>
      <c r="P142" s="29" t="str">
        <f t="shared" si="64"/>
        <v/>
      </c>
      <c r="Q142" s="34">
        <f t="shared" si="68"/>
        <v>28860</v>
      </c>
      <c r="R142" s="90">
        <f t="shared" si="67"/>
        <v>28860</v>
      </c>
      <c r="S142" s="3"/>
      <c r="T142" s="1"/>
      <c r="U142" s="1"/>
      <c r="V142" s="9"/>
      <c r="W142" s="6"/>
      <c r="X142" s="8"/>
      <c r="Y142" s="9"/>
      <c r="Z142" s="6"/>
      <c r="AA142" s="8"/>
      <c r="AC142" s="114">
        <f t="shared" si="65"/>
        <v>0</v>
      </c>
      <c r="AD142" s="114">
        <f t="shared" si="66"/>
        <v>0</v>
      </c>
      <c r="AE142" s="114"/>
    </row>
    <row r="143" s="4" customFormat="1" ht="11" customHeight="1" spans="1:31">
      <c r="A143" s="42"/>
      <c r="B143" s="24" t="s">
        <v>365</v>
      </c>
      <c r="C143" s="25" t="s">
        <v>20</v>
      </c>
      <c r="D143" s="26"/>
      <c r="E143" s="34">
        <v>19500</v>
      </c>
      <c r="F143" s="28">
        <f t="shared" si="61"/>
        <v>19500</v>
      </c>
      <c r="G143" s="29" t="str">
        <f t="shared" si="69"/>
        <v/>
      </c>
      <c r="H143" s="34">
        <v>19500</v>
      </c>
      <c r="I143" s="99">
        <f t="shared" si="63"/>
        <v>19500</v>
      </c>
      <c r="J143" s="105"/>
      <c r="K143" s="24" t="s">
        <v>216</v>
      </c>
      <c r="L143" s="146" t="s">
        <v>276</v>
      </c>
      <c r="M143" s="52"/>
      <c r="N143" s="34">
        <f>F82+1740+300+400</f>
        <v>10540</v>
      </c>
      <c r="O143" s="28">
        <f>F82+1740+300+400</f>
        <v>10540</v>
      </c>
      <c r="P143" s="29" t="str">
        <f t="shared" si="64"/>
        <v/>
      </c>
      <c r="Q143" s="34">
        <f t="shared" si="68"/>
        <v>10540</v>
      </c>
      <c r="R143" s="90">
        <f t="shared" si="67"/>
        <v>10540</v>
      </c>
      <c r="S143" s="3"/>
      <c r="T143" s="1"/>
      <c r="U143" s="1"/>
      <c r="V143" s="9"/>
      <c r="W143" s="6"/>
      <c r="X143" s="8"/>
      <c r="Y143" s="9"/>
      <c r="Z143" s="6"/>
      <c r="AA143" s="8"/>
      <c r="AC143" s="114">
        <f t="shared" si="65"/>
        <v>0</v>
      </c>
      <c r="AD143" s="114">
        <f t="shared" si="66"/>
        <v>0</v>
      </c>
      <c r="AE143" s="114"/>
    </row>
    <row r="144" s="4" customFormat="1" ht="11" customHeight="1" spans="1:31">
      <c r="A144" s="42"/>
      <c r="B144" s="24" t="s">
        <v>367</v>
      </c>
      <c r="C144" s="25" t="s">
        <v>20</v>
      </c>
      <c r="D144" s="26"/>
      <c r="E144" s="27">
        <v>11400</v>
      </c>
      <c r="F144" s="28">
        <f t="shared" si="61"/>
        <v>11400</v>
      </c>
      <c r="G144" s="29" t="str">
        <f t="shared" si="69"/>
        <v/>
      </c>
      <c r="H144" s="30">
        <v>11400</v>
      </c>
      <c r="I144" s="99">
        <f t="shared" si="63"/>
        <v>11400</v>
      </c>
      <c r="J144" s="105"/>
      <c r="K144" s="24" t="s">
        <v>40</v>
      </c>
      <c r="L144" s="54" t="s">
        <v>276</v>
      </c>
      <c r="M144" s="52"/>
      <c r="N144" s="34">
        <f>F14+1890+300+400</f>
        <v>4590</v>
      </c>
      <c r="O144" s="28">
        <f>F14+1890+300+400</f>
        <v>4590</v>
      </c>
      <c r="P144" s="29" t="str">
        <f t="shared" si="64"/>
        <v/>
      </c>
      <c r="Q144" s="34">
        <f t="shared" si="68"/>
        <v>4590</v>
      </c>
      <c r="R144" s="90">
        <f t="shared" si="67"/>
        <v>4590</v>
      </c>
      <c r="S144" s="3"/>
      <c r="T144" s="1"/>
      <c r="U144" s="1"/>
      <c r="V144" s="9"/>
      <c r="W144" s="6"/>
      <c r="X144" s="8"/>
      <c r="Y144" s="9"/>
      <c r="Z144" s="6"/>
      <c r="AA144" s="8"/>
      <c r="AC144" s="114">
        <f t="shared" si="65"/>
        <v>0</v>
      </c>
      <c r="AD144" s="114">
        <f t="shared" si="66"/>
        <v>0</v>
      </c>
      <c r="AE144" s="114"/>
    </row>
    <row r="145" s="4" customFormat="1" ht="11" customHeight="1" spans="1:31">
      <c r="A145" s="42"/>
      <c r="B145" s="24" t="s">
        <v>369</v>
      </c>
      <c r="C145" s="25" t="s">
        <v>370</v>
      </c>
      <c r="D145" s="26"/>
      <c r="E145" s="27">
        <v>11000</v>
      </c>
      <c r="F145" s="28">
        <f t="shared" si="61"/>
        <v>11000</v>
      </c>
      <c r="G145" s="29" t="str">
        <f t="shared" si="69"/>
        <v/>
      </c>
      <c r="H145" s="30">
        <v>11000</v>
      </c>
      <c r="I145" s="99">
        <f t="shared" si="63"/>
        <v>11000</v>
      </c>
      <c r="J145" s="105"/>
      <c r="K145" s="24" t="s">
        <v>353</v>
      </c>
      <c r="L145" s="54" t="s">
        <v>354</v>
      </c>
      <c r="M145" s="52"/>
      <c r="N145" s="34">
        <f>F169+7790+300+400</f>
        <v>10990</v>
      </c>
      <c r="O145" s="28">
        <f>O150+7790+300+400</f>
        <v>16890</v>
      </c>
      <c r="P145" s="29" t="str">
        <f t="shared" si="64"/>
        <v/>
      </c>
      <c r="Q145" s="34">
        <f t="shared" si="68"/>
        <v>16890</v>
      </c>
      <c r="R145" s="90">
        <f t="shared" si="67"/>
        <v>16890</v>
      </c>
      <c r="S145" s="3"/>
      <c r="T145" s="1"/>
      <c r="U145" s="1"/>
      <c r="V145" s="9"/>
      <c r="W145" s="6"/>
      <c r="X145" s="8"/>
      <c r="Y145" s="9"/>
      <c r="Z145" s="6"/>
      <c r="AA145" s="8"/>
      <c r="AC145" s="114">
        <f t="shared" si="65"/>
        <v>0</v>
      </c>
      <c r="AD145" s="114">
        <f t="shared" si="66"/>
        <v>0</v>
      </c>
      <c r="AE145" s="114"/>
    </row>
    <row r="146" s="4" customFormat="1" ht="11" customHeight="1" spans="1:31">
      <c r="A146" s="42"/>
      <c r="B146" s="134" t="s">
        <v>372</v>
      </c>
      <c r="C146" s="25" t="s">
        <v>370</v>
      </c>
      <c r="D146" s="26"/>
      <c r="E146" s="27">
        <v>10700</v>
      </c>
      <c r="F146" s="28">
        <f t="shared" si="61"/>
        <v>10700</v>
      </c>
      <c r="G146" s="29" t="str">
        <f t="shared" si="69"/>
        <v/>
      </c>
      <c r="H146" s="30">
        <v>10700</v>
      </c>
      <c r="I146" s="99">
        <f t="shared" si="63"/>
        <v>10700</v>
      </c>
      <c r="J146" s="105"/>
      <c r="K146" s="24" t="s">
        <v>237</v>
      </c>
      <c r="L146" s="54" t="s">
        <v>276</v>
      </c>
      <c r="M146" s="52"/>
      <c r="N146" s="34">
        <f>F88+1570+400+300</f>
        <v>9770</v>
      </c>
      <c r="O146" s="28">
        <f>F88+1570+400+300</f>
        <v>9770</v>
      </c>
      <c r="P146" s="29" t="str">
        <f t="shared" si="64"/>
        <v/>
      </c>
      <c r="Q146" s="34">
        <f t="shared" si="68"/>
        <v>9770</v>
      </c>
      <c r="R146" s="90">
        <f t="shared" si="67"/>
        <v>9770</v>
      </c>
      <c r="S146" s="3"/>
      <c r="T146" s="1"/>
      <c r="U146" s="1"/>
      <c r="V146" s="9"/>
      <c r="W146" s="6"/>
      <c r="X146" s="8"/>
      <c r="Y146" s="9"/>
      <c r="Z146" s="6"/>
      <c r="AA146" s="8"/>
      <c r="AC146" s="114">
        <f t="shared" si="65"/>
        <v>0</v>
      </c>
      <c r="AD146" s="114">
        <f t="shared" si="66"/>
        <v>0</v>
      </c>
      <c r="AE146" s="114"/>
    </row>
    <row r="147" s="1" customFormat="1" ht="11" customHeight="1" spans="1:31">
      <c r="A147" s="42"/>
      <c r="B147" s="134" t="s">
        <v>374</v>
      </c>
      <c r="C147" s="25" t="s">
        <v>370</v>
      </c>
      <c r="D147" s="26"/>
      <c r="E147" s="27">
        <v>10600</v>
      </c>
      <c r="F147" s="28">
        <f t="shared" si="61"/>
        <v>10600</v>
      </c>
      <c r="G147" s="29" t="str">
        <f t="shared" si="69"/>
        <v/>
      </c>
      <c r="H147" s="30">
        <v>10600</v>
      </c>
      <c r="I147" s="99">
        <f t="shared" si="63"/>
        <v>10600</v>
      </c>
      <c r="J147" s="128" t="s">
        <v>357</v>
      </c>
      <c r="K147" s="24" t="s">
        <v>358</v>
      </c>
      <c r="L147" s="25" t="s">
        <v>22</v>
      </c>
      <c r="M147" s="26"/>
      <c r="N147" s="27">
        <v>7000</v>
      </c>
      <c r="O147" s="28">
        <f t="shared" ref="O147:O196" si="70">N147+M147</f>
        <v>7000</v>
      </c>
      <c r="P147" s="29" t="str">
        <f t="shared" si="64"/>
        <v/>
      </c>
      <c r="Q147" s="30">
        <v>7000</v>
      </c>
      <c r="R147" s="90">
        <f t="shared" si="67"/>
        <v>7000</v>
      </c>
      <c r="S147" s="3"/>
      <c r="V147" s="9"/>
      <c r="W147" s="6"/>
      <c r="X147" s="8"/>
      <c r="Y147" s="9"/>
      <c r="Z147" s="6"/>
      <c r="AA147" s="8"/>
      <c r="AC147" s="114">
        <f t="shared" si="65"/>
        <v>0</v>
      </c>
      <c r="AD147" s="114">
        <f t="shared" si="66"/>
        <v>0</v>
      </c>
      <c r="AE147" s="157"/>
    </row>
    <row r="148" s="1" customFormat="1" ht="11" customHeight="1" spans="1:31">
      <c r="A148" s="42"/>
      <c r="B148" s="134" t="s">
        <v>374</v>
      </c>
      <c r="C148" s="25" t="s">
        <v>376</v>
      </c>
      <c r="D148" s="26"/>
      <c r="E148" s="27">
        <v>10400</v>
      </c>
      <c r="F148" s="28">
        <f t="shared" si="61"/>
        <v>10400</v>
      </c>
      <c r="G148" s="29" t="str">
        <f t="shared" si="69"/>
        <v/>
      </c>
      <c r="H148" s="30">
        <v>10400</v>
      </c>
      <c r="I148" s="99">
        <f t="shared" si="63"/>
        <v>10400</v>
      </c>
      <c r="J148" s="105"/>
      <c r="K148" s="122" t="s">
        <v>360</v>
      </c>
      <c r="L148" s="25" t="s">
        <v>22</v>
      </c>
      <c r="M148" s="26"/>
      <c r="N148" s="27">
        <v>6300</v>
      </c>
      <c r="O148" s="28">
        <f t="shared" si="70"/>
        <v>6300</v>
      </c>
      <c r="P148" s="29" t="str">
        <f t="shared" si="64"/>
        <v/>
      </c>
      <c r="Q148" s="30">
        <v>6300</v>
      </c>
      <c r="R148" s="90">
        <f t="shared" si="67"/>
        <v>6300</v>
      </c>
      <c r="S148" s="3"/>
      <c r="V148" s="9"/>
      <c r="W148" s="6"/>
      <c r="X148" s="8"/>
      <c r="Y148" s="9"/>
      <c r="Z148" s="6"/>
      <c r="AA148" s="8"/>
      <c r="AC148" s="114">
        <f t="shared" si="65"/>
        <v>0</v>
      </c>
      <c r="AD148" s="114">
        <f t="shared" si="66"/>
        <v>0</v>
      </c>
      <c r="AE148" s="157"/>
    </row>
    <row r="149" s="1" customFormat="1" ht="11" customHeight="1" spans="1:31">
      <c r="A149" s="42"/>
      <c r="B149" s="134" t="s">
        <v>378</v>
      </c>
      <c r="C149" s="25" t="s">
        <v>376</v>
      </c>
      <c r="D149" s="26"/>
      <c r="E149" s="27">
        <v>10400</v>
      </c>
      <c r="F149" s="28">
        <f t="shared" si="61"/>
        <v>10400</v>
      </c>
      <c r="G149" s="29" t="str">
        <f t="shared" si="69"/>
        <v/>
      </c>
      <c r="H149" s="30">
        <v>10400</v>
      </c>
      <c r="I149" s="99">
        <f t="shared" si="63"/>
        <v>10400</v>
      </c>
      <c r="J149" s="105"/>
      <c r="K149" s="147" t="s">
        <v>362</v>
      </c>
      <c r="L149" s="75" t="s">
        <v>22</v>
      </c>
      <c r="M149" s="57"/>
      <c r="N149" s="27">
        <v>10000</v>
      </c>
      <c r="O149" s="28">
        <f t="shared" si="70"/>
        <v>10000</v>
      </c>
      <c r="P149" s="77" t="str">
        <f t="shared" si="64"/>
        <v/>
      </c>
      <c r="Q149" s="30">
        <v>10000</v>
      </c>
      <c r="R149" s="90">
        <f t="shared" si="67"/>
        <v>10000</v>
      </c>
      <c r="S149" s="3"/>
      <c r="V149" s="9"/>
      <c r="W149" s="6"/>
      <c r="X149" s="8"/>
      <c r="Y149" s="9"/>
      <c r="Z149" s="6"/>
      <c r="AA149" s="8"/>
      <c r="AC149" s="114">
        <f t="shared" si="65"/>
        <v>0</v>
      </c>
      <c r="AD149" s="114">
        <f t="shared" si="66"/>
        <v>0</v>
      </c>
      <c r="AE149" s="157"/>
    </row>
    <row r="150" s="1" customFormat="1" ht="11" customHeight="1" spans="1:31">
      <c r="A150" s="42"/>
      <c r="B150" s="134" t="s">
        <v>378</v>
      </c>
      <c r="C150" s="25" t="s">
        <v>370</v>
      </c>
      <c r="D150" s="26"/>
      <c r="E150" s="27">
        <v>10600</v>
      </c>
      <c r="F150" s="28">
        <f t="shared" si="61"/>
        <v>10600</v>
      </c>
      <c r="G150" s="29" t="str">
        <f t="shared" si="69"/>
        <v/>
      </c>
      <c r="H150" s="30">
        <v>10600</v>
      </c>
      <c r="I150" s="99">
        <f t="shared" si="63"/>
        <v>10600</v>
      </c>
      <c r="J150" s="105"/>
      <c r="K150" s="147" t="s">
        <v>364</v>
      </c>
      <c r="L150" s="75" t="s">
        <v>22</v>
      </c>
      <c r="M150" s="57"/>
      <c r="N150" s="27">
        <v>8400</v>
      </c>
      <c r="O150" s="28">
        <f t="shared" si="70"/>
        <v>8400</v>
      </c>
      <c r="P150" s="77" t="str">
        <f t="shared" si="64"/>
        <v/>
      </c>
      <c r="Q150" s="30">
        <v>8400</v>
      </c>
      <c r="R150" s="90">
        <f t="shared" si="67"/>
        <v>8400</v>
      </c>
      <c r="S150" s="3"/>
      <c r="V150" s="9"/>
      <c r="W150" s="6"/>
      <c r="X150" s="8"/>
      <c r="Y150" s="9"/>
      <c r="Z150" s="6"/>
      <c r="AA150" s="8"/>
      <c r="AC150" s="114">
        <f t="shared" si="65"/>
        <v>0</v>
      </c>
      <c r="AD150" s="114">
        <f t="shared" si="66"/>
        <v>0</v>
      </c>
      <c r="AE150" s="157"/>
    </row>
    <row r="151" s="1" customFormat="1" ht="11" customHeight="1" spans="1:31">
      <c r="A151" s="42"/>
      <c r="B151" s="134" t="s">
        <v>381</v>
      </c>
      <c r="C151" s="25" t="s">
        <v>370</v>
      </c>
      <c r="D151" s="26"/>
      <c r="E151" s="27">
        <v>10600</v>
      </c>
      <c r="F151" s="28">
        <f t="shared" si="61"/>
        <v>10600</v>
      </c>
      <c r="G151" s="29" t="str">
        <f t="shared" si="69"/>
        <v/>
      </c>
      <c r="H151" s="30">
        <v>10600</v>
      </c>
      <c r="I151" s="99">
        <f t="shared" si="63"/>
        <v>10600</v>
      </c>
      <c r="J151" s="105"/>
      <c r="K151" s="147" t="s">
        <v>366</v>
      </c>
      <c r="L151" s="75" t="s">
        <v>22</v>
      </c>
      <c r="M151" s="57"/>
      <c r="N151" s="27">
        <v>7200</v>
      </c>
      <c r="O151" s="28">
        <f t="shared" si="70"/>
        <v>7200</v>
      </c>
      <c r="P151" s="77" t="str">
        <f t="shared" si="64"/>
        <v/>
      </c>
      <c r="Q151" s="34">
        <v>7200</v>
      </c>
      <c r="R151" s="90">
        <f t="shared" si="67"/>
        <v>7200</v>
      </c>
      <c r="S151" s="3"/>
      <c r="V151" s="9"/>
      <c r="W151" s="6"/>
      <c r="X151" s="8"/>
      <c r="Y151" s="9"/>
      <c r="Z151" s="6"/>
      <c r="AA151" s="8"/>
      <c r="AC151" s="114">
        <f t="shared" si="65"/>
        <v>0</v>
      </c>
      <c r="AD151" s="114">
        <f t="shared" si="66"/>
        <v>0</v>
      </c>
      <c r="AE151" s="157"/>
    </row>
    <row r="152" s="1" customFormat="1" ht="11" customHeight="1" spans="1:31">
      <c r="A152" s="42"/>
      <c r="B152" s="134" t="s">
        <v>383</v>
      </c>
      <c r="C152" s="25" t="s">
        <v>20</v>
      </c>
      <c r="D152" s="26" t="s">
        <v>467</v>
      </c>
      <c r="E152" s="27">
        <v>14200</v>
      </c>
      <c r="F152" s="28">
        <f t="shared" si="61"/>
        <v>14000</v>
      </c>
      <c r="G152" s="29" t="str">
        <f t="shared" si="69"/>
        <v>-200</v>
      </c>
      <c r="H152" s="30">
        <v>14200</v>
      </c>
      <c r="I152" s="99">
        <f t="shared" si="63"/>
        <v>14000</v>
      </c>
      <c r="J152" s="105"/>
      <c r="K152" s="147" t="s">
        <v>368</v>
      </c>
      <c r="L152" s="75" t="s">
        <v>22</v>
      </c>
      <c r="M152" s="57"/>
      <c r="N152" s="27">
        <v>5000</v>
      </c>
      <c r="O152" s="28">
        <f t="shared" si="70"/>
        <v>5000</v>
      </c>
      <c r="P152" s="77" t="str">
        <f t="shared" si="64"/>
        <v/>
      </c>
      <c r="Q152" s="34">
        <v>5000</v>
      </c>
      <c r="R152" s="90">
        <f t="shared" si="67"/>
        <v>5000</v>
      </c>
      <c r="S152" s="3"/>
      <c r="V152" s="9"/>
      <c r="W152" s="6"/>
      <c r="X152" s="8"/>
      <c r="Y152" s="9"/>
      <c r="Z152" s="6"/>
      <c r="AA152" s="8"/>
      <c r="AC152" s="114">
        <f t="shared" si="65"/>
        <v>0</v>
      </c>
      <c r="AD152" s="114">
        <f t="shared" si="66"/>
        <v>0</v>
      </c>
      <c r="AE152" s="157"/>
    </row>
    <row r="153" s="1" customFormat="1" ht="11" customHeight="1" spans="1:31">
      <c r="A153" s="42"/>
      <c r="B153" s="134" t="s">
        <v>385</v>
      </c>
      <c r="C153" s="25" t="s">
        <v>20</v>
      </c>
      <c r="D153" s="26" t="s">
        <v>467</v>
      </c>
      <c r="E153" s="27">
        <v>13800</v>
      </c>
      <c r="F153" s="28">
        <f t="shared" si="61"/>
        <v>13600</v>
      </c>
      <c r="G153" s="29" t="str">
        <f t="shared" si="69"/>
        <v>-200</v>
      </c>
      <c r="H153" s="30">
        <v>13800</v>
      </c>
      <c r="I153" s="99">
        <f t="shared" si="63"/>
        <v>13600</v>
      </c>
      <c r="J153" s="105"/>
      <c r="K153" s="147" t="s">
        <v>373</v>
      </c>
      <c r="L153" s="75" t="s">
        <v>22</v>
      </c>
      <c r="M153" s="57"/>
      <c r="N153" s="27">
        <v>6000</v>
      </c>
      <c r="O153" s="28">
        <f t="shared" si="70"/>
        <v>6000</v>
      </c>
      <c r="P153" s="77" t="str">
        <f t="shared" si="64"/>
        <v/>
      </c>
      <c r="Q153" s="30">
        <v>6000</v>
      </c>
      <c r="R153" s="90">
        <f t="shared" si="67"/>
        <v>6000</v>
      </c>
      <c r="S153" s="3"/>
      <c r="V153" s="9"/>
      <c r="W153" s="6"/>
      <c r="X153" s="8"/>
      <c r="Y153" s="9"/>
      <c r="Z153" s="6"/>
      <c r="AA153" s="8"/>
      <c r="AC153" s="114">
        <f t="shared" si="65"/>
        <v>0</v>
      </c>
      <c r="AD153" s="114">
        <f t="shared" si="66"/>
        <v>0</v>
      </c>
      <c r="AE153" s="157"/>
    </row>
    <row r="154" s="1" customFormat="1" ht="11" customHeight="1" spans="1:31">
      <c r="A154" s="42"/>
      <c r="B154" s="134" t="s">
        <v>387</v>
      </c>
      <c r="C154" s="25" t="s">
        <v>20</v>
      </c>
      <c r="D154" s="26" t="s">
        <v>467</v>
      </c>
      <c r="E154" s="27">
        <v>12900</v>
      </c>
      <c r="F154" s="28">
        <f t="shared" si="61"/>
        <v>12700</v>
      </c>
      <c r="G154" s="29" t="str">
        <f t="shared" si="69"/>
        <v>-200</v>
      </c>
      <c r="H154" s="30">
        <v>12900</v>
      </c>
      <c r="I154" s="99">
        <f t="shared" si="63"/>
        <v>12700</v>
      </c>
      <c r="J154" s="105"/>
      <c r="K154" s="147" t="s">
        <v>375</v>
      </c>
      <c r="L154" s="75" t="s">
        <v>22</v>
      </c>
      <c r="M154" s="57"/>
      <c r="N154" s="27">
        <v>5200</v>
      </c>
      <c r="O154" s="28">
        <f t="shared" si="70"/>
        <v>5200</v>
      </c>
      <c r="P154" s="77" t="str">
        <f t="shared" si="64"/>
        <v/>
      </c>
      <c r="Q154" s="30">
        <v>5200</v>
      </c>
      <c r="R154" s="90">
        <f t="shared" si="67"/>
        <v>5200</v>
      </c>
      <c r="S154" s="3"/>
      <c r="V154" s="9"/>
      <c r="W154" s="6"/>
      <c r="X154" s="8"/>
      <c r="Y154" s="9"/>
      <c r="Z154" s="6"/>
      <c r="AA154" s="8"/>
      <c r="AC154" s="114">
        <f t="shared" si="65"/>
        <v>0</v>
      </c>
      <c r="AD154" s="114">
        <f t="shared" si="66"/>
        <v>0</v>
      </c>
      <c r="AE154" s="157"/>
    </row>
    <row r="155" s="1" customFormat="1" ht="11" customHeight="1" spans="1:31">
      <c r="A155" s="42"/>
      <c r="B155" s="32" t="s">
        <v>389</v>
      </c>
      <c r="C155" s="33" t="s">
        <v>18</v>
      </c>
      <c r="D155" s="26"/>
      <c r="E155" s="27">
        <v>10300</v>
      </c>
      <c r="F155" s="28">
        <f t="shared" si="61"/>
        <v>10300</v>
      </c>
      <c r="G155" s="29"/>
      <c r="H155" s="30">
        <v>10300</v>
      </c>
      <c r="I155" s="99">
        <f t="shared" si="63"/>
        <v>10300</v>
      </c>
      <c r="J155" s="105"/>
      <c r="K155" s="148" t="s">
        <v>377</v>
      </c>
      <c r="L155" s="75" t="s">
        <v>22</v>
      </c>
      <c r="M155" s="57"/>
      <c r="N155" s="27">
        <v>6500</v>
      </c>
      <c r="O155" s="28">
        <f t="shared" si="70"/>
        <v>6500</v>
      </c>
      <c r="P155" s="77" t="str">
        <f t="shared" si="64"/>
        <v/>
      </c>
      <c r="Q155" s="30">
        <v>6500</v>
      </c>
      <c r="R155" s="90">
        <f t="shared" si="67"/>
        <v>6500</v>
      </c>
      <c r="S155" s="3"/>
      <c r="V155" s="9"/>
      <c r="W155" s="6"/>
      <c r="X155" s="8"/>
      <c r="Y155" s="9"/>
      <c r="Z155" s="6"/>
      <c r="AA155" s="8"/>
      <c r="AC155" s="114">
        <f t="shared" si="65"/>
        <v>0</v>
      </c>
      <c r="AD155" s="114">
        <f t="shared" si="66"/>
        <v>0</v>
      </c>
      <c r="AE155" s="157"/>
    </row>
    <row r="156" s="1" customFormat="1" ht="11" customHeight="1" spans="1:31">
      <c r="A156" s="42"/>
      <c r="B156" s="44" t="s">
        <v>391</v>
      </c>
      <c r="C156" s="33" t="s">
        <v>392</v>
      </c>
      <c r="D156" s="26"/>
      <c r="E156" s="27">
        <v>13000</v>
      </c>
      <c r="F156" s="28">
        <f t="shared" si="61"/>
        <v>13000</v>
      </c>
      <c r="G156" s="29" t="str">
        <f t="shared" ref="G156:G164" si="71">IF(LEFT(D156,1)="+",LEFT(D156,1)&amp;TEXT(D156,"#"),TEXT(D156,"#"))</f>
        <v/>
      </c>
      <c r="H156" s="30">
        <v>13000</v>
      </c>
      <c r="I156" s="99">
        <f t="shared" si="63"/>
        <v>13000</v>
      </c>
      <c r="J156" s="105"/>
      <c r="K156" s="147" t="s">
        <v>379</v>
      </c>
      <c r="L156" s="75" t="s">
        <v>22</v>
      </c>
      <c r="M156" s="57" t="s">
        <v>466</v>
      </c>
      <c r="N156" s="27">
        <v>3600</v>
      </c>
      <c r="O156" s="28">
        <f t="shared" si="70"/>
        <v>3800</v>
      </c>
      <c r="P156" s="77" t="str">
        <f t="shared" si="64"/>
        <v>+200</v>
      </c>
      <c r="Q156" s="30">
        <v>3600</v>
      </c>
      <c r="R156" s="90">
        <f t="shared" si="67"/>
        <v>3800</v>
      </c>
      <c r="S156" s="3"/>
      <c r="V156" s="9"/>
      <c r="W156" s="6"/>
      <c r="X156" s="8"/>
      <c r="Y156" s="9"/>
      <c r="Z156" s="6"/>
      <c r="AA156" s="8"/>
      <c r="AC156" s="114">
        <f t="shared" si="65"/>
        <v>0</v>
      </c>
      <c r="AD156" s="114">
        <f t="shared" si="66"/>
        <v>0</v>
      </c>
      <c r="AE156" s="157"/>
    </row>
    <row r="157" s="1" customFormat="1" ht="11" customHeight="1" spans="1:31">
      <c r="A157" s="42"/>
      <c r="B157" s="44" t="s">
        <v>394</v>
      </c>
      <c r="C157" s="33" t="s">
        <v>105</v>
      </c>
      <c r="D157" s="26"/>
      <c r="E157" s="34">
        <v>13500</v>
      </c>
      <c r="F157" s="28">
        <f t="shared" si="61"/>
        <v>13500</v>
      </c>
      <c r="G157" s="29"/>
      <c r="H157" s="34">
        <v>13500</v>
      </c>
      <c r="I157" s="99">
        <f t="shared" si="63"/>
        <v>13500</v>
      </c>
      <c r="J157" s="105"/>
      <c r="K157" s="147" t="s">
        <v>380</v>
      </c>
      <c r="L157" s="75" t="s">
        <v>231</v>
      </c>
      <c r="M157" s="57"/>
      <c r="N157" s="27">
        <v>4700</v>
      </c>
      <c r="O157" s="28">
        <f t="shared" si="70"/>
        <v>4700</v>
      </c>
      <c r="P157" s="77" t="str">
        <f t="shared" si="64"/>
        <v/>
      </c>
      <c r="Q157" s="30">
        <v>4700</v>
      </c>
      <c r="R157" s="90">
        <f t="shared" si="67"/>
        <v>4700</v>
      </c>
      <c r="S157" s="3"/>
      <c r="V157" s="9"/>
      <c r="W157" s="6"/>
      <c r="X157" s="8"/>
      <c r="Y157" s="9"/>
      <c r="Z157" s="6"/>
      <c r="AA157" s="8"/>
      <c r="AC157" s="114">
        <f t="shared" si="65"/>
        <v>0</v>
      </c>
      <c r="AD157" s="114">
        <f t="shared" si="66"/>
        <v>0</v>
      </c>
      <c r="AE157" s="157"/>
    </row>
    <row r="158" s="1" customFormat="1" ht="11" customHeight="1" spans="1:31">
      <c r="A158" s="42"/>
      <c r="B158" s="44" t="s">
        <v>396</v>
      </c>
      <c r="C158" s="33" t="s">
        <v>105</v>
      </c>
      <c r="D158" s="26"/>
      <c r="E158" s="34">
        <v>13200</v>
      </c>
      <c r="F158" s="28">
        <f t="shared" si="61"/>
        <v>13200</v>
      </c>
      <c r="G158" s="29" t="str">
        <f t="shared" si="71"/>
        <v/>
      </c>
      <c r="H158" s="34">
        <v>13200</v>
      </c>
      <c r="I158" s="99">
        <f t="shared" si="63"/>
        <v>13200</v>
      </c>
      <c r="J158" s="105"/>
      <c r="K158" s="147" t="s">
        <v>382</v>
      </c>
      <c r="L158" s="75" t="s">
        <v>22</v>
      </c>
      <c r="M158" s="57"/>
      <c r="N158" s="27">
        <v>6700</v>
      </c>
      <c r="O158" s="28">
        <f t="shared" si="70"/>
        <v>6700</v>
      </c>
      <c r="P158" s="77" t="str">
        <f t="shared" si="64"/>
        <v/>
      </c>
      <c r="Q158" s="30">
        <v>6700</v>
      </c>
      <c r="R158" s="90">
        <f t="shared" si="67"/>
        <v>6700</v>
      </c>
      <c r="S158" s="3"/>
      <c r="V158" s="9"/>
      <c r="W158" s="6"/>
      <c r="X158" s="8"/>
      <c r="Y158" s="9"/>
      <c r="Z158" s="6"/>
      <c r="AA158" s="8"/>
      <c r="AC158" s="114">
        <f t="shared" si="65"/>
        <v>0</v>
      </c>
      <c r="AD158" s="114">
        <f t="shared" si="66"/>
        <v>0</v>
      </c>
      <c r="AE158" s="157"/>
    </row>
    <row r="159" s="1" customFormat="1" ht="11" customHeight="1" spans="1:31">
      <c r="A159" s="42"/>
      <c r="B159" s="44" t="s">
        <v>399</v>
      </c>
      <c r="C159" s="33" t="s">
        <v>181</v>
      </c>
      <c r="D159" s="26"/>
      <c r="E159" s="34">
        <v>13200</v>
      </c>
      <c r="F159" s="28">
        <f t="shared" si="61"/>
        <v>13200</v>
      </c>
      <c r="G159" s="29" t="str">
        <f t="shared" si="71"/>
        <v/>
      </c>
      <c r="H159" s="34">
        <v>13200</v>
      </c>
      <c r="I159" s="99">
        <f t="shared" si="63"/>
        <v>13200</v>
      </c>
      <c r="J159" s="105"/>
      <c r="K159" s="147" t="s">
        <v>384</v>
      </c>
      <c r="L159" s="75" t="s">
        <v>22</v>
      </c>
      <c r="M159" s="57"/>
      <c r="N159" s="27">
        <v>2700</v>
      </c>
      <c r="O159" s="28">
        <f t="shared" si="70"/>
        <v>2700</v>
      </c>
      <c r="P159" s="77" t="str">
        <f t="shared" si="64"/>
        <v/>
      </c>
      <c r="Q159" s="30">
        <v>2700</v>
      </c>
      <c r="R159" s="90">
        <f t="shared" si="67"/>
        <v>2700</v>
      </c>
      <c r="S159" s="3"/>
      <c r="V159" s="9"/>
      <c r="W159" s="6"/>
      <c r="X159" s="8"/>
      <c r="Y159" s="9"/>
      <c r="Z159" s="6"/>
      <c r="AA159" s="8"/>
      <c r="AC159" s="114">
        <f t="shared" si="65"/>
        <v>0</v>
      </c>
      <c r="AD159" s="114">
        <f t="shared" si="66"/>
        <v>0</v>
      </c>
      <c r="AE159" s="157"/>
    </row>
    <row r="160" s="1" customFormat="1" ht="11" customHeight="1" spans="1:31">
      <c r="A160" s="42"/>
      <c r="B160" s="44" t="s">
        <v>401</v>
      </c>
      <c r="C160" s="33" t="s">
        <v>66</v>
      </c>
      <c r="D160" s="26"/>
      <c r="E160" s="27">
        <v>10600</v>
      </c>
      <c r="F160" s="28">
        <f t="shared" si="61"/>
        <v>10600</v>
      </c>
      <c r="G160" s="29" t="str">
        <f t="shared" si="71"/>
        <v/>
      </c>
      <c r="H160" s="30">
        <v>10600</v>
      </c>
      <c r="I160" s="99">
        <f t="shared" si="63"/>
        <v>10600</v>
      </c>
      <c r="J160" s="105"/>
      <c r="K160" s="147" t="s">
        <v>386</v>
      </c>
      <c r="L160" s="75" t="s">
        <v>22</v>
      </c>
      <c r="M160" s="57"/>
      <c r="N160" s="27">
        <v>2300</v>
      </c>
      <c r="O160" s="28">
        <f t="shared" si="70"/>
        <v>2300</v>
      </c>
      <c r="P160" s="77" t="str">
        <f t="shared" si="64"/>
        <v/>
      </c>
      <c r="Q160" s="30">
        <v>2300</v>
      </c>
      <c r="R160" s="90">
        <f t="shared" si="67"/>
        <v>2300</v>
      </c>
      <c r="S160" s="3"/>
      <c r="V160" s="9"/>
      <c r="W160" s="6"/>
      <c r="X160" s="8"/>
      <c r="Y160" s="9"/>
      <c r="Z160" s="6"/>
      <c r="AA160" s="8"/>
      <c r="AC160" s="114">
        <f t="shared" si="65"/>
        <v>0</v>
      </c>
      <c r="AD160" s="114">
        <f t="shared" si="66"/>
        <v>0</v>
      </c>
      <c r="AE160" s="157"/>
    </row>
    <row r="161" s="1" customFormat="1" ht="11" customHeight="1" spans="1:31">
      <c r="A161" s="42"/>
      <c r="B161" s="44" t="s">
        <v>403</v>
      </c>
      <c r="C161" s="33" t="s">
        <v>66</v>
      </c>
      <c r="D161" s="26"/>
      <c r="E161" s="27">
        <v>10600</v>
      </c>
      <c r="F161" s="28">
        <f t="shared" si="61"/>
        <v>10600</v>
      </c>
      <c r="G161" s="29" t="str">
        <f t="shared" si="71"/>
        <v/>
      </c>
      <c r="H161" s="30">
        <v>10600</v>
      </c>
      <c r="I161" s="67">
        <f t="shared" si="63"/>
        <v>10600</v>
      </c>
      <c r="J161" s="105"/>
      <c r="K161" s="147" t="s">
        <v>388</v>
      </c>
      <c r="L161" s="75" t="s">
        <v>22</v>
      </c>
      <c r="M161" s="57"/>
      <c r="N161" s="27">
        <v>2300</v>
      </c>
      <c r="O161" s="28">
        <f t="shared" si="70"/>
        <v>2300</v>
      </c>
      <c r="P161" s="77" t="str">
        <f t="shared" si="64"/>
        <v/>
      </c>
      <c r="Q161" s="30">
        <v>2300</v>
      </c>
      <c r="R161" s="90">
        <f t="shared" si="67"/>
        <v>2300</v>
      </c>
      <c r="S161" s="3"/>
      <c r="V161" s="9"/>
      <c r="W161" s="6"/>
      <c r="X161" s="8"/>
      <c r="Y161" s="9"/>
      <c r="Z161" s="6"/>
      <c r="AA161" s="8"/>
      <c r="AC161" s="114">
        <f t="shared" si="65"/>
        <v>0</v>
      </c>
      <c r="AD161" s="114">
        <f t="shared" si="66"/>
        <v>0</v>
      </c>
      <c r="AE161" s="157"/>
    </row>
    <row r="162" s="1" customFormat="1" ht="11" customHeight="1" spans="1:31">
      <c r="A162" s="42"/>
      <c r="B162" s="44" t="s">
        <v>405</v>
      </c>
      <c r="C162" s="33" t="s">
        <v>66</v>
      </c>
      <c r="D162" s="26"/>
      <c r="E162" s="27">
        <v>10600</v>
      </c>
      <c r="F162" s="28">
        <f t="shared" si="61"/>
        <v>10600</v>
      </c>
      <c r="G162" s="29" t="str">
        <f t="shared" si="71"/>
        <v/>
      </c>
      <c r="H162" s="30">
        <v>10600</v>
      </c>
      <c r="I162" s="67">
        <f t="shared" si="63"/>
        <v>10600</v>
      </c>
      <c r="J162" s="105"/>
      <c r="K162" s="147" t="s">
        <v>390</v>
      </c>
      <c r="L162" s="75" t="s">
        <v>22</v>
      </c>
      <c r="M162" s="57"/>
      <c r="N162" s="27">
        <v>10200</v>
      </c>
      <c r="O162" s="28">
        <f t="shared" si="70"/>
        <v>10200</v>
      </c>
      <c r="P162" s="77" t="str">
        <f t="shared" si="64"/>
        <v/>
      </c>
      <c r="Q162" s="30">
        <v>10200</v>
      </c>
      <c r="R162" s="90">
        <f t="shared" si="67"/>
        <v>10200</v>
      </c>
      <c r="S162" s="3"/>
      <c r="V162" s="9"/>
      <c r="W162" s="6"/>
      <c r="X162" s="8"/>
      <c r="Y162" s="9"/>
      <c r="Z162" s="6"/>
      <c r="AA162" s="8"/>
      <c r="AC162" s="114">
        <f t="shared" si="65"/>
        <v>0</v>
      </c>
      <c r="AD162" s="114">
        <f t="shared" si="66"/>
        <v>0</v>
      </c>
      <c r="AE162" s="157"/>
    </row>
    <row r="163" s="1" customFormat="1" ht="11" customHeight="1" spans="1:31">
      <c r="A163" s="42"/>
      <c r="B163" s="44" t="s">
        <v>407</v>
      </c>
      <c r="C163" s="33" t="s">
        <v>66</v>
      </c>
      <c r="D163" s="26"/>
      <c r="E163" s="27">
        <v>10700</v>
      </c>
      <c r="F163" s="28">
        <f t="shared" si="61"/>
        <v>10700</v>
      </c>
      <c r="G163" s="29" t="str">
        <f t="shared" si="71"/>
        <v/>
      </c>
      <c r="H163" s="30">
        <v>10700</v>
      </c>
      <c r="I163" s="99">
        <f t="shared" si="63"/>
        <v>10700</v>
      </c>
      <c r="J163" s="105"/>
      <c r="K163" s="147" t="s">
        <v>393</v>
      </c>
      <c r="L163" s="75" t="s">
        <v>329</v>
      </c>
      <c r="M163" s="57"/>
      <c r="N163" s="27">
        <v>10700</v>
      </c>
      <c r="O163" s="28">
        <f t="shared" si="70"/>
        <v>10700</v>
      </c>
      <c r="P163" s="77" t="str">
        <f t="shared" si="64"/>
        <v/>
      </c>
      <c r="Q163" s="30">
        <v>10700</v>
      </c>
      <c r="R163" s="90">
        <f t="shared" si="67"/>
        <v>10700</v>
      </c>
      <c r="S163" s="3"/>
      <c r="V163" s="9"/>
      <c r="W163" s="6"/>
      <c r="X163" s="8"/>
      <c r="Y163" s="9"/>
      <c r="Z163" s="6"/>
      <c r="AA163" s="8"/>
      <c r="AC163" s="114">
        <f t="shared" si="65"/>
        <v>0</v>
      </c>
      <c r="AD163" s="114">
        <f t="shared" si="66"/>
        <v>0</v>
      </c>
      <c r="AE163" s="157"/>
    </row>
    <row r="164" s="1" customFormat="1" ht="11" customHeight="1" spans="1:31">
      <c r="A164" s="42"/>
      <c r="B164" s="44" t="s">
        <v>413</v>
      </c>
      <c r="C164" s="135" t="s">
        <v>414</v>
      </c>
      <c r="D164" s="26"/>
      <c r="E164" s="27">
        <v>10600</v>
      </c>
      <c r="F164" s="28">
        <f t="shared" si="61"/>
        <v>10600</v>
      </c>
      <c r="G164" s="29" t="str">
        <f t="shared" si="71"/>
        <v/>
      </c>
      <c r="H164" s="30">
        <v>10600</v>
      </c>
      <c r="I164" s="99">
        <f t="shared" si="63"/>
        <v>10600</v>
      </c>
      <c r="J164" s="105"/>
      <c r="K164" s="147" t="s">
        <v>395</v>
      </c>
      <c r="L164" s="75" t="s">
        <v>75</v>
      </c>
      <c r="M164" s="57"/>
      <c r="N164" s="27">
        <v>12000</v>
      </c>
      <c r="O164" s="28">
        <f t="shared" si="70"/>
        <v>12000</v>
      </c>
      <c r="P164" s="77" t="str">
        <f t="shared" si="64"/>
        <v/>
      </c>
      <c r="Q164" s="30">
        <v>12000</v>
      </c>
      <c r="R164" s="90">
        <f t="shared" si="67"/>
        <v>12000</v>
      </c>
      <c r="S164" s="3"/>
      <c r="V164" s="9"/>
      <c r="W164" s="6"/>
      <c r="X164" s="8"/>
      <c r="Y164" s="9"/>
      <c r="Z164" s="6"/>
      <c r="AA164" s="8"/>
      <c r="AC164" s="114">
        <f t="shared" si="65"/>
        <v>0</v>
      </c>
      <c r="AD164" s="114">
        <f t="shared" si="66"/>
        <v>0</v>
      </c>
      <c r="AE164" s="11"/>
    </row>
    <row r="165" s="1" customFormat="1" ht="11" customHeight="1" spans="1:31">
      <c r="A165" s="48"/>
      <c r="B165" s="136" t="s">
        <v>416</v>
      </c>
      <c r="C165" s="36"/>
      <c r="D165" s="37"/>
      <c r="E165" s="38">
        <f>SUM(F120:F164)</f>
        <v>557800</v>
      </c>
      <c r="F165" s="39">
        <f>E165/45</f>
        <v>12395.5555555556</v>
      </c>
      <c r="G165" s="73"/>
      <c r="H165" s="38">
        <f>SUM(I120:I164)</f>
        <v>557800</v>
      </c>
      <c r="I165" s="149">
        <f>H165/45</f>
        <v>12395.5555555556</v>
      </c>
      <c r="J165" s="105"/>
      <c r="K165" s="134" t="s">
        <v>397</v>
      </c>
      <c r="L165" s="25" t="s">
        <v>398</v>
      </c>
      <c r="M165" s="52"/>
      <c r="N165" s="27">
        <v>11700</v>
      </c>
      <c r="O165" s="28">
        <f t="shared" si="70"/>
        <v>11700</v>
      </c>
      <c r="P165" s="29" t="str">
        <f t="shared" si="64"/>
        <v/>
      </c>
      <c r="Q165" s="30">
        <v>11700</v>
      </c>
      <c r="R165" s="90">
        <f t="shared" si="67"/>
        <v>11700</v>
      </c>
      <c r="S165" s="3"/>
      <c r="V165" s="9"/>
      <c r="W165" s="6"/>
      <c r="X165" s="8"/>
      <c r="Y165" s="9"/>
      <c r="Z165" s="6"/>
      <c r="AA165" s="8"/>
      <c r="AC165" s="114">
        <f t="shared" si="65"/>
        <v>0</v>
      </c>
      <c r="AD165" s="114">
        <f t="shared" si="66"/>
        <v>0</v>
      </c>
      <c r="AE165" s="11"/>
    </row>
    <row r="166" s="1" customFormat="1" ht="11" customHeight="1" spans="1:31">
      <c r="A166" s="137" t="s">
        <v>419</v>
      </c>
      <c r="B166" s="24" t="s">
        <v>420</v>
      </c>
      <c r="C166" s="25" t="s">
        <v>15</v>
      </c>
      <c r="D166" s="26"/>
      <c r="E166" s="34">
        <v>4100</v>
      </c>
      <c r="F166" s="28">
        <f t="shared" ref="F166:F180" si="72">E166+D166</f>
        <v>4100</v>
      </c>
      <c r="G166" s="29" t="str">
        <f t="shared" ref="G166:G184" si="73">IF(LEFT(D166,1)="+",LEFT(D166,1)&amp;TEXT(D166,"#"),TEXT(D166,"#"))</f>
        <v/>
      </c>
      <c r="H166" s="34">
        <v>4100</v>
      </c>
      <c r="I166" s="99">
        <f t="shared" ref="I166:I180" si="74">IF(G166="",0+H166,G166+H166)</f>
        <v>4100</v>
      </c>
      <c r="J166" s="105"/>
      <c r="K166" s="150" t="s">
        <v>400</v>
      </c>
      <c r="L166" s="75" t="s">
        <v>22</v>
      </c>
      <c r="M166" s="52"/>
      <c r="N166" s="27">
        <v>4050</v>
      </c>
      <c r="O166" s="28">
        <f t="shared" si="70"/>
        <v>4050</v>
      </c>
      <c r="P166" s="77" t="str">
        <f t="shared" si="64"/>
        <v/>
      </c>
      <c r="Q166" s="30">
        <v>4050</v>
      </c>
      <c r="R166" s="90">
        <f t="shared" si="67"/>
        <v>4050</v>
      </c>
      <c r="S166" s="3"/>
      <c r="V166" s="9"/>
      <c r="W166" s="6"/>
      <c r="X166" s="8"/>
      <c r="Y166" s="9"/>
      <c r="Z166" s="6"/>
      <c r="AA166" s="8"/>
      <c r="AC166" s="114">
        <f t="shared" si="65"/>
        <v>0</v>
      </c>
      <c r="AD166" s="114">
        <f t="shared" si="66"/>
        <v>0</v>
      </c>
      <c r="AE166" s="11"/>
    </row>
    <row r="167" s="1" customFormat="1" ht="11" customHeight="1" spans="1:31">
      <c r="A167" s="138"/>
      <c r="B167" s="24" t="s">
        <v>422</v>
      </c>
      <c r="C167" s="25" t="s">
        <v>22</v>
      </c>
      <c r="D167" s="26"/>
      <c r="E167" s="27">
        <v>2500</v>
      </c>
      <c r="F167" s="28">
        <f t="shared" si="72"/>
        <v>2500</v>
      </c>
      <c r="G167" s="29" t="str">
        <f t="shared" si="73"/>
        <v/>
      </c>
      <c r="H167" s="30">
        <v>2500</v>
      </c>
      <c r="I167" s="99">
        <f t="shared" si="74"/>
        <v>2500</v>
      </c>
      <c r="J167" s="105"/>
      <c r="K167" s="151" t="s">
        <v>402</v>
      </c>
      <c r="L167" s="75" t="s">
        <v>22</v>
      </c>
      <c r="M167" s="26"/>
      <c r="N167" s="27">
        <v>10360</v>
      </c>
      <c r="O167" s="28">
        <f t="shared" si="70"/>
        <v>10360</v>
      </c>
      <c r="P167" s="77" t="str">
        <f t="shared" si="64"/>
        <v/>
      </c>
      <c r="Q167" s="30">
        <v>10360</v>
      </c>
      <c r="R167" s="90">
        <f t="shared" si="67"/>
        <v>10360</v>
      </c>
      <c r="S167" s="3"/>
      <c r="V167" s="9"/>
      <c r="W167" s="6"/>
      <c r="X167" s="8"/>
      <c r="Y167" s="9"/>
      <c r="Z167" s="6"/>
      <c r="AA167" s="8"/>
      <c r="AC167" s="114">
        <f t="shared" si="65"/>
        <v>0</v>
      </c>
      <c r="AD167" s="114">
        <f t="shared" si="66"/>
        <v>0</v>
      </c>
      <c r="AE167" s="11"/>
    </row>
    <row r="168" s="1" customFormat="1" ht="11" customHeight="1" spans="1:31">
      <c r="A168" s="138"/>
      <c r="B168" s="118" t="s">
        <v>425</v>
      </c>
      <c r="C168" s="25" t="s">
        <v>22</v>
      </c>
      <c r="D168" s="26"/>
      <c r="E168" s="34">
        <v>3400</v>
      </c>
      <c r="F168" s="28">
        <f t="shared" si="72"/>
        <v>3400</v>
      </c>
      <c r="G168" s="29" t="str">
        <f t="shared" si="73"/>
        <v/>
      </c>
      <c r="H168" s="34">
        <v>3400</v>
      </c>
      <c r="I168" s="99">
        <f t="shared" si="74"/>
        <v>3400</v>
      </c>
      <c r="J168" s="105"/>
      <c r="K168" s="44" t="s">
        <v>404</v>
      </c>
      <c r="L168" s="44" t="s">
        <v>22</v>
      </c>
      <c r="M168" s="26"/>
      <c r="N168" s="27">
        <v>3600</v>
      </c>
      <c r="O168" s="152">
        <f t="shared" si="70"/>
        <v>3600</v>
      </c>
      <c r="P168" s="153" t="str">
        <f t="shared" si="64"/>
        <v/>
      </c>
      <c r="Q168" s="156">
        <v>3600</v>
      </c>
      <c r="R168" s="90">
        <f t="shared" si="67"/>
        <v>3600</v>
      </c>
      <c r="S168" s="3"/>
      <c r="V168" s="9"/>
      <c r="W168" s="6"/>
      <c r="X168" s="8"/>
      <c r="Y168" s="9"/>
      <c r="Z168" s="6"/>
      <c r="AA168" s="8"/>
      <c r="AC168" s="114">
        <f t="shared" si="65"/>
        <v>0</v>
      </c>
      <c r="AD168" s="114">
        <f t="shared" si="66"/>
        <v>0</v>
      </c>
      <c r="AE168" s="11"/>
    </row>
    <row r="169" s="1" customFormat="1" ht="11" customHeight="1" spans="1:31">
      <c r="A169" s="138"/>
      <c r="B169" s="32" t="s">
        <v>428</v>
      </c>
      <c r="C169" s="33" t="s">
        <v>231</v>
      </c>
      <c r="D169" s="26"/>
      <c r="E169" s="27">
        <v>2500</v>
      </c>
      <c r="F169" s="28">
        <f t="shared" si="72"/>
        <v>2500</v>
      </c>
      <c r="G169" s="29" t="str">
        <f t="shared" si="73"/>
        <v/>
      </c>
      <c r="H169" s="30">
        <v>2500</v>
      </c>
      <c r="I169" s="99">
        <f t="shared" si="74"/>
        <v>2500</v>
      </c>
      <c r="J169" s="105"/>
      <c r="K169" s="44" t="s">
        <v>406</v>
      </c>
      <c r="L169" s="44" t="s">
        <v>20</v>
      </c>
      <c r="M169" s="26"/>
      <c r="N169" s="27">
        <v>3000</v>
      </c>
      <c r="O169" s="152">
        <f t="shared" si="70"/>
        <v>3000</v>
      </c>
      <c r="P169" s="153" t="str">
        <f t="shared" si="64"/>
        <v/>
      </c>
      <c r="Q169" s="156">
        <v>3000</v>
      </c>
      <c r="R169" s="90">
        <f t="shared" si="67"/>
        <v>3000</v>
      </c>
      <c r="S169" s="3"/>
      <c r="V169" s="9"/>
      <c r="W169" s="6"/>
      <c r="X169" s="8"/>
      <c r="Y169" s="9"/>
      <c r="Z169" s="6"/>
      <c r="AA169" s="8"/>
      <c r="AC169" s="114">
        <f t="shared" si="65"/>
        <v>0</v>
      </c>
      <c r="AD169" s="114">
        <f t="shared" si="66"/>
        <v>0</v>
      </c>
      <c r="AE169" s="11"/>
    </row>
    <row r="170" s="1" customFormat="1" ht="11" customHeight="1" spans="1:31">
      <c r="A170" s="138"/>
      <c r="B170" s="24" t="s">
        <v>430</v>
      </c>
      <c r="C170" s="25" t="s">
        <v>22</v>
      </c>
      <c r="D170" s="26"/>
      <c r="E170" s="27">
        <v>3100</v>
      </c>
      <c r="F170" s="28">
        <f t="shared" si="72"/>
        <v>3100</v>
      </c>
      <c r="G170" s="29" t="str">
        <f t="shared" si="73"/>
        <v/>
      </c>
      <c r="H170" s="30">
        <v>3100</v>
      </c>
      <c r="I170" s="99">
        <f t="shared" si="74"/>
        <v>3100</v>
      </c>
      <c r="J170" s="105"/>
      <c r="K170" s="44" t="s">
        <v>408</v>
      </c>
      <c r="L170" s="44" t="s">
        <v>22</v>
      </c>
      <c r="M170" s="26"/>
      <c r="N170" s="27">
        <v>3000</v>
      </c>
      <c r="O170" s="152">
        <f t="shared" si="70"/>
        <v>3000</v>
      </c>
      <c r="P170" s="153" t="str">
        <f t="shared" si="64"/>
        <v/>
      </c>
      <c r="Q170" s="156">
        <v>3000</v>
      </c>
      <c r="R170" s="90">
        <f t="shared" si="67"/>
        <v>3000</v>
      </c>
      <c r="S170" s="3"/>
      <c r="V170" s="9"/>
      <c r="W170" s="6"/>
      <c r="X170" s="8"/>
      <c r="Y170" s="9"/>
      <c r="Z170" s="6"/>
      <c r="AA170" s="8"/>
      <c r="AC170" s="114">
        <f t="shared" si="65"/>
        <v>0</v>
      </c>
      <c r="AD170" s="114">
        <f t="shared" si="66"/>
        <v>0</v>
      </c>
      <c r="AE170" s="11"/>
    </row>
    <row r="171" s="1" customFormat="1" ht="11" customHeight="1" spans="1:31">
      <c r="A171" s="138"/>
      <c r="B171" s="24" t="s">
        <v>432</v>
      </c>
      <c r="C171" s="25" t="s">
        <v>22</v>
      </c>
      <c r="D171" s="26"/>
      <c r="E171" s="27">
        <v>3100</v>
      </c>
      <c r="F171" s="28">
        <f t="shared" si="72"/>
        <v>3100</v>
      </c>
      <c r="G171" s="29" t="str">
        <f t="shared" si="73"/>
        <v/>
      </c>
      <c r="H171" s="30">
        <v>3100</v>
      </c>
      <c r="I171" s="99">
        <f t="shared" si="74"/>
        <v>3100</v>
      </c>
      <c r="J171" s="105" t="s">
        <v>410</v>
      </c>
      <c r="K171" s="44" t="s">
        <v>411</v>
      </c>
      <c r="L171" s="44" t="s">
        <v>412</v>
      </c>
      <c r="M171" s="26"/>
      <c r="N171" s="27">
        <v>47200</v>
      </c>
      <c r="O171" s="152">
        <f t="shared" si="70"/>
        <v>47200</v>
      </c>
      <c r="P171" s="153" t="str">
        <f t="shared" si="64"/>
        <v/>
      </c>
      <c r="Q171" s="27">
        <v>47200</v>
      </c>
      <c r="R171" s="90">
        <f t="shared" si="67"/>
        <v>47200</v>
      </c>
      <c r="S171" s="3"/>
      <c r="V171" s="9"/>
      <c r="W171" s="6"/>
      <c r="X171" s="8"/>
      <c r="Y171" s="9"/>
      <c r="Z171" s="6"/>
      <c r="AA171" s="8"/>
      <c r="AC171" s="114">
        <f t="shared" si="65"/>
        <v>0</v>
      </c>
      <c r="AD171" s="114">
        <f t="shared" si="66"/>
        <v>0</v>
      </c>
      <c r="AE171" s="11"/>
    </row>
    <row r="172" s="1" customFormat="1" ht="11" customHeight="1" spans="1:31">
      <c r="A172" s="138"/>
      <c r="B172" s="24" t="s">
        <v>432</v>
      </c>
      <c r="C172" s="25" t="s">
        <v>105</v>
      </c>
      <c r="D172" s="26"/>
      <c r="E172" s="27">
        <v>5800</v>
      </c>
      <c r="F172" s="28">
        <f t="shared" si="72"/>
        <v>5800</v>
      </c>
      <c r="G172" s="29" t="str">
        <f t="shared" si="73"/>
        <v/>
      </c>
      <c r="H172" s="30">
        <v>5800</v>
      </c>
      <c r="I172" s="99">
        <f t="shared" si="74"/>
        <v>5800</v>
      </c>
      <c r="J172" s="105"/>
      <c r="K172" s="44" t="s">
        <v>415</v>
      </c>
      <c r="L172" s="44" t="s">
        <v>412</v>
      </c>
      <c r="M172" s="26"/>
      <c r="N172" s="27">
        <v>16200</v>
      </c>
      <c r="O172" s="152">
        <f t="shared" si="70"/>
        <v>16200</v>
      </c>
      <c r="P172" s="77" t="str">
        <f t="shared" si="64"/>
        <v/>
      </c>
      <c r="Q172" s="27">
        <v>16200</v>
      </c>
      <c r="R172" s="90">
        <f t="shared" si="67"/>
        <v>16200</v>
      </c>
      <c r="S172" s="3"/>
      <c r="V172" s="9"/>
      <c r="W172" s="6"/>
      <c r="X172" s="8"/>
      <c r="Y172" s="9"/>
      <c r="Z172" s="6"/>
      <c r="AA172" s="8"/>
      <c r="AC172" s="114">
        <f t="shared" si="65"/>
        <v>0</v>
      </c>
      <c r="AD172" s="114">
        <f t="shared" si="66"/>
        <v>0</v>
      </c>
      <c r="AE172" s="11"/>
    </row>
    <row r="173" s="1" customFormat="1" ht="11" customHeight="1" spans="1:31">
      <c r="A173" s="138"/>
      <c r="B173" s="24" t="s">
        <v>435</v>
      </c>
      <c r="C173" s="25" t="s">
        <v>22</v>
      </c>
      <c r="D173" s="26"/>
      <c r="E173" s="27">
        <v>3000</v>
      </c>
      <c r="F173" s="28">
        <f t="shared" si="72"/>
        <v>3000</v>
      </c>
      <c r="G173" s="29" t="str">
        <f t="shared" si="73"/>
        <v/>
      </c>
      <c r="H173" s="30">
        <v>3000</v>
      </c>
      <c r="I173" s="99">
        <f t="shared" si="74"/>
        <v>3000</v>
      </c>
      <c r="J173" s="105"/>
      <c r="K173" s="44" t="s">
        <v>417</v>
      </c>
      <c r="L173" s="44" t="s">
        <v>418</v>
      </c>
      <c r="M173" s="26"/>
      <c r="N173" s="27">
        <v>14400</v>
      </c>
      <c r="O173" s="152">
        <f t="shared" si="70"/>
        <v>14400</v>
      </c>
      <c r="P173" s="77" t="str">
        <f t="shared" si="64"/>
        <v/>
      </c>
      <c r="Q173" s="27">
        <v>14400</v>
      </c>
      <c r="R173" s="90">
        <f t="shared" si="67"/>
        <v>14400</v>
      </c>
      <c r="S173" s="3"/>
      <c r="V173" s="9"/>
      <c r="W173" s="6"/>
      <c r="X173" s="8"/>
      <c r="Y173" s="9"/>
      <c r="Z173" s="6"/>
      <c r="AA173" s="8"/>
      <c r="AC173" s="114">
        <f t="shared" si="65"/>
        <v>0</v>
      </c>
      <c r="AD173" s="114">
        <f t="shared" si="66"/>
        <v>0</v>
      </c>
      <c r="AE173" s="11"/>
    </row>
    <row r="174" s="1" customFormat="1" ht="11" customHeight="1" spans="1:31">
      <c r="A174" s="138"/>
      <c r="B174" s="24" t="s">
        <v>437</v>
      </c>
      <c r="C174" s="25" t="s">
        <v>22</v>
      </c>
      <c r="D174" s="26"/>
      <c r="E174" s="27">
        <v>4430</v>
      </c>
      <c r="F174" s="28">
        <f t="shared" si="72"/>
        <v>4430</v>
      </c>
      <c r="G174" s="29" t="str">
        <f t="shared" si="73"/>
        <v/>
      </c>
      <c r="H174" s="30">
        <v>4430</v>
      </c>
      <c r="I174" s="99">
        <f t="shared" si="74"/>
        <v>4430</v>
      </c>
      <c r="J174" s="105"/>
      <c r="K174" s="44" t="s">
        <v>421</v>
      </c>
      <c r="L174" s="44" t="s">
        <v>276</v>
      </c>
      <c r="M174" s="26"/>
      <c r="N174" s="27">
        <v>15300</v>
      </c>
      <c r="O174" s="152">
        <f t="shared" si="70"/>
        <v>15300</v>
      </c>
      <c r="P174" s="77" t="str">
        <f t="shared" si="64"/>
        <v/>
      </c>
      <c r="Q174" s="27">
        <v>15300</v>
      </c>
      <c r="R174" s="90">
        <f t="shared" si="67"/>
        <v>15300</v>
      </c>
      <c r="S174" s="3"/>
      <c r="V174" s="9"/>
      <c r="W174" s="6"/>
      <c r="X174" s="8"/>
      <c r="Y174" s="9"/>
      <c r="Z174" s="6"/>
      <c r="AA174" s="8"/>
      <c r="AC174" s="114">
        <f t="shared" si="65"/>
        <v>0</v>
      </c>
      <c r="AD174" s="114">
        <f t="shared" si="66"/>
        <v>0</v>
      </c>
      <c r="AE174" s="11"/>
    </row>
    <row r="175" s="1" customFormat="1" ht="11" customHeight="1" spans="1:31">
      <c r="A175" s="138"/>
      <c r="B175" s="32" t="s">
        <v>439</v>
      </c>
      <c r="C175" s="33" t="s">
        <v>22</v>
      </c>
      <c r="D175" s="26"/>
      <c r="E175" s="27">
        <v>3100</v>
      </c>
      <c r="F175" s="28">
        <f t="shared" si="72"/>
        <v>3100</v>
      </c>
      <c r="G175" s="29" t="str">
        <f t="shared" si="73"/>
        <v/>
      </c>
      <c r="H175" s="30">
        <v>3100</v>
      </c>
      <c r="I175" s="99">
        <f t="shared" si="74"/>
        <v>3100</v>
      </c>
      <c r="J175" s="105"/>
      <c r="K175" s="44" t="s">
        <v>423</v>
      </c>
      <c r="L175" s="44" t="s">
        <v>424</v>
      </c>
      <c r="M175" s="26"/>
      <c r="N175" s="27">
        <v>17200</v>
      </c>
      <c r="O175" s="152">
        <f t="shared" si="70"/>
        <v>17200</v>
      </c>
      <c r="P175" s="77" t="str">
        <f t="shared" si="64"/>
        <v/>
      </c>
      <c r="Q175" s="27">
        <v>17200</v>
      </c>
      <c r="R175" s="90">
        <f t="shared" si="67"/>
        <v>17200</v>
      </c>
      <c r="S175" s="3"/>
      <c r="V175" s="9"/>
      <c r="W175" s="6"/>
      <c r="X175" s="8"/>
      <c r="Y175" s="9"/>
      <c r="Z175" s="6"/>
      <c r="AA175" s="8"/>
      <c r="AC175" s="114">
        <f t="shared" si="65"/>
        <v>0</v>
      </c>
      <c r="AD175" s="114">
        <f t="shared" si="66"/>
        <v>0</v>
      </c>
      <c r="AE175" s="11"/>
    </row>
    <row r="176" s="1" customFormat="1" ht="11" customHeight="1" spans="1:31">
      <c r="A176" s="138"/>
      <c r="B176" s="32" t="s">
        <v>441</v>
      </c>
      <c r="C176" s="139" t="s">
        <v>29</v>
      </c>
      <c r="D176" s="26"/>
      <c r="E176" s="27">
        <v>3500</v>
      </c>
      <c r="F176" s="28">
        <f t="shared" si="72"/>
        <v>3500</v>
      </c>
      <c r="G176" s="29" t="str">
        <f t="shared" si="73"/>
        <v/>
      </c>
      <c r="H176" s="30">
        <v>3500</v>
      </c>
      <c r="I176" s="99">
        <f t="shared" si="74"/>
        <v>3500</v>
      </c>
      <c r="J176" s="105"/>
      <c r="K176" s="44" t="s">
        <v>426</v>
      </c>
      <c r="L176" s="44" t="s">
        <v>427</v>
      </c>
      <c r="M176" s="26"/>
      <c r="N176" s="27">
        <v>43800</v>
      </c>
      <c r="O176" s="152">
        <f t="shared" si="70"/>
        <v>43800</v>
      </c>
      <c r="P176" s="77" t="str">
        <f t="shared" si="64"/>
        <v/>
      </c>
      <c r="Q176" s="27">
        <v>43800</v>
      </c>
      <c r="R176" s="90">
        <f t="shared" si="67"/>
        <v>43800</v>
      </c>
      <c r="S176" s="3"/>
      <c r="V176" s="9"/>
      <c r="W176" s="6"/>
      <c r="X176" s="8"/>
      <c r="Y176" s="9"/>
      <c r="Z176" s="6"/>
      <c r="AA176" s="8"/>
      <c r="AC176" s="114">
        <f t="shared" si="65"/>
        <v>0</v>
      </c>
      <c r="AD176" s="114">
        <f t="shared" si="66"/>
        <v>0</v>
      </c>
      <c r="AE176" s="11"/>
    </row>
    <row r="177" s="1" customFormat="1" ht="11" customHeight="1" spans="1:31">
      <c r="A177" s="138"/>
      <c r="B177" s="24" t="s">
        <v>443</v>
      </c>
      <c r="C177" s="25" t="s">
        <v>22</v>
      </c>
      <c r="D177" s="26"/>
      <c r="E177" s="27">
        <v>2900</v>
      </c>
      <c r="F177" s="28">
        <f t="shared" si="72"/>
        <v>2900</v>
      </c>
      <c r="G177" s="29" t="str">
        <f t="shared" si="73"/>
        <v/>
      </c>
      <c r="H177" s="30">
        <v>2900</v>
      </c>
      <c r="I177" s="99">
        <f t="shared" si="74"/>
        <v>2900</v>
      </c>
      <c r="J177" s="105"/>
      <c r="K177" s="44" t="s">
        <v>429</v>
      </c>
      <c r="L177" s="44" t="s">
        <v>412</v>
      </c>
      <c r="M177" s="26"/>
      <c r="N177" s="27">
        <v>13100</v>
      </c>
      <c r="O177" s="152">
        <f t="shared" si="70"/>
        <v>13100</v>
      </c>
      <c r="P177" s="77" t="str">
        <f t="shared" si="64"/>
        <v/>
      </c>
      <c r="Q177" s="27">
        <v>13100</v>
      </c>
      <c r="R177" s="90">
        <f t="shared" si="67"/>
        <v>13100</v>
      </c>
      <c r="S177" s="3"/>
      <c r="V177" s="9"/>
      <c r="W177" s="6"/>
      <c r="X177" s="8"/>
      <c r="Y177" s="9"/>
      <c r="Z177" s="6"/>
      <c r="AA177" s="8"/>
      <c r="AC177" s="114">
        <f t="shared" si="65"/>
        <v>0</v>
      </c>
      <c r="AD177" s="114">
        <f t="shared" si="66"/>
        <v>0</v>
      </c>
      <c r="AE177" s="11"/>
    </row>
    <row r="178" s="1" customFormat="1" ht="11" customHeight="1" spans="1:31">
      <c r="A178" s="138"/>
      <c r="B178" s="24" t="s">
        <v>445</v>
      </c>
      <c r="C178" s="25" t="s">
        <v>22</v>
      </c>
      <c r="D178" s="26"/>
      <c r="E178" s="27">
        <v>4280</v>
      </c>
      <c r="F178" s="28">
        <f t="shared" si="72"/>
        <v>4280</v>
      </c>
      <c r="G178" s="29" t="str">
        <f t="shared" si="73"/>
        <v/>
      </c>
      <c r="H178" s="30">
        <v>4280</v>
      </c>
      <c r="I178" s="99">
        <f t="shared" si="74"/>
        <v>4280</v>
      </c>
      <c r="J178" s="105"/>
      <c r="K178" s="44" t="s">
        <v>431</v>
      </c>
      <c r="L178" s="44" t="s">
        <v>412</v>
      </c>
      <c r="M178" s="26"/>
      <c r="N178" s="27">
        <v>35500</v>
      </c>
      <c r="O178" s="152">
        <f t="shared" si="70"/>
        <v>35500</v>
      </c>
      <c r="P178" s="77" t="str">
        <f t="shared" si="64"/>
        <v/>
      </c>
      <c r="Q178" s="27">
        <v>35500</v>
      </c>
      <c r="R178" s="90">
        <f t="shared" si="67"/>
        <v>35500</v>
      </c>
      <c r="S178" s="3"/>
      <c r="V178" s="9"/>
      <c r="W178" s="6"/>
      <c r="X178" s="8"/>
      <c r="Y178" s="9"/>
      <c r="Z178" s="6"/>
      <c r="AA178" s="8"/>
      <c r="AC178" s="114">
        <f t="shared" si="65"/>
        <v>0</v>
      </c>
      <c r="AD178" s="114">
        <f t="shared" si="66"/>
        <v>0</v>
      </c>
      <c r="AE178" s="11"/>
    </row>
    <row r="179" s="1" customFormat="1" ht="11" customHeight="1" spans="1:31">
      <c r="A179" s="138"/>
      <c r="B179" s="24" t="s">
        <v>447</v>
      </c>
      <c r="C179" s="25" t="s">
        <v>448</v>
      </c>
      <c r="D179" s="26"/>
      <c r="E179" s="27">
        <v>3200</v>
      </c>
      <c r="F179" s="28">
        <f t="shared" si="72"/>
        <v>3200</v>
      </c>
      <c r="G179" s="29" t="str">
        <f t="shared" si="73"/>
        <v/>
      </c>
      <c r="H179" s="30">
        <v>3200</v>
      </c>
      <c r="I179" s="99">
        <f t="shared" si="74"/>
        <v>3200</v>
      </c>
      <c r="J179" s="105"/>
      <c r="K179" s="44" t="s">
        <v>433</v>
      </c>
      <c r="L179" s="44" t="s">
        <v>412</v>
      </c>
      <c r="M179" s="26"/>
      <c r="N179" s="27">
        <v>36500</v>
      </c>
      <c r="O179" s="152">
        <f t="shared" si="70"/>
        <v>36500</v>
      </c>
      <c r="P179" s="77" t="str">
        <f t="shared" si="64"/>
        <v/>
      </c>
      <c r="Q179" s="27">
        <v>36500</v>
      </c>
      <c r="R179" s="90">
        <f t="shared" si="67"/>
        <v>36500</v>
      </c>
      <c r="S179" s="3"/>
      <c r="V179" s="9"/>
      <c r="W179" s="6"/>
      <c r="X179" s="8"/>
      <c r="Y179" s="9"/>
      <c r="Z179" s="6"/>
      <c r="AA179" s="8"/>
      <c r="AC179" s="114">
        <f t="shared" si="65"/>
        <v>0</v>
      </c>
      <c r="AD179" s="114">
        <f t="shared" si="66"/>
        <v>0</v>
      </c>
      <c r="AE179" s="11"/>
    </row>
    <row r="180" s="1" customFormat="1" ht="11" customHeight="1" spans="1:31">
      <c r="A180" s="138"/>
      <c r="B180" s="24" t="s">
        <v>450</v>
      </c>
      <c r="C180" s="25" t="s">
        <v>22</v>
      </c>
      <c r="D180" s="26"/>
      <c r="E180" s="27">
        <v>3200</v>
      </c>
      <c r="F180" s="28">
        <f t="shared" si="72"/>
        <v>3200</v>
      </c>
      <c r="G180" s="29" t="str">
        <f t="shared" si="73"/>
        <v/>
      </c>
      <c r="H180" s="30">
        <v>3200</v>
      </c>
      <c r="I180" s="99">
        <f t="shared" si="74"/>
        <v>3200</v>
      </c>
      <c r="J180" s="105"/>
      <c r="K180" s="44" t="s">
        <v>434</v>
      </c>
      <c r="L180" s="44" t="s">
        <v>412</v>
      </c>
      <c r="M180" s="26"/>
      <c r="N180" s="27">
        <v>8900</v>
      </c>
      <c r="O180" s="152">
        <f t="shared" si="70"/>
        <v>8900</v>
      </c>
      <c r="P180" s="77" t="str">
        <f t="shared" si="64"/>
        <v/>
      </c>
      <c r="Q180" s="27">
        <v>8900</v>
      </c>
      <c r="R180" s="90">
        <f t="shared" si="67"/>
        <v>8900</v>
      </c>
      <c r="S180" s="3"/>
      <c r="V180" s="9"/>
      <c r="W180" s="6"/>
      <c r="X180" s="8"/>
      <c r="Y180" s="9"/>
      <c r="Z180" s="6"/>
      <c r="AA180" s="8"/>
      <c r="AC180" s="114">
        <f t="shared" si="65"/>
        <v>0</v>
      </c>
      <c r="AD180" s="114">
        <f t="shared" si="66"/>
        <v>0</v>
      </c>
      <c r="AE180" s="11"/>
    </row>
    <row r="181" s="1" customFormat="1" ht="11" customHeight="1" spans="1:31">
      <c r="A181" s="138"/>
      <c r="B181" s="36" t="s">
        <v>452</v>
      </c>
      <c r="C181" s="36"/>
      <c r="D181" s="37"/>
      <c r="E181" s="38">
        <f>SUM(F166:F180)</f>
        <v>52110</v>
      </c>
      <c r="F181" s="39">
        <f>E181/15</f>
        <v>3474</v>
      </c>
      <c r="G181" s="29" t="str">
        <f t="shared" si="73"/>
        <v/>
      </c>
      <c r="H181" s="38">
        <f>SUM(I166:I180)</f>
        <v>52110</v>
      </c>
      <c r="I181" s="39">
        <f>H181/15</f>
        <v>3474</v>
      </c>
      <c r="J181" s="105"/>
      <c r="K181" s="44" t="s">
        <v>436</v>
      </c>
      <c r="L181" s="44" t="s">
        <v>412</v>
      </c>
      <c r="M181" s="26"/>
      <c r="N181" s="27">
        <v>15500</v>
      </c>
      <c r="O181" s="152">
        <f t="shared" si="70"/>
        <v>15500</v>
      </c>
      <c r="P181" s="77" t="str">
        <f t="shared" si="64"/>
        <v/>
      </c>
      <c r="Q181" s="27">
        <v>15500</v>
      </c>
      <c r="R181" s="90">
        <f t="shared" si="67"/>
        <v>15500</v>
      </c>
      <c r="S181" s="3"/>
      <c r="V181" s="9"/>
      <c r="W181" s="6"/>
      <c r="X181" s="8"/>
      <c r="Y181" s="9"/>
      <c r="Z181" s="6"/>
      <c r="AA181" s="8"/>
      <c r="AC181" s="114">
        <f t="shared" si="65"/>
        <v>0</v>
      </c>
      <c r="AD181" s="114">
        <f t="shared" si="66"/>
        <v>0</v>
      </c>
      <c r="AE181" s="11"/>
    </row>
    <row r="182" s="1" customFormat="1" ht="11" customHeight="1" spans="1:31">
      <c r="A182" s="138"/>
      <c r="B182" s="54" t="s">
        <v>454</v>
      </c>
      <c r="C182" s="25" t="s">
        <v>22</v>
      </c>
      <c r="D182" s="26"/>
      <c r="E182" s="27">
        <v>2600</v>
      </c>
      <c r="F182" s="28">
        <f t="shared" ref="F182:F184" si="75">E182+D182</f>
        <v>2600</v>
      </c>
      <c r="G182" s="29" t="str">
        <f t="shared" si="73"/>
        <v/>
      </c>
      <c r="H182" s="30">
        <v>2600</v>
      </c>
      <c r="I182" s="67">
        <f t="shared" ref="I182:I184" si="76">IF(G182="",0+H182,G182+H182)</f>
        <v>2600</v>
      </c>
      <c r="J182" s="105"/>
      <c r="K182" s="44" t="s">
        <v>438</v>
      </c>
      <c r="L182" s="44" t="s">
        <v>412</v>
      </c>
      <c r="M182" s="26"/>
      <c r="N182" s="27">
        <v>17300</v>
      </c>
      <c r="O182" s="152">
        <f t="shared" si="70"/>
        <v>17300</v>
      </c>
      <c r="P182" s="77" t="str">
        <f t="shared" si="64"/>
        <v/>
      </c>
      <c r="Q182" s="27">
        <v>17300</v>
      </c>
      <c r="R182" s="90">
        <f t="shared" si="67"/>
        <v>17300</v>
      </c>
      <c r="S182" s="3"/>
      <c r="V182" s="9"/>
      <c r="W182" s="6"/>
      <c r="X182" s="8"/>
      <c r="Y182" s="9"/>
      <c r="Z182" s="6"/>
      <c r="AA182" s="8"/>
      <c r="AC182" s="114">
        <f t="shared" si="65"/>
        <v>0</v>
      </c>
      <c r="AD182" s="114">
        <f t="shared" si="66"/>
        <v>0</v>
      </c>
      <c r="AE182" s="11"/>
    </row>
    <row r="183" s="1" customFormat="1" ht="11" customHeight="1" spans="1:31">
      <c r="A183" s="138"/>
      <c r="B183" s="33" t="s">
        <v>456</v>
      </c>
      <c r="C183" s="33" t="s">
        <v>231</v>
      </c>
      <c r="D183" s="26"/>
      <c r="E183" s="27">
        <v>2700</v>
      </c>
      <c r="F183" s="28">
        <f t="shared" si="75"/>
        <v>2700</v>
      </c>
      <c r="G183" s="29" t="str">
        <f t="shared" si="73"/>
        <v/>
      </c>
      <c r="H183" s="30">
        <v>2700</v>
      </c>
      <c r="I183" s="67">
        <f t="shared" si="76"/>
        <v>2700</v>
      </c>
      <c r="J183" s="105"/>
      <c r="K183" s="44" t="s">
        <v>440</v>
      </c>
      <c r="L183" s="44" t="s">
        <v>66</v>
      </c>
      <c r="M183" s="26"/>
      <c r="N183" s="27">
        <v>45500</v>
      </c>
      <c r="O183" s="152">
        <f t="shared" si="70"/>
        <v>45500</v>
      </c>
      <c r="P183" s="77" t="str">
        <f t="shared" si="64"/>
        <v/>
      </c>
      <c r="Q183" s="27">
        <v>45500</v>
      </c>
      <c r="R183" s="90">
        <f t="shared" si="67"/>
        <v>45500</v>
      </c>
      <c r="S183" s="3"/>
      <c r="V183" s="9"/>
      <c r="W183" s="6"/>
      <c r="X183" s="8"/>
      <c r="Y183" s="9"/>
      <c r="Z183" s="6"/>
      <c r="AA183" s="8"/>
      <c r="AC183" s="114">
        <f t="shared" si="65"/>
        <v>0</v>
      </c>
      <c r="AD183" s="114">
        <f t="shared" si="66"/>
        <v>0</v>
      </c>
      <c r="AE183" s="11"/>
    </row>
    <row r="184" s="1" customFormat="1" ht="11" customHeight="1" spans="1:31">
      <c r="A184" s="138"/>
      <c r="B184" s="33" t="s">
        <v>458</v>
      </c>
      <c r="C184" s="33" t="s">
        <v>22</v>
      </c>
      <c r="D184" s="26"/>
      <c r="E184" s="27">
        <v>3200</v>
      </c>
      <c r="F184" s="28">
        <f t="shared" si="75"/>
        <v>3200</v>
      </c>
      <c r="G184" s="29" t="str">
        <f t="shared" si="73"/>
        <v/>
      </c>
      <c r="H184" s="30">
        <v>3200</v>
      </c>
      <c r="I184" s="67">
        <f t="shared" si="76"/>
        <v>3200</v>
      </c>
      <c r="J184" s="105"/>
      <c r="K184" s="44" t="s">
        <v>442</v>
      </c>
      <c r="L184" s="44" t="s">
        <v>66</v>
      </c>
      <c r="M184" s="26"/>
      <c r="N184" s="27">
        <v>14500</v>
      </c>
      <c r="O184" s="152">
        <f t="shared" si="70"/>
        <v>14500</v>
      </c>
      <c r="P184" s="77" t="str">
        <f t="shared" si="64"/>
        <v/>
      </c>
      <c r="Q184" s="27">
        <v>14500</v>
      </c>
      <c r="R184" s="90">
        <f t="shared" si="67"/>
        <v>14500</v>
      </c>
      <c r="S184" s="3"/>
      <c r="V184" s="9"/>
      <c r="W184" s="6"/>
      <c r="X184" s="8"/>
      <c r="Y184" s="9"/>
      <c r="Z184" s="6"/>
      <c r="AA184" s="8"/>
      <c r="AC184" s="114">
        <f t="shared" si="65"/>
        <v>0</v>
      </c>
      <c r="AD184" s="114">
        <f t="shared" si="66"/>
        <v>0</v>
      </c>
      <c r="AE184" s="11"/>
    </row>
    <row r="185" s="1" customFormat="1" ht="11" customHeight="1" spans="1:31">
      <c r="A185" s="138"/>
      <c r="B185" s="36" t="s">
        <v>460</v>
      </c>
      <c r="C185" s="36"/>
      <c r="D185" s="37"/>
      <c r="E185" s="38">
        <f>E181+F182+F183+F184</f>
        <v>60610</v>
      </c>
      <c r="F185" s="39">
        <f>E185/18</f>
        <v>3367.22222222222</v>
      </c>
      <c r="G185" s="73"/>
      <c r="H185" s="38">
        <f>H181+I182+I183+I184</f>
        <v>60610</v>
      </c>
      <c r="I185" s="39">
        <f>H185/18</f>
        <v>3367.22222222222</v>
      </c>
      <c r="J185" s="105"/>
      <c r="K185" s="44" t="s">
        <v>444</v>
      </c>
      <c r="L185" s="44" t="s">
        <v>66</v>
      </c>
      <c r="M185" s="26"/>
      <c r="N185" s="27">
        <v>12700</v>
      </c>
      <c r="O185" s="152">
        <f t="shared" si="70"/>
        <v>12700</v>
      </c>
      <c r="P185" s="77" t="str">
        <f t="shared" si="64"/>
        <v/>
      </c>
      <c r="Q185" s="27">
        <v>12700</v>
      </c>
      <c r="R185" s="90">
        <f t="shared" si="67"/>
        <v>12700</v>
      </c>
      <c r="S185" s="3"/>
      <c r="V185" s="9"/>
      <c r="W185" s="6"/>
      <c r="X185" s="8"/>
      <c r="Y185" s="9"/>
      <c r="Z185" s="6"/>
      <c r="AA185" s="8"/>
      <c r="AC185" s="114">
        <f t="shared" si="65"/>
        <v>0</v>
      </c>
      <c r="AD185" s="114">
        <f t="shared" si="66"/>
        <v>0</v>
      </c>
      <c r="AE185" s="11"/>
    </row>
    <row r="186" s="1" customFormat="1" ht="11" customHeight="1" spans="1:31">
      <c r="A186" s="140"/>
      <c r="B186" s="60"/>
      <c r="C186" s="60"/>
      <c r="D186" s="26"/>
      <c r="E186" s="34"/>
      <c r="F186" s="28"/>
      <c r="G186" s="29"/>
      <c r="H186" s="34"/>
      <c r="I186" s="67"/>
      <c r="J186" s="105"/>
      <c r="K186" s="44" t="s">
        <v>446</v>
      </c>
      <c r="L186" s="44" t="s">
        <v>66</v>
      </c>
      <c r="M186" s="26"/>
      <c r="N186" s="27">
        <v>11400</v>
      </c>
      <c r="O186" s="152">
        <f t="shared" si="70"/>
        <v>11400</v>
      </c>
      <c r="P186" s="77" t="str">
        <f t="shared" si="64"/>
        <v/>
      </c>
      <c r="Q186" s="27">
        <v>11400</v>
      </c>
      <c r="R186" s="90">
        <f t="shared" si="67"/>
        <v>11400</v>
      </c>
      <c r="S186" s="3"/>
      <c r="V186" s="9"/>
      <c r="W186" s="6"/>
      <c r="X186" s="8"/>
      <c r="Y186" s="9"/>
      <c r="Z186" s="6"/>
      <c r="AA186" s="8"/>
      <c r="AC186" s="114">
        <f t="shared" si="65"/>
        <v>0</v>
      </c>
      <c r="AD186" s="114">
        <f t="shared" si="66"/>
        <v>0</v>
      </c>
      <c r="AE186" s="11"/>
    </row>
    <row r="187" s="1" customFormat="1" ht="11" customHeight="1" spans="1:31">
      <c r="A187" s="140"/>
      <c r="B187" s="60"/>
      <c r="C187" s="60"/>
      <c r="D187" s="26"/>
      <c r="E187" s="34"/>
      <c r="F187" s="28"/>
      <c r="G187" s="29"/>
      <c r="H187" s="34"/>
      <c r="I187" s="67"/>
      <c r="J187" s="105"/>
      <c r="K187" s="44" t="s">
        <v>449</v>
      </c>
      <c r="L187" s="44" t="s">
        <v>66</v>
      </c>
      <c r="M187" s="26"/>
      <c r="N187" s="27">
        <v>13600</v>
      </c>
      <c r="O187" s="152">
        <f t="shared" si="70"/>
        <v>13600</v>
      </c>
      <c r="P187" s="77" t="str">
        <f t="shared" ref="P187:P196" si="77">IF(LEFT(M187,1)="+",LEFT(M187,1)&amp;TEXT(M187,"#"),TEXT(M187,"#"))</f>
        <v/>
      </c>
      <c r="Q187" s="27">
        <v>13600</v>
      </c>
      <c r="R187" s="90">
        <f t="shared" si="67"/>
        <v>13600</v>
      </c>
      <c r="S187" s="3"/>
      <c r="V187" s="9"/>
      <c r="W187" s="6"/>
      <c r="X187" s="8"/>
      <c r="Y187" s="9"/>
      <c r="Z187" s="6"/>
      <c r="AA187" s="8"/>
      <c r="AC187" s="114">
        <f t="shared" si="65"/>
        <v>0</v>
      </c>
      <c r="AD187" s="114">
        <f t="shared" si="66"/>
        <v>0</v>
      </c>
      <c r="AE187" s="11"/>
    </row>
    <row r="188" s="1" customFormat="1" ht="11" customHeight="1" spans="1:31">
      <c r="A188" s="140"/>
      <c r="B188" s="60"/>
      <c r="C188" s="60"/>
      <c r="D188" s="26"/>
      <c r="E188" s="34"/>
      <c r="F188" s="28"/>
      <c r="G188" s="29"/>
      <c r="H188" s="34"/>
      <c r="I188" s="67"/>
      <c r="J188" s="105"/>
      <c r="K188" s="44" t="s">
        <v>451</v>
      </c>
      <c r="L188" s="44" t="s">
        <v>66</v>
      </c>
      <c r="M188" s="26"/>
      <c r="N188" s="27">
        <v>15500</v>
      </c>
      <c r="O188" s="152">
        <f t="shared" si="70"/>
        <v>15500</v>
      </c>
      <c r="P188" s="77" t="str">
        <f t="shared" si="77"/>
        <v/>
      </c>
      <c r="Q188" s="27">
        <v>15500</v>
      </c>
      <c r="R188" s="90">
        <f t="shared" si="67"/>
        <v>15500</v>
      </c>
      <c r="S188" s="3"/>
      <c r="V188" s="9"/>
      <c r="W188" s="6"/>
      <c r="X188" s="8"/>
      <c r="Y188" s="9"/>
      <c r="Z188" s="6"/>
      <c r="AA188" s="8"/>
      <c r="AC188" s="114">
        <f t="shared" si="65"/>
        <v>0</v>
      </c>
      <c r="AD188" s="114">
        <f t="shared" si="66"/>
        <v>0</v>
      </c>
      <c r="AE188" s="11"/>
    </row>
    <row r="189" s="1" customFormat="1" ht="11" customHeight="1" spans="1:31">
      <c r="A189" s="140"/>
      <c r="B189" s="60"/>
      <c r="C189" s="60"/>
      <c r="D189" s="26"/>
      <c r="E189" s="34"/>
      <c r="F189" s="28"/>
      <c r="G189" s="29"/>
      <c r="H189" s="34"/>
      <c r="I189" s="67"/>
      <c r="J189" s="105"/>
      <c r="K189" s="44" t="s">
        <v>453</v>
      </c>
      <c r="L189" s="44" t="s">
        <v>105</v>
      </c>
      <c r="M189" s="26"/>
      <c r="N189" s="27">
        <v>15600</v>
      </c>
      <c r="O189" s="152">
        <f t="shared" si="70"/>
        <v>15600</v>
      </c>
      <c r="P189" s="77" t="str">
        <f t="shared" si="77"/>
        <v/>
      </c>
      <c r="Q189" s="30">
        <v>15600</v>
      </c>
      <c r="R189" s="90">
        <f t="shared" si="67"/>
        <v>15600</v>
      </c>
      <c r="S189" s="3"/>
      <c r="V189" s="9"/>
      <c r="W189" s="6"/>
      <c r="X189" s="8"/>
      <c r="Y189" s="9"/>
      <c r="Z189" s="6"/>
      <c r="AA189" s="8"/>
      <c r="AC189" s="114">
        <f t="shared" si="65"/>
        <v>0</v>
      </c>
      <c r="AD189" s="114">
        <f t="shared" si="66"/>
        <v>0</v>
      </c>
      <c r="AE189" s="11"/>
    </row>
    <row r="190" s="1" customFormat="1" ht="11" customHeight="1" spans="1:31">
      <c r="A190" s="140"/>
      <c r="B190" s="141"/>
      <c r="C190" s="141"/>
      <c r="D190" s="142"/>
      <c r="E190" s="143"/>
      <c r="F190" s="144"/>
      <c r="G190" s="145"/>
      <c r="H190" s="143"/>
      <c r="I190" s="154"/>
      <c r="J190" s="105"/>
      <c r="K190" s="44" t="s">
        <v>455</v>
      </c>
      <c r="L190" s="44" t="s">
        <v>105</v>
      </c>
      <c r="M190" s="26"/>
      <c r="N190" s="27">
        <v>14500</v>
      </c>
      <c r="O190" s="152">
        <f t="shared" si="70"/>
        <v>14500</v>
      </c>
      <c r="P190" s="29" t="str">
        <f t="shared" si="77"/>
        <v/>
      </c>
      <c r="Q190" s="30">
        <v>14500</v>
      </c>
      <c r="R190" s="90">
        <f t="shared" si="67"/>
        <v>14500</v>
      </c>
      <c r="S190" s="3"/>
      <c r="V190" s="9"/>
      <c r="W190" s="6"/>
      <c r="X190" s="8"/>
      <c r="Y190" s="9"/>
      <c r="Z190" s="6"/>
      <c r="AA190" s="8"/>
      <c r="AC190" s="114">
        <f t="shared" si="65"/>
        <v>0</v>
      </c>
      <c r="AD190" s="114">
        <f t="shared" si="66"/>
        <v>0</v>
      </c>
      <c r="AE190" s="11"/>
    </row>
    <row r="191" s="1" customFormat="1" ht="11" customHeight="1" spans="1:31">
      <c r="A191" s="140"/>
      <c r="B191" s="141"/>
      <c r="C191" s="141"/>
      <c r="D191" s="142"/>
      <c r="E191" s="143"/>
      <c r="F191" s="144"/>
      <c r="G191" s="145"/>
      <c r="H191" s="143"/>
      <c r="I191" s="154"/>
      <c r="J191" s="105"/>
      <c r="K191" s="155" t="s">
        <v>457</v>
      </c>
      <c r="L191" s="44" t="s">
        <v>105</v>
      </c>
      <c r="M191" s="26"/>
      <c r="N191" s="27">
        <v>12700</v>
      </c>
      <c r="O191" s="152">
        <f t="shared" si="70"/>
        <v>12700</v>
      </c>
      <c r="P191" s="29" t="str">
        <f t="shared" si="77"/>
        <v/>
      </c>
      <c r="Q191" s="30">
        <v>12700</v>
      </c>
      <c r="R191" s="90">
        <f t="shared" si="67"/>
        <v>12700</v>
      </c>
      <c r="S191" s="3"/>
      <c r="V191" s="9"/>
      <c r="W191" s="6"/>
      <c r="X191" s="8"/>
      <c r="Y191" s="9"/>
      <c r="Z191" s="6"/>
      <c r="AA191" s="8"/>
      <c r="AC191" s="114">
        <f t="shared" si="65"/>
        <v>0</v>
      </c>
      <c r="AD191" s="114">
        <f t="shared" si="66"/>
        <v>0</v>
      </c>
      <c r="AE191" s="11"/>
    </row>
    <row r="192" s="1" customFormat="1" ht="11" customHeight="1" spans="1:31">
      <c r="A192" s="140"/>
      <c r="B192" s="141"/>
      <c r="C192" s="141"/>
      <c r="D192" s="142"/>
      <c r="E192" s="143"/>
      <c r="F192" s="144"/>
      <c r="G192" s="145"/>
      <c r="H192" s="143"/>
      <c r="I192" s="154"/>
      <c r="J192" s="105"/>
      <c r="K192" s="44" t="s">
        <v>459</v>
      </c>
      <c r="L192" s="44" t="s">
        <v>105</v>
      </c>
      <c r="M192" s="26"/>
      <c r="N192" s="27">
        <v>11000</v>
      </c>
      <c r="O192" s="152">
        <f t="shared" si="70"/>
        <v>11000</v>
      </c>
      <c r="P192" s="29" t="str">
        <f t="shared" si="77"/>
        <v/>
      </c>
      <c r="Q192" s="30">
        <v>11000</v>
      </c>
      <c r="R192" s="90">
        <f t="shared" si="67"/>
        <v>11000</v>
      </c>
      <c r="S192" s="3"/>
      <c r="V192" s="9"/>
      <c r="W192" s="6"/>
      <c r="X192" s="8"/>
      <c r="Y192" s="9"/>
      <c r="Z192" s="6"/>
      <c r="AA192" s="8"/>
      <c r="AC192" s="114">
        <f t="shared" si="65"/>
        <v>0</v>
      </c>
      <c r="AD192" s="114">
        <f t="shared" si="66"/>
        <v>0</v>
      </c>
      <c r="AE192" s="11"/>
    </row>
    <row r="193" s="1" customFormat="1" ht="11" customHeight="1" spans="1:31">
      <c r="A193" s="140"/>
      <c r="B193" s="141"/>
      <c r="C193" s="141"/>
      <c r="D193" s="142"/>
      <c r="E193" s="143"/>
      <c r="F193" s="144"/>
      <c r="G193" s="145"/>
      <c r="H193" s="143"/>
      <c r="I193" s="154"/>
      <c r="J193" s="105"/>
      <c r="K193" s="44" t="s">
        <v>461</v>
      </c>
      <c r="L193" s="60" t="s">
        <v>105</v>
      </c>
      <c r="M193" s="26"/>
      <c r="N193" s="27">
        <v>44000</v>
      </c>
      <c r="O193" s="28">
        <f t="shared" si="70"/>
        <v>44000</v>
      </c>
      <c r="P193" s="29" t="str">
        <f t="shared" si="77"/>
        <v/>
      </c>
      <c r="Q193" s="30">
        <v>44000</v>
      </c>
      <c r="R193" s="90">
        <f t="shared" si="67"/>
        <v>44000</v>
      </c>
      <c r="S193" s="3"/>
      <c r="V193" s="9"/>
      <c r="W193" s="6"/>
      <c r="X193" s="8"/>
      <c r="Y193" s="9"/>
      <c r="Z193" s="6"/>
      <c r="AA193" s="8"/>
      <c r="AC193" s="114">
        <f t="shared" si="65"/>
        <v>0</v>
      </c>
      <c r="AD193" s="114">
        <f t="shared" si="66"/>
        <v>0</v>
      </c>
      <c r="AE193" s="11"/>
    </row>
    <row r="194" s="1" customFormat="1" ht="11" customHeight="1" spans="1:31">
      <c r="A194" s="140"/>
      <c r="B194" s="141"/>
      <c r="C194" s="141"/>
      <c r="D194" s="142"/>
      <c r="E194" s="143"/>
      <c r="F194" s="144"/>
      <c r="G194" s="145"/>
      <c r="H194" s="143"/>
      <c r="I194" s="154"/>
      <c r="J194" s="105"/>
      <c r="K194" s="44" t="s">
        <v>462</v>
      </c>
      <c r="L194" s="60" t="s">
        <v>105</v>
      </c>
      <c r="M194" s="26"/>
      <c r="N194" s="34">
        <v>14700</v>
      </c>
      <c r="O194" s="28">
        <f t="shared" si="70"/>
        <v>14700</v>
      </c>
      <c r="P194" s="29" t="str">
        <f t="shared" si="77"/>
        <v/>
      </c>
      <c r="Q194" s="34">
        <v>14700</v>
      </c>
      <c r="R194" s="90">
        <f t="shared" si="67"/>
        <v>14700</v>
      </c>
      <c r="S194" s="3"/>
      <c r="V194" s="9"/>
      <c r="W194" s="6"/>
      <c r="X194" s="8"/>
      <c r="Y194" s="9"/>
      <c r="Z194" s="6"/>
      <c r="AA194" s="8"/>
      <c r="AC194" s="114">
        <f t="shared" si="65"/>
        <v>0</v>
      </c>
      <c r="AD194" s="114">
        <f t="shared" si="66"/>
        <v>0</v>
      </c>
      <c r="AE194" s="11"/>
    </row>
    <row r="195" s="1" customFormat="1" ht="11" customHeight="1" spans="1:31">
      <c r="A195" s="140"/>
      <c r="B195" s="141"/>
      <c r="C195" s="141"/>
      <c r="D195" s="142"/>
      <c r="E195" s="143"/>
      <c r="F195" s="144"/>
      <c r="G195" s="145"/>
      <c r="H195" s="143"/>
      <c r="I195" s="154"/>
      <c r="J195" s="105"/>
      <c r="K195" s="44" t="s">
        <v>463</v>
      </c>
      <c r="L195" s="60" t="s">
        <v>105</v>
      </c>
      <c r="M195" s="26"/>
      <c r="N195" s="27">
        <v>20700</v>
      </c>
      <c r="O195" s="28">
        <f t="shared" si="70"/>
        <v>20700</v>
      </c>
      <c r="P195" s="29" t="str">
        <f t="shared" si="77"/>
        <v/>
      </c>
      <c r="Q195" s="30">
        <v>20700</v>
      </c>
      <c r="R195" s="90">
        <f t="shared" si="67"/>
        <v>20700</v>
      </c>
      <c r="S195" s="3"/>
      <c r="V195" s="9"/>
      <c r="W195" s="6"/>
      <c r="X195" s="8"/>
      <c r="Y195" s="9"/>
      <c r="Z195" s="6"/>
      <c r="AA195" s="8"/>
      <c r="AC195" s="114">
        <f t="shared" si="65"/>
        <v>0</v>
      </c>
      <c r="AD195" s="114">
        <f t="shared" si="66"/>
        <v>0</v>
      </c>
      <c r="AE195" s="11"/>
    </row>
    <row r="196" s="1" customFormat="1" ht="11" customHeight="1" spans="1:31">
      <c r="A196" s="158"/>
      <c r="B196" s="159"/>
      <c r="C196" s="159"/>
      <c r="D196" s="160"/>
      <c r="E196" s="161"/>
      <c r="F196" s="162"/>
      <c r="G196" s="115"/>
      <c r="H196" s="161"/>
      <c r="I196" s="104"/>
      <c r="J196" s="166"/>
      <c r="K196" s="167" t="s">
        <v>464</v>
      </c>
      <c r="L196" s="159" t="s">
        <v>105</v>
      </c>
      <c r="M196" s="160"/>
      <c r="N196" s="161">
        <v>34200</v>
      </c>
      <c r="O196" s="162">
        <f t="shared" si="70"/>
        <v>34200</v>
      </c>
      <c r="P196" s="115" t="str">
        <f t="shared" si="77"/>
        <v/>
      </c>
      <c r="Q196" s="161">
        <v>34200</v>
      </c>
      <c r="R196" s="116">
        <f t="shared" si="67"/>
        <v>34200</v>
      </c>
      <c r="S196" s="3"/>
      <c r="V196" s="9"/>
      <c r="W196" s="6"/>
      <c r="X196" s="8"/>
      <c r="Y196" s="9"/>
      <c r="Z196" s="6"/>
      <c r="AA196" s="8"/>
      <c r="AC196" s="114">
        <f>F196-I196</f>
        <v>0</v>
      </c>
      <c r="AD196" s="114">
        <f>O196-R196</f>
        <v>0</v>
      </c>
      <c r="AE196" s="11"/>
    </row>
    <row r="197" s="1" customFormat="1" spans="1:31">
      <c r="A197" s="3"/>
      <c r="B197" s="4"/>
      <c r="C197" s="4"/>
      <c r="D197" s="163"/>
      <c r="E197" s="164"/>
      <c r="F197" s="165"/>
      <c r="G197" s="163"/>
      <c r="H197" s="130"/>
      <c r="I197" s="131"/>
      <c r="J197" s="3"/>
      <c r="K197" s="168"/>
      <c r="L197" s="168"/>
      <c r="M197" s="169"/>
      <c r="N197" s="170"/>
      <c r="O197" s="171"/>
      <c r="P197" s="172"/>
      <c r="Q197" s="170"/>
      <c r="R197" s="174"/>
      <c r="S197" s="3"/>
      <c r="V197" s="9"/>
      <c r="W197" s="6"/>
      <c r="X197" s="8"/>
      <c r="Y197" s="9"/>
      <c r="Z197" s="6"/>
      <c r="AA197" s="8"/>
      <c r="AC197" s="114">
        <f>F197-I197</f>
        <v>0</v>
      </c>
      <c r="AD197" s="114">
        <f>O197-R197</f>
        <v>0</v>
      </c>
      <c r="AE197" s="11"/>
    </row>
    <row r="198" s="1" customFormat="1" spans="1:31">
      <c r="A198" s="3"/>
      <c r="B198" s="4"/>
      <c r="C198" s="4"/>
      <c r="D198" s="163"/>
      <c r="E198" s="164"/>
      <c r="F198" s="165"/>
      <c r="G198" s="163"/>
      <c r="H198" s="130"/>
      <c r="I198" s="131"/>
      <c r="J198" s="3"/>
      <c r="M198" s="9"/>
      <c r="N198" s="6"/>
      <c r="O198" s="7"/>
      <c r="P198" s="10"/>
      <c r="Q198" s="6"/>
      <c r="R198" s="8"/>
      <c r="S198" s="3"/>
      <c r="V198" s="9"/>
      <c r="W198" s="6"/>
      <c r="X198" s="8"/>
      <c r="Y198" s="9"/>
      <c r="Z198" s="6"/>
      <c r="AA198" s="8"/>
      <c r="AC198" s="11"/>
      <c r="AD198" s="11"/>
      <c r="AE198" s="11"/>
    </row>
    <row r="199" s="1" customFormat="1" spans="1:31">
      <c r="A199" s="3"/>
      <c r="B199" s="4"/>
      <c r="C199" s="4"/>
      <c r="D199" s="163"/>
      <c r="E199" s="164"/>
      <c r="F199" s="165"/>
      <c r="G199" s="163"/>
      <c r="H199" s="130"/>
      <c r="I199" s="131"/>
      <c r="J199" s="3"/>
      <c r="M199" s="9"/>
      <c r="N199" s="6"/>
      <c r="O199" s="7"/>
      <c r="P199" s="10"/>
      <c r="Q199" s="6"/>
      <c r="R199" s="8"/>
      <c r="S199" s="3"/>
      <c r="V199" s="9"/>
      <c r="W199" s="6"/>
      <c r="X199" s="8"/>
      <c r="Y199" s="9"/>
      <c r="Z199" s="6"/>
      <c r="AA199" s="8"/>
      <c r="AC199" s="11"/>
      <c r="AD199" s="11"/>
      <c r="AE199" s="11"/>
    </row>
    <row r="200" s="1" customFormat="1" spans="1:31">
      <c r="A200" s="3"/>
      <c r="B200" s="4"/>
      <c r="C200" s="4"/>
      <c r="D200" s="163"/>
      <c r="E200" s="130"/>
      <c r="F200" s="165"/>
      <c r="G200" s="163"/>
      <c r="H200" s="130"/>
      <c r="I200" s="131"/>
      <c r="J200" s="3"/>
      <c r="M200" s="9"/>
      <c r="N200" s="6"/>
      <c r="O200" s="7"/>
      <c r="P200" s="10"/>
      <c r="Q200" s="6"/>
      <c r="R200" s="8"/>
      <c r="S200" s="3"/>
      <c r="V200" s="9"/>
      <c r="W200" s="6"/>
      <c r="X200" s="8"/>
      <c r="Y200" s="9"/>
      <c r="Z200" s="6"/>
      <c r="AA200" s="8"/>
      <c r="AC200" s="11"/>
      <c r="AD200" s="11"/>
      <c r="AE200" s="11"/>
    </row>
    <row r="201" s="1" customFormat="1" spans="1:31">
      <c r="A201" s="3"/>
      <c r="B201" s="4"/>
      <c r="C201" s="4"/>
      <c r="D201" s="163"/>
      <c r="E201" s="130"/>
      <c r="F201" s="165"/>
      <c r="G201" s="163"/>
      <c r="H201" s="130"/>
      <c r="I201" s="131"/>
      <c r="J201" s="3"/>
      <c r="L201" s="173"/>
      <c r="M201" s="9"/>
      <c r="N201" s="6"/>
      <c r="O201" s="7"/>
      <c r="P201" s="10"/>
      <c r="Q201" s="6"/>
      <c r="R201" s="8"/>
      <c r="S201" s="3"/>
      <c r="V201" s="9"/>
      <c r="W201" s="6"/>
      <c r="X201" s="8"/>
      <c r="Y201" s="9"/>
      <c r="Z201" s="6"/>
      <c r="AA201" s="8"/>
      <c r="AC201" s="11"/>
      <c r="AD201" s="11"/>
      <c r="AE201" s="11"/>
    </row>
    <row r="202" s="1" customFormat="1" spans="1:31">
      <c r="A202" s="3"/>
      <c r="B202" s="4"/>
      <c r="C202" s="4"/>
      <c r="D202" s="163"/>
      <c r="E202" s="130"/>
      <c r="F202" s="165"/>
      <c r="G202" s="163"/>
      <c r="H202" s="130"/>
      <c r="I202" s="131"/>
      <c r="J202" s="3"/>
      <c r="M202" s="9"/>
      <c r="N202" s="6"/>
      <c r="O202" s="7"/>
      <c r="P202" s="10"/>
      <c r="Q202" s="6"/>
      <c r="R202" s="8"/>
      <c r="S202" s="3"/>
      <c r="V202" s="9"/>
      <c r="W202" s="6"/>
      <c r="X202" s="8"/>
      <c r="Y202" s="9"/>
      <c r="Z202" s="6"/>
      <c r="AA202" s="8"/>
      <c r="AC202" s="11"/>
      <c r="AD202" s="11"/>
      <c r="AE202" s="11"/>
    </row>
    <row r="203" spans="2:9">
      <c r="B203" s="4"/>
      <c r="C203" s="4"/>
      <c r="D203" s="163"/>
      <c r="E203" s="130"/>
      <c r="F203" s="165"/>
      <c r="G203" s="163"/>
      <c r="H203" s="130"/>
      <c r="I203" s="131"/>
    </row>
    <row r="204" spans="2:9">
      <c r="B204" s="4"/>
      <c r="C204" s="4"/>
      <c r="D204" s="163"/>
      <c r="E204" s="130"/>
      <c r="F204" s="165"/>
      <c r="G204" s="163"/>
      <c r="H204" s="130"/>
      <c r="I204" s="131"/>
    </row>
    <row r="205" spans="2:9">
      <c r="B205" s="4"/>
      <c r="C205" s="4"/>
      <c r="D205" s="163"/>
      <c r="E205" s="130"/>
      <c r="F205" s="165"/>
      <c r="G205" s="163"/>
      <c r="H205" s="130"/>
      <c r="I205" s="131"/>
    </row>
    <row r="206" spans="2:9">
      <c r="B206" s="4"/>
      <c r="C206" s="4"/>
      <c r="D206" s="163"/>
      <c r="E206" s="130"/>
      <c r="F206" s="165"/>
      <c r="G206" s="163"/>
      <c r="H206" s="130"/>
      <c r="I206" s="131"/>
    </row>
    <row r="207" spans="2:9">
      <c r="B207" s="4"/>
      <c r="C207" s="4"/>
      <c r="D207" s="163"/>
      <c r="E207" s="130"/>
      <c r="F207" s="165"/>
      <c r="G207" s="163"/>
      <c r="H207" s="130"/>
      <c r="I207" s="131"/>
    </row>
    <row r="208" spans="2:9">
      <c r="B208" s="4"/>
      <c r="C208" s="4"/>
      <c r="D208" s="163"/>
      <c r="E208" s="130"/>
      <c r="F208" s="165"/>
      <c r="G208" s="163"/>
      <c r="H208" s="130"/>
      <c r="I208" s="131"/>
    </row>
    <row r="209" spans="2:9">
      <c r="B209" s="4"/>
      <c r="C209" s="4"/>
      <c r="D209" s="163"/>
      <c r="E209" s="130"/>
      <c r="F209" s="165"/>
      <c r="G209" s="163"/>
      <c r="H209" s="130"/>
      <c r="I209" s="131"/>
    </row>
    <row r="210" spans="2:9">
      <c r="B210" s="4"/>
      <c r="C210" s="4"/>
      <c r="D210" s="163"/>
      <c r="E210" s="130"/>
      <c r="F210" s="165"/>
      <c r="G210" s="163"/>
      <c r="H210" s="130"/>
      <c r="I210" s="131"/>
    </row>
    <row r="211" spans="2:9">
      <c r="B211" s="4"/>
      <c r="C211" s="4"/>
      <c r="D211" s="163"/>
      <c r="E211" s="130"/>
      <c r="F211" s="165"/>
      <c r="G211" s="163"/>
      <c r="H211" s="130"/>
      <c r="I211" s="131"/>
    </row>
    <row r="212" spans="2:9">
      <c r="B212" s="4"/>
      <c r="C212" s="4"/>
      <c r="D212" s="163"/>
      <c r="E212" s="130"/>
      <c r="F212" s="165"/>
      <c r="G212" s="163"/>
      <c r="H212" s="130"/>
      <c r="I212" s="131"/>
    </row>
    <row r="213" spans="2:9">
      <c r="B213" s="4"/>
      <c r="C213" s="4"/>
      <c r="D213" s="163"/>
      <c r="E213" s="130"/>
      <c r="F213" s="165"/>
      <c r="G213" s="163"/>
      <c r="H213" s="130"/>
      <c r="I213" s="131"/>
    </row>
    <row r="214" spans="2:9">
      <c r="B214" s="4"/>
      <c r="C214" s="4"/>
      <c r="D214" s="163"/>
      <c r="E214" s="130"/>
      <c r="F214" s="165"/>
      <c r="G214" s="163"/>
      <c r="H214" s="130"/>
      <c r="I214" s="131"/>
    </row>
    <row r="215" spans="2:9">
      <c r="B215" s="4"/>
      <c r="C215" s="4"/>
      <c r="D215" s="163"/>
      <c r="E215" s="130"/>
      <c r="F215" s="165"/>
      <c r="G215" s="163"/>
      <c r="H215" s="130"/>
      <c r="I215" s="131"/>
    </row>
    <row r="216" spans="2:9">
      <c r="B216" s="4"/>
      <c r="C216" s="4"/>
      <c r="D216" s="163"/>
      <c r="E216" s="130"/>
      <c r="F216" s="165"/>
      <c r="G216" s="163"/>
      <c r="H216" s="130"/>
      <c r="I216" s="131"/>
    </row>
  </sheetData>
  <autoFilter xmlns:etc="http://www.wps.cn/officeDocument/2017/etCustomData" ref="A3:AE197" etc:filterBottomFollowUsedRange="0">
    <extLst/>
  </autoFilter>
  <mergeCells count="31">
    <mergeCell ref="A1:R1"/>
    <mergeCell ref="S1:AA1"/>
    <mergeCell ref="D2:F2"/>
    <mergeCell ref="G2:I2"/>
    <mergeCell ref="M2:O2"/>
    <mergeCell ref="P2:R2"/>
    <mergeCell ref="V2:X2"/>
    <mergeCell ref="Y2:AA2"/>
    <mergeCell ref="A2:A3"/>
    <mergeCell ref="A4:A9"/>
    <mergeCell ref="A10:A24"/>
    <mergeCell ref="A26:A74"/>
    <mergeCell ref="A77:A94"/>
    <mergeCell ref="A96:A118"/>
    <mergeCell ref="A120:A165"/>
    <mergeCell ref="A166:A185"/>
    <mergeCell ref="J2:J3"/>
    <mergeCell ref="J4:J27"/>
    <mergeCell ref="J28:J49"/>
    <mergeCell ref="J51:J74"/>
    <mergeCell ref="J75:J94"/>
    <mergeCell ref="J95:J99"/>
    <mergeCell ref="J100:J122"/>
    <mergeCell ref="J123:J125"/>
    <mergeCell ref="J126:J134"/>
    <mergeCell ref="J135:J146"/>
    <mergeCell ref="J147:J170"/>
    <mergeCell ref="J171:J196"/>
    <mergeCell ref="S2:S3"/>
    <mergeCell ref="T2:T3"/>
    <mergeCell ref="U2:U3"/>
  </mergeCells>
  <conditionalFormatting sqref="AC$1:AE$1048576">
    <cfRule type="cellIs" dxfId="0" priority="1" operator="notEqual">
      <formula>0</formula>
    </cfRule>
  </conditionalFormatting>
  <printOptions gridLines="1"/>
  <pageMargins left="0.275" right="0" top="0.511805555555556" bottom="0.472222222222222" header="0.314583333333333" footer="0.196527777777778"/>
  <pageSetup paperSize="9" fitToHeight="0" orientation="portrait"/>
  <headerFooter>
    <oddFooter>&amp;C第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71</vt:i4>
      </vt:variant>
    </vt:vector>
  </HeadingPairs>
  <TitlesOfParts>
    <vt:vector size="71" baseType="lpstr">
      <vt:lpstr>6.30 (2)</vt:lpstr>
      <vt:lpstr>6.30</vt:lpstr>
      <vt:lpstr>6.29 (2)</vt:lpstr>
      <vt:lpstr>6.29</vt:lpstr>
      <vt:lpstr>6.28 (3)</vt:lpstr>
      <vt:lpstr>6.28 (2)</vt:lpstr>
      <vt:lpstr>6.28</vt:lpstr>
      <vt:lpstr>6.27 (3)</vt:lpstr>
      <vt:lpstr>6.27 (2)</vt:lpstr>
      <vt:lpstr>6.27</vt:lpstr>
      <vt:lpstr>6.26 (4)</vt:lpstr>
      <vt:lpstr>6.26 (3)</vt:lpstr>
      <vt:lpstr>6.26 (2)</vt:lpstr>
      <vt:lpstr>6.26</vt:lpstr>
      <vt:lpstr>6.25 (2)</vt:lpstr>
      <vt:lpstr>6.25</vt:lpstr>
      <vt:lpstr>6.24</vt:lpstr>
      <vt:lpstr>6.23 (3)</vt:lpstr>
      <vt:lpstr>6.23 (2)</vt:lpstr>
      <vt:lpstr>6.23</vt:lpstr>
      <vt:lpstr>6.22 (2)</vt:lpstr>
      <vt:lpstr>6.22</vt:lpstr>
      <vt:lpstr>6.21 (2)</vt:lpstr>
      <vt:lpstr>6.21</vt:lpstr>
      <vt:lpstr>6.20 (2)</vt:lpstr>
      <vt:lpstr>6.20</vt:lpstr>
      <vt:lpstr>6.19</vt:lpstr>
      <vt:lpstr>6.18 (4)</vt:lpstr>
      <vt:lpstr>6.18 (3)</vt:lpstr>
      <vt:lpstr>6.18 (2)</vt:lpstr>
      <vt:lpstr>6.18</vt:lpstr>
      <vt:lpstr>6.17</vt:lpstr>
      <vt:lpstr>6.16 (3)</vt:lpstr>
      <vt:lpstr>6.16 (2)</vt:lpstr>
      <vt:lpstr>6.16</vt:lpstr>
      <vt:lpstr>6.15 (3)</vt:lpstr>
      <vt:lpstr>6.15 (2)</vt:lpstr>
      <vt:lpstr>6.15</vt:lpstr>
      <vt:lpstr>6.14 (5)</vt:lpstr>
      <vt:lpstr>6.14 (4)</vt:lpstr>
      <vt:lpstr>6.14 (3)</vt:lpstr>
      <vt:lpstr>6.14 (2)</vt:lpstr>
      <vt:lpstr>6.14</vt:lpstr>
      <vt:lpstr>6.13 (4)</vt:lpstr>
      <vt:lpstr>6.13 (3)</vt:lpstr>
      <vt:lpstr>6.13 (2)</vt:lpstr>
      <vt:lpstr>6.13</vt:lpstr>
      <vt:lpstr>6.12 (4)</vt:lpstr>
      <vt:lpstr>6.12 (3)</vt:lpstr>
      <vt:lpstr>6.12 (2)</vt:lpstr>
      <vt:lpstr>6.12</vt:lpstr>
      <vt:lpstr>6.11 (2)</vt:lpstr>
      <vt:lpstr>6.11</vt:lpstr>
      <vt:lpstr>6.10 (3)</vt:lpstr>
      <vt:lpstr>6.10 (2)</vt:lpstr>
      <vt:lpstr>6.10</vt:lpstr>
      <vt:lpstr>6.9 (2)</vt:lpstr>
      <vt:lpstr>6.9</vt:lpstr>
      <vt:lpstr>6.8 (2)</vt:lpstr>
      <vt:lpstr>6.8</vt:lpstr>
      <vt:lpstr>6.7 (2)</vt:lpstr>
      <vt:lpstr>6.7</vt:lpstr>
      <vt:lpstr>6.6 (3)</vt:lpstr>
      <vt:lpstr>6.6 (2)</vt:lpstr>
      <vt:lpstr>6.6</vt:lpstr>
      <vt:lpstr>6.5</vt:lpstr>
      <vt:lpstr>6.3 (3)</vt:lpstr>
      <vt:lpstr>6.3 (2)</vt:lpstr>
      <vt:lpstr>6.3</vt:lpstr>
      <vt:lpstr>6.2</vt:lpstr>
      <vt:lpstr>价格表6月1号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</dc:creator>
  <cp:lastModifiedBy>wangxue</cp:lastModifiedBy>
  <dcterms:created xsi:type="dcterms:W3CDTF">2025-03-01T06:08:00Z</dcterms:created>
  <dcterms:modified xsi:type="dcterms:W3CDTF">2025-06-30T08:38:00Z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5F225DDFC14349298A9388B3B9FF0DFD_13</vt:lpwstr>
  </property>
  <property fmtid="{D5CDD505-2E9C-101B-9397-08002B2CF9AE}" pid="3" name="KSOProductBuildVer">
    <vt:lpwstr>2052-12.1.0.21541</vt:lpwstr>
  </property>
  <property fmtid="{D5CDD505-2E9C-101B-9397-08002B2CF9AE}" pid="4" name="KSOReadingLayout">
    <vt:bool>true</vt:bool>
  </property>
</Properties>
</file>