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amma-Gamma\Desktop\alon_eden\"/>
    </mc:Choice>
  </mc:AlternateContent>
  <xr:revisionPtr revIDLastSave="0" documentId="8_{B22735F2-D478-4853-AACA-BF69EFEA1E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60_open_g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D8" i="1" s="1"/>
  <c r="E8" i="1"/>
  <c r="F8" i="1" s="1"/>
  <c r="J8" i="1"/>
  <c r="K8" i="1"/>
  <c r="L8" i="1" s="1"/>
  <c r="J22" i="1"/>
  <c r="N22" i="1"/>
  <c r="L22" i="1"/>
  <c r="M22" i="1"/>
  <c r="K22" i="1"/>
  <c r="F22" i="1"/>
  <c r="G22" i="1" s="1"/>
  <c r="D22" i="1"/>
  <c r="C22" i="1"/>
  <c r="E22" i="1"/>
  <c r="C20" i="1"/>
  <c r="D20" i="1" s="1"/>
  <c r="E20" i="1"/>
  <c r="C12" i="1"/>
  <c r="D12" i="1" s="1"/>
  <c r="J20" i="1"/>
  <c r="K20" i="1"/>
  <c r="L20" i="1" s="1"/>
  <c r="J10" i="1"/>
  <c r="K10" i="1"/>
  <c r="L10" i="1" s="1"/>
  <c r="E10" i="1"/>
  <c r="C10" i="1"/>
  <c r="D10" i="1" s="1"/>
  <c r="C18" i="1"/>
  <c r="J18" i="1"/>
  <c r="K18" i="1"/>
  <c r="L18" i="1"/>
  <c r="J12" i="1"/>
  <c r="K12" i="1"/>
  <c r="L12" i="1" s="1"/>
  <c r="E12" i="1"/>
  <c r="E18" i="1"/>
  <c r="C16" i="1"/>
  <c r="D16" i="1" s="1"/>
  <c r="C14" i="1"/>
  <c r="D14" i="1" s="1"/>
  <c r="J14" i="1"/>
  <c r="K14" i="1"/>
  <c r="L14" i="1" s="1"/>
  <c r="J15" i="1"/>
  <c r="K15" i="1"/>
  <c r="L15" i="1" s="1"/>
  <c r="J16" i="1"/>
  <c r="K16" i="1"/>
  <c r="L16" i="1" s="1"/>
  <c r="E14" i="1"/>
  <c r="E15" i="1"/>
  <c r="E16" i="1"/>
  <c r="C15" i="1"/>
  <c r="F15" i="1" s="1"/>
  <c r="C2" i="1"/>
  <c r="D2" i="1" s="1"/>
  <c r="C3" i="1"/>
  <c r="D3" i="1" s="1"/>
  <c r="C4" i="1"/>
  <c r="C5" i="1"/>
  <c r="D5" i="1" s="1"/>
  <c r="C6" i="1"/>
  <c r="D6" i="1" s="1"/>
  <c r="C7" i="1"/>
  <c r="D7" i="1" s="1"/>
  <c r="C9" i="1"/>
  <c r="D9" i="1" s="1"/>
  <c r="C11" i="1"/>
  <c r="D11" i="1" s="1"/>
  <c r="C13" i="1"/>
  <c r="C17" i="1"/>
  <c r="D17" i="1" s="1"/>
  <c r="J2" i="1"/>
  <c r="K2" i="1"/>
  <c r="L2" i="1" s="1"/>
  <c r="J3" i="1"/>
  <c r="K3" i="1"/>
  <c r="L3" i="1" s="1"/>
  <c r="M3" i="1" s="1"/>
  <c r="J4" i="1"/>
  <c r="K4" i="1"/>
  <c r="L4" i="1" s="1"/>
  <c r="J5" i="1"/>
  <c r="K5" i="1"/>
  <c r="L5" i="1" s="1"/>
  <c r="J6" i="1"/>
  <c r="K6" i="1"/>
  <c r="L6" i="1" s="1"/>
  <c r="J7" i="1"/>
  <c r="K7" i="1"/>
  <c r="L7" i="1" s="1"/>
  <c r="J9" i="1"/>
  <c r="K9" i="1"/>
  <c r="L9" i="1" s="1"/>
  <c r="J11" i="1"/>
  <c r="K11" i="1"/>
  <c r="L11" i="1" s="1"/>
  <c r="J13" i="1"/>
  <c r="K13" i="1"/>
  <c r="L13" i="1" s="1"/>
  <c r="M13" i="1" s="1"/>
  <c r="J17" i="1"/>
  <c r="K17" i="1"/>
  <c r="L17" i="1" s="1"/>
  <c r="M17" i="1" s="1"/>
  <c r="E2" i="1"/>
  <c r="E3" i="1"/>
  <c r="E4" i="1"/>
  <c r="E5" i="1"/>
  <c r="E6" i="1"/>
  <c r="E7" i="1"/>
  <c r="E9" i="1"/>
  <c r="E11" i="1"/>
  <c r="D13" i="1"/>
  <c r="E13" i="1"/>
  <c r="F13" i="1" s="1"/>
  <c r="E17" i="1"/>
  <c r="C28" i="1"/>
  <c r="D28" i="1" s="1"/>
  <c r="H27" i="1"/>
  <c r="J27" i="1" s="1"/>
  <c r="C27" i="1"/>
  <c r="D27" i="1" s="1"/>
  <c r="C26" i="1"/>
  <c r="D26" i="1" s="1"/>
  <c r="C25" i="1"/>
  <c r="D25" i="1" s="1"/>
  <c r="C24" i="1"/>
  <c r="D24" i="1" s="1"/>
  <c r="C23" i="1"/>
  <c r="D23" i="1" s="1"/>
  <c r="C21" i="1"/>
  <c r="D21" i="1" s="1"/>
  <c r="C19" i="1"/>
  <c r="D19" i="1" s="1"/>
  <c r="E21" i="1"/>
  <c r="J21" i="1"/>
  <c r="K21" i="1"/>
  <c r="L21" i="1" s="1"/>
  <c r="E23" i="1"/>
  <c r="J23" i="1"/>
  <c r="K23" i="1"/>
  <c r="L23" i="1" s="1"/>
  <c r="E24" i="1"/>
  <c r="J24" i="1"/>
  <c r="K24" i="1"/>
  <c r="L24" i="1" s="1"/>
  <c r="E25" i="1"/>
  <c r="J25" i="1"/>
  <c r="K25" i="1"/>
  <c r="L25" i="1" s="1"/>
  <c r="E26" i="1"/>
  <c r="J26" i="1"/>
  <c r="K26" i="1"/>
  <c r="L26" i="1" s="1"/>
  <c r="E27" i="1"/>
  <c r="E28" i="1"/>
  <c r="J28" i="1"/>
  <c r="K28" i="1"/>
  <c r="L28" i="1" s="1"/>
  <c r="K19" i="1"/>
  <c r="L19" i="1" s="1"/>
  <c r="J19" i="1"/>
  <c r="E19" i="1"/>
  <c r="M8" i="1" l="1"/>
  <c r="G8" i="1"/>
  <c r="N8" i="1"/>
  <c r="F10" i="1"/>
  <c r="G10" i="1" s="1"/>
  <c r="M9" i="1"/>
  <c r="N10" i="1"/>
  <c r="M20" i="1"/>
  <c r="F20" i="1"/>
  <c r="G20" i="1" s="1"/>
  <c r="N20" i="1"/>
  <c r="M10" i="1"/>
  <c r="M11" i="1"/>
  <c r="M2" i="1"/>
  <c r="M15" i="1"/>
  <c r="M26" i="1"/>
  <c r="F14" i="1"/>
  <c r="G14" i="1" s="1"/>
  <c r="F18" i="1"/>
  <c r="F12" i="1"/>
  <c r="G12" i="1" s="1"/>
  <c r="N12" i="1"/>
  <c r="M18" i="1"/>
  <c r="D18" i="1"/>
  <c r="N18" i="1" s="1"/>
  <c r="M12" i="1"/>
  <c r="F16" i="1"/>
  <c r="G16" i="1" s="1"/>
  <c r="F24" i="1"/>
  <c r="G24" i="1" s="1"/>
  <c r="N13" i="1"/>
  <c r="D15" i="1"/>
  <c r="N15" i="1" s="1"/>
  <c r="N16" i="1"/>
  <c r="F11" i="1"/>
  <c r="G11" i="1" s="1"/>
  <c r="M28" i="1"/>
  <c r="M21" i="1"/>
  <c r="M7" i="1"/>
  <c r="M16" i="1"/>
  <c r="F4" i="1"/>
  <c r="M14" i="1"/>
  <c r="N14" i="1"/>
  <c r="M23" i="1"/>
  <c r="F9" i="1"/>
  <c r="G9" i="1" s="1"/>
  <c r="M25" i="1"/>
  <c r="M6" i="1"/>
  <c r="F19" i="1"/>
  <c r="G19" i="1" s="1"/>
  <c r="G13" i="1"/>
  <c r="M4" i="1"/>
  <c r="N2" i="1"/>
  <c r="F2" i="1"/>
  <c r="G2" i="1" s="1"/>
  <c r="F3" i="1"/>
  <c r="G3" i="1" s="1"/>
  <c r="N3" i="1"/>
  <c r="D4" i="1"/>
  <c r="N4" i="1" s="1"/>
  <c r="M5" i="1"/>
  <c r="F5" i="1"/>
  <c r="G5" i="1" s="1"/>
  <c r="F6" i="1"/>
  <c r="G6" i="1" s="1"/>
  <c r="N6" i="1"/>
  <c r="N7" i="1"/>
  <c r="F7" i="1"/>
  <c r="G7" i="1" s="1"/>
  <c r="N9" i="1"/>
  <c r="N11" i="1"/>
  <c r="N17" i="1"/>
  <c r="F17" i="1"/>
  <c r="G17" i="1" s="1"/>
  <c r="N5" i="1"/>
  <c r="F28" i="1"/>
  <c r="G28" i="1" s="1"/>
  <c r="N28" i="1"/>
  <c r="N19" i="1"/>
  <c r="K27" i="1"/>
  <c r="L27" i="1" s="1"/>
  <c r="M27" i="1" s="1"/>
  <c r="F23" i="1"/>
  <c r="G23" i="1" s="1"/>
  <c r="M24" i="1"/>
  <c r="N24" i="1"/>
  <c r="N27" i="1"/>
  <c r="F27" i="1"/>
  <c r="G27" i="1" s="1"/>
  <c r="N26" i="1"/>
  <c r="F26" i="1"/>
  <c r="G26" i="1" s="1"/>
  <c r="N25" i="1"/>
  <c r="F25" i="1"/>
  <c r="G25" i="1" s="1"/>
  <c r="N23" i="1"/>
  <c r="N21" i="1"/>
  <c r="F21" i="1"/>
  <c r="G21" i="1" s="1"/>
  <c r="M19" i="1"/>
  <c r="G18" i="1" l="1"/>
  <c r="G15" i="1"/>
  <c r="G4" i="1"/>
</calcChain>
</file>

<file path=xl/sharedStrings.xml><?xml version="1.0" encoding="utf-8"?>
<sst xmlns="http://schemas.openxmlformats.org/spreadsheetml/2006/main" count="14" uniqueCount="14">
  <si>
    <t>thete</t>
  </si>
  <si>
    <t>coincident</t>
  </si>
  <si>
    <t>time</t>
  </si>
  <si>
    <t>rate</t>
  </si>
  <si>
    <t>coincident 1</t>
  </si>
  <si>
    <t>time 1</t>
  </si>
  <si>
    <t>rate 1</t>
  </si>
  <si>
    <t>error coin</t>
  </si>
  <si>
    <t>error rate</t>
  </si>
  <si>
    <t>rel</t>
  </si>
  <si>
    <t>error coin 1</t>
  </si>
  <si>
    <t>error rate 1</t>
  </si>
  <si>
    <t>rel 1</t>
  </si>
  <si>
    <t>tot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</si>
</sst>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Co60_open_gate!$D$1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Co60_open_gate!$A$2:$A$28</c:f>
              <c:numCache>
                <c:formatCode>General</c:formatCode>
                <c:ptCount val="27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-35</c:v>
                </c:pt>
                <c:pt idx="7">
                  <c:v>-30</c:v>
                </c:pt>
                <c:pt idx="8">
                  <c:v>-25</c:v>
                </c:pt>
                <c:pt idx="9">
                  <c:v>-20</c:v>
                </c:pt>
                <c:pt idx="10">
                  <c:v>-15</c:v>
                </c:pt>
                <c:pt idx="11">
                  <c:v>-10</c:v>
                </c:pt>
                <c:pt idx="12">
                  <c:v>-5</c:v>
                </c:pt>
                <c:pt idx="13">
                  <c:v>0</c:v>
                </c:pt>
                <c:pt idx="14">
                  <c:v>5</c:v>
                </c:pt>
                <c:pt idx="15">
                  <c:v>10</c:v>
                </c:pt>
                <c:pt idx="16">
                  <c:v>15</c:v>
                </c:pt>
                <c:pt idx="17">
                  <c:v>20</c:v>
                </c:pt>
                <c:pt idx="18">
                  <c:v>25</c:v>
                </c:pt>
                <c:pt idx="19">
                  <c:v>30</c:v>
                </c:pt>
                <c:pt idx="20">
                  <c:v>35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</c:numCache>
            </c:numRef>
          </c:xVal>
          <c:yVal>
            <c:numRef>
              <c:f>Co60_open_gate!$D$2:$D$28</c:f>
              <c:numCache>
                <c:formatCode>General</c:formatCode>
                <c:ptCount val="27"/>
                <c:pt idx="0">
                  <c:v>2.6041666666666665</c:v>
                </c:pt>
                <c:pt idx="1">
                  <c:v>2.3646408839779007</c:v>
                </c:pt>
                <c:pt idx="2">
                  <c:v>2.6375000000000002</c:v>
                </c:pt>
                <c:pt idx="3">
                  <c:v>2.6</c:v>
                </c:pt>
                <c:pt idx="4">
                  <c:v>2.375</c:v>
                </c:pt>
                <c:pt idx="5">
                  <c:v>2.6792452830188678</c:v>
                </c:pt>
                <c:pt idx="6">
                  <c:v>2.3186813186813189</c:v>
                </c:pt>
                <c:pt idx="7">
                  <c:v>2.9753086419753085</c:v>
                </c:pt>
                <c:pt idx="8">
                  <c:v>2.8809523809523809</c:v>
                </c:pt>
                <c:pt idx="9">
                  <c:v>2.8421052631578947</c:v>
                </c:pt>
                <c:pt idx="10">
                  <c:v>3.2108843537414966</c:v>
                </c:pt>
                <c:pt idx="11">
                  <c:v>2.9590643274853803</c:v>
                </c:pt>
                <c:pt idx="12">
                  <c:v>2.6477272727272729</c:v>
                </c:pt>
                <c:pt idx="13">
                  <c:v>2.5074626865671643</c:v>
                </c:pt>
                <c:pt idx="14">
                  <c:v>2.5918367346938775</c:v>
                </c:pt>
                <c:pt idx="15">
                  <c:v>2.8533333333333335</c:v>
                </c:pt>
                <c:pt idx="16">
                  <c:v>2.6860465116279069</c:v>
                </c:pt>
                <c:pt idx="17">
                  <c:v>2.8133333333333335</c:v>
                </c:pt>
                <c:pt idx="18">
                  <c:v>2.8266666666666667</c:v>
                </c:pt>
                <c:pt idx="19">
                  <c:v>2.9103448275862069</c:v>
                </c:pt>
                <c:pt idx="20">
                  <c:v>2.7171717171717171</c:v>
                </c:pt>
                <c:pt idx="21">
                  <c:v>2.6878980891719744</c:v>
                </c:pt>
                <c:pt idx="22">
                  <c:v>2.5280898876404496</c:v>
                </c:pt>
                <c:pt idx="23">
                  <c:v>2.6211180124223601</c:v>
                </c:pt>
                <c:pt idx="24">
                  <c:v>2.9523809523809526</c:v>
                </c:pt>
                <c:pt idx="25">
                  <c:v>2.6334841628959276</c:v>
                </c:pt>
                <c:pt idx="26">
                  <c:v>2.858974358974359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8-4FD2-89F9-9004D2213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517776"/>
        <c:axId val="1729678288"/>
      </c:scatterChart>
      <c:valAx>
        <c:axId val="172751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729678288"/>
        <c:crosses val="autoZero"/>
        <c:crossBetween val="midCat"/>
      </c:valAx>
      <c:valAx>
        <c:axId val="17296782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72751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Co60_open_gate!$N$1</c:f>
              <c:strCache>
                <c:ptCount val="1"/>
                <c:pt idx="0">
                  <c:v>tot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Co60_open_gate!$A$2:$A$28</c:f>
              <c:numCache>
                <c:formatCode>General</c:formatCode>
                <c:ptCount val="27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-35</c:v>
                </c:pt>
                <c:pt idx="7">
                  <c:v>-30</c:v>
                </c:pt>
                <c:pt idx="8">
                  <c:v>-25</c:v>
                </c:pt>
                <c:pt idx="9">
                  <c:v>-20</c:v>
                </c:pt>
                <c:pt idx="10">
                  <c:v>-15</c:v>
                </c:pt>
                <c:pt idx="11">
                  <c:v>-10</c:v>
                </c:pt>
                <c:pt idx="12">
                  <c:v>-5</c:v>
                </c:pt>
                <c:pt idx="13">
                  <c:v>0</c:v>
                </c:pt>
                <c:pt idx="14">
                  <c:v>5</c:v>
                </c:pt>
                <c:pt idx="15">
                  <c:v>10</c:v>
                </c:pt>
                <c:pt idx="16">
                  <c:v>15</c:v>
                </c:pt>
                <c:pt idx="17">
                  <c:v>20</c:v>
                </c:pt>
                <c:pt idx="18">
                  <c:v>25</c:v>
                </c:pt>
                <c:pt idx="19">
                  <c:v>30</c:v>
                </c:pt>
                <c:pt idx="20">
                  <c:v>35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</c:numCache>
            </c:numRef>
          </c:xVal>
          <c:yVal>
            <c:numRef>
              <c:f>Co60_open_gate!$N$2:$N$28</c:f>
              <c:numCache>
                <c:formatCode>General</c:formatCode>
                <c:ptCount val="27"/>
                <c:pt idx="0">
                  <c:v>2.162817752722538E-3</c:v>
                </c:pt>
                <c:pt idx="1">
                  <c:v>1.9584449039080775E-3</c:v>
                </c:pt>
                <c:pt idx="2">
                  <c:v>2.2317983918006832E-3</c:v>
                </c:pt>
                <c:pt idx="3">
                  <c:v>2.1546592775041049E-3</c:v>
                </c:pt>
                <c:pt idx="4">
                  <c:v>2.0254055199128433E-3</c:v>
                </c:pt>
                <c:pt idx="5">
                  <c:v>2.2311912175597653E-3</c:v>
                </c:pt>
                <c:pt idx="6">
                  <c:v>1.9413896577238224E-3</c:v>
                </c:pt>
                <c:pt idx="7">
                  <c:v>2.5086075746657056E-3</c:v>
                </c:pt>
                <c:pt idx="8">
                  <c:v>2.4398893267288078E-3</c:v>
                </c:pt>
                <c:pt idx="9">
                  <c:v>2.4709436703427325E-3</c:v>
                </c:pt>
                <c:pt idx="10">
                  <c:v>2.7568198996770423E-3</c:v>
                </c:pt>
                <c:pt idx="11">
                  <c:v>2.5856644159661935E-3</c:v>
                </c:pt>
                <c:pt idx="12">
                  <c:v>2.29416848121938E-3</c:v>
                </c:pt>
                <c:pt idx="13">
                  <c:v>2.1786777385628692E-3</c:v>
                </c:pt>
                <c:pt idx="14">
                  <c:v>2.251587863911839E-3</c:v>
                </c:pt>
                <c:pt idx="15">
                  <c:v>2.4745463864684781E-3</c:v>
                </c:pt>
                <c:pt idx="16">
                  <c:v>2.335344492919732E-3</c:v>
                </c:pt>
                <c:pt idx="17">
                  <c:v>2.4272521062864553E-3</c:v>
                </c:pt>
                <c:pt idx="18">
                  <c:v>2.4159825870646769E-3</c:v>
                </c:pt>
                <c:pt idx="19">
                  <c:v>2.5102974286052848E-3</c:v>
                </c:pt>
                <c:pt idx="20">
                  <c:v>2.2342156553525646E-3</c:v>
                </c:pt>
                <c:pt idx="21">
                  <c:v>2.2277126843449381E-3</c:v>
                </c:pt>
                <c:pt idx="22">
                  <c:v>2.1009912368912518E-3</c:v>
                </c:pt>
                <c:pt idx="23">
                  <c:v>2.1798842141017619E-3</c:v>
                </c:pt>
                <c:pt idx="24">
                  <c:v>2.4038918760744725E-3</c:v>
                </c:pt>
                <c:pt idx="25">
                  <c:v>2.1550461351028129E-3</c:v>
                </c:pt>
                <c:pt idx="26">
                  <c:v>2.3622145371841605E-3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74-4418-B14D-41FEC1B8B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846976"/>
        <c:axId val="1729692208"/>
      </c:scatterChart>
      <c:valAx>
        <c:axId val="188884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729692208"/>
        <c:crosses val="autoZero"/>
        <c:crossBetween val="midCat"/>
      </c:valAx>
      <c:valAx>
        <c:axId val="17296922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88884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590550</xdr:colOff>
      <xdr:row>6</xdr:row>
      <xdr:rowOff>147637</xdr:rowOff>
    </xdr:from>
    <xdr:to>
      <xdr:col>24</xdr:col>
      <xdr:colOff>285750</xdr:colOff>
      <xdr:row>21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2FE42E-DEEC-DF31-64D6-450C86B97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85725</xdr:colOff>
      <xdr:row>21</xdr:row>
      <xdr:rowOff>128587</xdr:rowOff>
    </xdr:from>
    <xdr:to>
      <xdr:col>24</xdr:col>
      <xdr:colOff>390525</xdr:colOff>
      <xdr:row>36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EACA3F-B3E0-2397-3027-CD1348E5E4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I9" sqref="I9"/>
    </sheetView>
  </sheetViews>
  <sheetFormatPr defaultRowHeight="15" x14ac:dyDescent="0.25"/>
  <cols>
    <col min="1" max="1" width="5.85546875" bestFit="1" customWidth="1"/>
    <col min="2" max="2" width="10.28515625" bestFit="1" customWidth="1"/>
    <col min="3" max="3" width="5.140625" bestFit="1" customWidth="1"/>
    <col min="4" max="4" width="7.7109375" bestFit="1" customWidth="1"/>
    <col min="5" max="5" width="9.5703125" bestFit="1" customWidth="1"/>
    <col min="6" max="6" width="9.42578125" bestFit="1" customWidth="1"/>
    <col min="7" max="7" width="7.7109375" bestFit="1" customWidth="1"/>
    <col min="8" max="8" width="11.7109375" bestFit="1" customWidth="1"/>
    <col min="9" max="9" width="6.5703125" bestFit="1" customWidth="1"/>
    <col min="10" max="10" width="6" bestFit="1" customWidth="1"/>
    <col min="11" max="11" width="11" bestFit="1" customWidth="1"/>
    <col min="12" max="12" width="10.85546875" bestFit="1" customWidth="1"/>
    <col min="13" max="13" width="4.85546875" bestFit="1" customWidth="1"/>
    <col min="14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-90</v>
      </c>
      <c r="B2">
        <v>500</v>
      </c>
      <c r="C2">
        <f>3*60+12</f>
        <v>192</v>
      </c>
      <c r="D2">
        <f t="shared" ref="D2:D7" si="0">B2/C2</f>
        <v>2.6041666666666665</v>
      </c>
      <c r="E2">
        <f t="shared" ref="E2:E7" si="1">SQRT(B2)</f>
        <v>22.360679774997898</v>
      </c>
      <c r="F2">
        <f t="shared" ref="F2:F7" si="2">E2/C2</f>
        <v>0.11646187382811406</v>
      </c>
      <c r="G2">
        <f t="shared" ref="G2:G7" si="3">F2/D2 * 100</f>
        <v>4.4721359549995805</v>
      </c>
      <c r="H2">
        <v>22528</v>
      </c>
      <c r="I2">
        <v>18.71</v>
      </c>
      <c r="J2">
        <f t="shared" ref="J2:J7" si="4">H2/I2</f>
        <v>1204.0619989310528</v>
      </c>
      <c r="K2">
        <f t="shared" ref="K2:K7" si="5">SQRT(H2)</f>
        <v>150.09330431434975</v>
      </c>
      <c r="L2">
        <f t="shared" ref="L2:L7" si="6">K2/I2</f>
        <v>8.0220900221458979</v>
      </c>
      <c r="M2">
        <f t="shared" ref="M2:M7" si="7">L2/J2 * 100</f>
        <v>0.66625223861128269</v>
      </c>
      <c r="N2">
        <f t="shared" ref="N2:N7" si="8">D2/J2</f>
        <v>2.162817752722538E-3</v>
      </c>
    </row>
    <row r="3" spans="1:14" x14ac:dyDescent="0.25">
      <c r="A3">
        <v>-80</v>
      </c>
      <c r="B3">
        <v>428</v>
      </c>
      <c r="C3">
        <f>3*60+1</f>
        <v>181</v>
      </c>
      <c r="D3">
        <f t="shared" si="0"/>
        <v>2.3646408839779007</v>
      </c>
      <c r="E3">
        <f t="shared" si="1"/>
        <v>20.688160865577203</v>
      </c>
      <c r="F3">
        <f t="shared" si="2"/>
        <v>0.11429923130153151</v>
      </c>
      <c r="G3">
        <f t="shared" si="3"/>
        <v>4.8336824452283187</v>
      </c>
      <c r="H3">
        <v>26732</v>
      </c>
      <c r="I3">
        <v>22.14</v>
      </c>
      <c r="J3">
        <f t="shared" si="4"/>
        <v>1207.4074074074074</v>
      </c>
      <c r="K3">
        <f t="shared" si="5"/>
        <v>163.49923547221866</v>
      </c>
      <c r="L3">
        <f t="shared" si="6"/>
        <v>7.3847893167217098</v>
      </c>
      <c r="M3">
        <f t="shared" si="7"/>
        <v>0.61162365506590843</v>
      </c>
      <c r="N3">
        <f t="shared" si="8"/>
        <v>1.9584449039080775E-3</v>
      </c>
    </row>
    <row r="4" spans="1:14" x14ac:dyDescent="0.25">
      <c r="A4">
        <v>-70</v>
      </c>
      <c r="B4">
        <v>422</v>
      </c>
      <c r="C4">
        <f>2*60+40</f>
        <v>160</v>
      </c>
      <c r="D4">
        <f t="shared" si="0"/>
        <v>2.6375000000000002</v>
      </c>
      <c r="E4">
        <f t="shared" si="1"/>
        <v>20.542638584174139</v>
      </c>
      <c r="F4">
        <f t="shared" si="2"/>
        <v>0.12839149115108836</v>
      </c>
      <c r="G4">
        <f t="shared" si="3"/>
        <v>4.8679238351123546</v>
      </c>
      <c r="H4">
        <v>24002</v>
      </c>
      <c r="I4">
        <v>20.309999999999999</v>
      </c>
      <c r="J4">
        <f t="shared" si="4"/>
        <v>1181.7823732151651</v>
      </c>
      <c r="K4">
        <f t="shared" si="5"/>
        <v>154.92578868606736</v>
      </c>
      <c r="L4">
        <f t="shared" si="6"/>
        <v>7.6280545881864779</v>
      </c>
      <c r="M4">
        <f t="shared" si="7"/>
        <v>0.64547033033108636</v>
      </c>
      <c r="N4">
        <f t="shared" si="8"/>
        <v>2.2317983918006832E-3</v>
      </c>
    </row>
    <row r="5" spans="1:14" x14ac:dyDescent="0.25">
      <c r="A5">
        <v>-60</v>
      </c>
      <c r="B5">
        <v>442</v>
      </c>
      <c r="C5">
        <f>2*60+50</f>
        <v>170</v>
      </c>
      <c r="D5">
        <f t="shared" si="0"/>
        <v>2.6</v>
      </c>
      <c r="E5">
        <f t="shared" si="1"/>
        <v>21.023796041628639</v>
      </c>
      <c r="F5">
        <f t="shared" si="2"/>
        <v>0.12366938848016847</v>
      </c>
      <c r="G5">
        <f t="shared" si="3"/>
        <v>4.7565149415449408</v>
      </c>
      <c r="H5">
        <v>19488</v>
      </c>
      <c r="I5">
        <v>16.149999999999999</v>
      </c>
      <c r="J5">
        <f t="shared" si="4"/>
        <v>1206.6873065015482</v>
      </c>
      <c r="K5">
        <f t="shared" si="5"/>
        <v>139.59942693292118</v>
      </c>
      <c r="L5">
        <f t="shared" si="6"/>
        <v>8.6439273642675651</v>
      </c>
      <c r="M5">
        <f t="shared" si="7"/>
        <v>0.71633531882656587</v>
      </c>
      <c r="N5">
        <f t="shared" si="8"/>
        <v>2.1546592775041049E-3</v>
      </c>
    </row>
    <row r="6" spans="1:14" x14ac:dyDescent="0.25">
      <c r="A6">
        <v>-50</v>
      </c>
      <c r="B6">
        <v>418</v>
      </c>
      <c r="C6">
        <f>2*60+56</f>
        <v>176</v>
      </c>
      <c r="D6">
        <f t="shared" si="0"/>
        <v>2.375</v>
      </c>
      <c r="E6">
        <f t="shared" si="1"/>
        <v>20.445048300260872</v>
      </c>
      <c r="F6">
        <f t="shared" si="2"/>
        <v>0.11616504716057313</v>
      </c>
      <c r="G6">
        <f t="shared" si="3"/>
        <v>4.8911598804451843</v>
      </c>
      <c r="H6">
        <v>16522</v>
      </c>
      <c r="I6">
        <v>14.09</v>
      </c>
      <c r="J6">
        <f t="shared" si="4"/>
        <v>1172.6046841731725</v>
      </c>
      <c r="K6">
        <f t="shared" si="5"/>
        <v>128.53793214456189</v>
      </c>
      <c r="L6">
        <f t="shared" si="6"/>
        <v>9.1226353544756495</v>
      </c>
      <c r="M6">
        <f t="shared" si="7"/>
        <v>0.77798046328871751</v>
      </c>
      <c r="N6">
        <f t="shared" si="8"/>
        <v>2.0254055199128433E-3</v>
      </c>
    </row>
    <row r="7" spans="1:14" x14ac:dyDescent="0.25">
      <c r="A7">
        <v>-40</v>
      </c>
      <c r="B7">
        <v>426</v>
      </c>
      <c r="C7">
        <f>2*60+39</f>
        <v>159</v>
      </c>
      <c r="D7">
        <f t="shared" si="0"/>
        <v>2.6792452830188678</v>
      </c>
      <c r="E7">
        <f t="shared" si="1"/>
        <v>20.639767440550294</v>
      </c>
      <c r="F7">
        <f t="shared" si="2"/>
        <v>0.12980985811666851</v>
      </c>
      <c r="G7">
        <f t="shared" si="3"/>
        <v>4.8450158311150924</v>
      </c>
      <c r="H7">
        <v>11804</v>
      </c>
      <c r="I7">
        <v>9.83</v>
      </c>
      <c r="J7">
        <f t="shared" si="4"/>
        <v>1200.8138351983723</v>
      </c>
      <c r="K7">
        <f t="shared" si="5"/>
        <v>108.64621484432857</v>
      </c>
      <c r="L7">
        <f t="shared" si="6"/>
        <v>11.052514226279611</v>
      </c>
      <c r="M7">
        <f t="shared" si="7"/>
        <v>0.92041862795940832</v>
      </c>
      <c r="N7">
        <f t="shared" si="8"/>
        <v>2.2311912175597653E-3</v>
      </c>
    </row>
    <row r="8" spans="1:14" x14ac:dyDescent="0.25">
      <c r="A8">
        <v>-35</v>
      </c>
      <c r="B8">
        <v>422</v>
      </c>
      <c r="C8">
        <f>3*60+2</f>
        <v>182</v>
      </c>
      <c r="D8">
        <f>B8/C8</f>
        <v>2.3186813186813189</v>
      </c>
      <c r="E8">
        <f>SQRT(B8)</f>
        <v>20.542638584174139</v>
      </c>
      <c r="F8">
        <f>E8/C8</f>
        <v>0.11287164057238537</v>
      </c>
      <c r="G8">
        <f>F8/D8 * 100</f>
        <v>4.8679238351123546</v>
      </c>
      <c r="H8">
        <v>16040</v>
      </c>
      <c r="I8">
        <v>13.43</v>
      </c>
      <c r="J8">
        <f>H8/I8</f>
        <v>1194.3410275502606</v>
      </c>
      <c r="K8">
        <f>SQRT(H8)</f>
        <v>126.64912159190051</v>
      </c>
      <c r="L8">
        <f>K8/I8</f>
        <v>9.4303143404244612</v>
      </c>
      <c r="M8">
        <f>L8/J8 * 100</f>
        <v>0.78958305231858172</v>
      </c>
      <c r="N8">
        <f>D8/J8</f>
        <v>1.9413896577238224E-3</v>
      </c>
    </row>
    <row r="9" spans="1:14" x14ac:dyDescent="0.25">
      <c r="A9">
        <v>-30</v>
      </c>
      <c r="B9">
        <v>482</v>
      </c>
      <c r="C9">
        <f>2*60+42</f>
        <v>162</v>
      </c>
      <c r="D9">
        <f>B9/C9</f>
        <v>2.9753086419753085</v>
      </c>
      <c r="E9">
        <f>SQRT(B9)</f>
        <v>21.95449840010015</v>
      </c>
      <c r="F9">
        <f>E9/C9</f>
        <v>0.13552159506234659</v>
      </c>
      <c r="G9">
        <f>F9/D9 * 100</f>
        <v>4.5548751867427697</v>
      </c>
      <c r="H9">
        <v>16652</v>
      </c>
      <c r="I9">
        <v>14.04</v>
      </c>
      <c r="J9">
        <f>H9/I9</f>
        <v>1186.0398860398861</v>
      </c>
      <c r="K9">
        <f>SQRT(H9)</f>
        <v>129.04262861550831</v>
      </c>
      <c r="L9">
        <f>K9/I9</f>
        <v>9.1910704142099942</v>
      </c>
      <c r="M9">
        <f>L9/J9 * 100</f>
        <v>0.77493771688390767</v>
      </c>
      <c r="N9">
        <f>D9/J9</f>
        <v>2.5086075746657056E-3</v>
      </c>
    </row>
    <row r="10" spans="1:14" x14ac:dyDescent="0.25">
      <c r="A10">
        <v>-25</v>
      </c>
      <c r="B10">
        <v>484</v>
      </c>
      <c r="C10">
        <f>2*60+48</f>
        <v>168</v>
      </c>
      <c r="D10">
        <f t="shared" ref="D10" si="9">B10/C10</f>
        <v>2.8809523809523809</v>
      </c>
      <c r="E10">
        <f t="shared" ref="E10" si="10">SQRT(B10)</f>
        <v>22</v>
      </c>
      <c r="F10">
        <f t="shared" ref="F10" si="11">E10/C10</f>
        <v>0.13095238095238096</v>
      </c>
      <c r="G10">
        <f t="shared" ref="G10" si="12">F10/D10 * 100</f>
        <v>4.5454545454545459</v>
      </c>
      <c r="H10">
        <v>18054</v>
      </c>
      <c r="I10">
        <v>15.29</v>
      </c>
      <c r="J10">
        <f>H10/I10</f>
        <v>1180.7717462393723</v>
      </c>
      <c r="K10">
        <f t="shared" ref="K10" si="13">SQRT(H10)</f>
        <v>134.36517405935214</v>
      </c>
      <c r="L10">
        <f t="shared" ref="L10" si="14">K10/I10</f>
        <v>8.7877811680413433</v>
      </c>
      <c r="M10">
        <f t="shared" ref="M10" si="15">L10/J10 * 100</f>
        <v>0.74424046781517739</v>
      </c>
      <c r="N10">
        <f t="shared" ref="N10" si="16">D10/J10</f>
        <v>2.4398893267288078E-3</v>
      </c>
    </row>
    <row r="11" spans="1:14" x14ac:dyDescent="0.25">
      <c r="A11">
        <v>-20</v>
      </c>
      <c r="B11">
        <v>486</v>
      </c>
      <c r="C11">
        <f>2*60+51</f>
        <v>171</v>
      </c>
      <c r="D11">
        <f>B11/C11</f>
        <v>2.8421052631578947</v>
      </c>
      <c r="E11">
        <f>SQRT(B11)</f>
        <v>22.045407685048602</v>
      </c>
      <c r="F11">
        <f>E11/C11</f>
        <v>0.12892051277806199</v>
      </c>
      <c r="G11">
        <f>F11/D11 * 100</f>
        <v>4.5360921162651442</v>
      </c>
      <c r="H11">
        <v>19128</v>
      </c>
      <c r="I11">
        <v>16.63</v>
      </c>
      <c r="J11">
        <f>H11/I11</f>
        <v>1150.2104630186411</v>
      </c>
      <c r="K11">
        <f>SQRT(H11)</f>
        <v>138.30401295696376</v>
      </c>
      <c r="L11">
        <f>K11/I11</f>
        <v>8.3165371591679964</v>
      </c>
      <c r="M11">
        <f>L11/J11 * 100</f>
        <v>0.72304481888835093</v>
      </c>
      <c r="N11">
        <f>D11/J11</f>
        <v>2.4709436703427325E-3</v>
      </c>
    </row>
    <row r="12" spans="1:14" x14ac:dyDescent="0.25">
      <c r="A12">
        <v>-15</v>
      </c>
      <c r="B12">
        <v>472</v>
      </c>
      <c r="C12">
        <f>2*60+27</f>
        <v>147</v>
      </c>
      <c r="D12">
        <f t="shared" ref="D12" si="17">B12/C12</f>
        <v>3.2108843537414966</v>
      </c>
      <c r="E12">
        <f t="shared" ref="E12" si="18">SQRT(B12)</f>
        <v>21.725560982400431</v>
      </c>
      <c r="F12">
        <f t="shared" ref="F12" si="19">E12/C12</f>
        <v>0.14779293185306416</v>
      </c>
      <c r="G12">
        <f t="shared" ref="G12" si="20">F12/D12 * 100</f>
        <v>4.6028730894916174</v>
      </c>
      <c r="H12">
        <v>20196</v>
      </c>
      <c r="I12">
        <v>17.34</v>
      </c>
      <c r="J12">
        <f>H12/I12</f>
        <v>1164.7058823529412</v>
      </c>
      <c r="K12">
        <f t="shared" ref="K12" si="21">SQRT(H12)</f>
        <v>142.11263138792413</v>
      </c>
      <c r="L12">
        <f t="shared" ref="L12" si="22">K12/I12</f>
        <v>8.195653482579246</v>
      </c>
      <c r="M12">
        <f t="shared" ref="M12" si="23">L12/J12 * 100</f>
        <v>0.70366721820124845</v>
      </c>
      <c r="N12">
        <f t="shared" ref="N12" si="24">D12/J12</f>
        <v>2.7568198996770423E-3</v>
      </c>
    </row>
    <row r="13" spans="1:14" x14ac:dyDescent="0.25">
      <c r="A13">
        <v>-10</v>
      </c>
      <c r="B13">
        <v>506</v>
      </c>
      <c r="C13">
        <f>2*60+51</f>
        <v>171</v>
      </c>
      <c r="D13">
        <f>B13/C13</f>
        <v>2.9590643274853803</v>
      </c>
      <c r="E13">
        <f>SQRT(B13)</f>
        <v>22.494443758403985</v>
      </c>
      <c r="F13">
        <f>E13/C13</f>
        <v>0.1315464547275087</v>
      </c>
      <c r="G13">
        <f>F13/D13 * 100</f>
        <v>4.4455422447438702</v>
      </c>
      <c r="H13">
        <v>19352</v>
      </c>
      <c r="I13">
        <v>16.91</v>
      </c>
      <c r="J13">
        <f>H13/I13</f>
        <v>1144.4115907746896</v>
      </c>
      <c r="K13">
        <f>SQRT(H13)</f>
        <v>139.11146609823362</v>
      </c>
      <c r="L13">
        <f>K13/I13</f>
        <v>8.2265798993633119</v>
      </c>
      <c r="M13">
        <f>L13/J13 * 100</f>
        <v>0.71884800588173625</v>
      </c>
      <c r="N13">
        <f>D13/J13</f>
        <v>2.5856644159661935E-3</v>
      </c>
    </row>
    <row r="14" spans="1:14" x14ac:dyDescent="0.25">
      <c r="A14">
        <v>-5</v>
      </c>
      <c r="B14">
        <v>466</v>
      </c>
      <c r="C14">
        <f>2*60+56</f>
        <v>176</v>
      </c>
      <c r="D14">
        <f t="shared" ref="D14:D16" si="25">B14/C14</f>
        <v>2.6477272727272729</v>
      </c>
      <c r="E14">
        <f t="shared" ref="E14:E16" si="26">SQRT(B14)</f>
        <v>21.587033144922902</v>
      </c>
      <c r="F14">
        <f t="shared" ref="F14:F16" si="27">E14/C14</f>
        <v>0.12265359741433467</v>
      </c>
      <c r="G14">
        <f t="shared" ref="G14:G16" si="28">F14/D14 * 100</f>
        <v>4.6324105461207941</v>
      </c>
      <c r="H14">
        <v>16700</v>
      </c>
      <c r="I14">
        <v>14.47</v>
      </c>
      <c r="J14">
        <f t="shared" ref="J14:J16" si="29">H14/I14</f>
        <v>1154.1119557705597</v>
      </c>
      <c r="K14">
        <f t="shared" ref="K14:K16" si="30">SQRT(H14)</f>
        <v>129.22847983320085</v>
      </c>
      <c r="L14">
        <f t="shared" ref="L14:L16" si="31">K14/I14</f>
        <v>8.9307864432066921</v>
      </c>
      <c r="M14">
        <f t="shared" ref="M14:M16" si="32">L14/J14 * 100</f>
        <v>0.77382323253413676</v>
      </c>
      <c r="N14">
        <f t="shared" ref="N14:N16" si="33">D14/J14</f>
        <v>2.29416848121938E-3</v>
      </c>
    </row>
    <row r="15" spans="1:14" x14ac:dyDescent="0.25">
      <c r="A15">
        <v>0</v>
      </c>
      <c r="B15">
        <v>504</v>
      </c>
      <c r="C15">
        <f>3*60+21</f>
        <v>201</v>
      </c>
      <c r="D15">
        <f t="shared" si="25"/>
        <v>2.5074626865671643</v>
      </c>
      <c r="E15">
        <f t="shared" si="26"/>
        <v>22.449944320643649</v>
      </c>
      <c r="F15">
        <f t="shared" si="27"/>
        <v>0.11169126527683407</v>
      </c>
      <c r="G15">
        <f t="shared" si="28"/>
        <v>4.4543540318737387</v>
      </c>
      <c r="H15">
        <v>17068</v>
      </c>
      <c r="I15">
        <v>14.83</v>
      </c>
      <c r="J15">
        <f t="shared" si="29"/>
        <v>1150.9103169251516</v>
      </c>
      <c r="K15">
        <f t="shared" si="30"/>
        <v>130.64455595240085</v>
      </c>
      <c r="L15">
        <f t="shared" si="31"/>
        <v>8.8094778120297264</v>
      </c>
      <c r="M15">
        <f t="shared" si="32"/>
        <v>0.76543564537380393</v>
      </c>
      <c r="N15">
        <f t="shared" si="33"/>
        <v>2.1786777385628692E-3</v>
      </c>
    </row>
    <row r="16" spans="1:14" x14ac:dyDescent="0.25">
      <c r="A16">
        <v>5</v>
      </c>
      <c r="B16">
        <v>508</v>
      </c>
      <c r="C16">
        <f>3*60+16</f>
        <v>196</v>
      </c>
      <c r="D16">
        <f t="shared" si="25"/>
        <v>2.5918367346938775</v>
      </c>
      <c r="E16">
        <f t="shared" si="26"/>
        <v>22.538855339169288</v>
      </c>
      <c r="F16">
        <f t="shared" si="27"/>
        <v>0.11499415989372086</v>
      </c>
      <c r="G16">
        <f t="shared" si="28"/>
        <v>4.4367825470805684</v>
      </c>
      <c r="H16">
        <v>12904</v>
      </c>
      <c r="I16">
        <v>11.21</v>
      </c>
      <c r="J16">
        <f t="shared" si="29"/>
        <v>1151.1150758251561</v>
      </c>
      <c r="K16">
        <f t="shared" si="30"/>
        <v>113.59577456930342</v>
      </c>
      <c r="L16">
        <f t="shared" si="31"/>
        <v>10.133432164969081</v>
      </c>
      <c r="M16">
        <f t="shared" si="32"/>
        <v>0.88031443404605858</v>
      </c>
      <c r="N16">
        <f t="shared" si="33"/>
        <v>2.251587863911839E-3</v>
      </c>
    </row>
    <row r="17" spans="1:14" x14ac:dyDescent="0.25">
      <c r="A17">
        <v>10</v>
      </c>
      <c r="B17">
        <v>428</v>
      </c>
      <c r="C17">
        <f>2.5*60</f>
        <v>150</v>
      </c>
      <c r="D17">
        <f>B17/C17</f>
        <v>2.8533333333333335</v>
      </c>
      <c r="E17">
        <f>SQRT(B17)</f>
        <v>20.688160865577203</v>
      </c>
      <c r="F17">
        <f>E17/C17</f>
        <v>0.13792107243718135</v>
      </c>
      <c r="G17">
        <f>F17/D17 * 100</f>
        <v>4.8336824452283187</v>
      </c>
      <c r="H17">
        <v>19510</v>
      </c>
      <c r="I17">
        <v>16.920000000000002</v>
      </c>
      <c r="J17">
        <f>H17/I17</f>
        <v>1153.0732860520093</v>
      </c>
      <c r="K17">
        <f>SQRT(H17)</f>
        <v>139.6782015920881</v>
      </c>
      <c r="L17">
        <f>K17/I17</f>
        <v>8.2552128600524881</v>
      </c>
      <c r="M17">
        <f>L17/J17 * 100</f>
        <v>0.71593132543356286</v>
      </c>
      <c r="N17">
        <f>D17/J17</f>
        <v>2.4745463864684781E-3</v>
      </c>
    </row>
    <row r="18" spans="1:14" x14ac:dyDescent="0.25">
      <c r="A18">
        <v>15</v>
      </c>
      <c r="B18">
        <v>462</v>
      </c>
      <c r="C18">
        <f>2*60+52</f>
        <v>172</v>
      </c>
      <c r="D18">
        <f>B18/C18</f>
        <v>2.6860465116279069</v>
      </c>
      <c r="E18">
        <f>SQRT(B18)</f>
        <v>21.494185260204677</v>
      </c>
      <c r="F18">
        <f>E18/C18</f>
        <v>0.124966193373283</v>
      </c>
      <c r="G18">
        <f>F18/D18 * 100</f>
        <v>4.6524210519923548</v>
      </c>
      <c r="H18">
        <v>20128</v>
      </c>
      <c r="I18">
        <v>17.5</v>
      </c>
      <c r="J18">
        <f>H18/I18</f>
        <v>1150.1714285714286</v>
      </c>
      <c r="K18">
        <f>SQRT(H18)</f>
        <v>141.87318280774559</v>
      </c>
      <c r="L18">
        <f>K18/I18</f>
        <v>8.1070390175854623</v>
      </c>
      <c r="M18">
        <f>L18/J18 * 100</f>
        <v>0.70485484304325119</v>
      </c>
      <c r="N18">
        <f>D18/J18</f>
        <v>2.335344492919732E-3</v>
      </c>
    </row>
    <row r="19" spans="1:14" x14ac:dyDescent="0.25">
      <c r="A19">
        <v>20</v>
      </c>
      <c r="B19">
        <v>422</v>
      </c>
      <c r="C19">
        <f>2*60+30</f>
        <v>150</v>
      </c>
      <c r="D19">
        <f>B19/C19</f>
        <v>2.8133333333333335</v>
      </c>
      <c r="E19">
        <f>SQRT(B19)</f>
        <v>20.542638584174139</v>
      </c>
      <c r="F19">
        <f>E19/C19</f>
        <v>0.13695092389449426</v>
      </c>
      <c r="G19">
        <f>F19/D19 * 100</f>
        <v>4.8679238351123546</v>
      </c>
      <c r="H19">
        <v>12344</v>
      </c>
      <c r="I19">
        <v>10.65</v>
      </c>
      <c r="J19">
        <f>H19/I19</f>
        <v>1159.0610328638497</v>
      </c>
      <c r="K19">
        <f>SQRT(H19)</f>
        <v>111.1035552986492</v>
      </c>
      <c r="L19">
        <f>K19/I19</f>
        <v>10.432258713488187</v>
      </c>
      <c r="M19">
        <f>L19/J19 * 100</f>
        <v>0.90006120624310759</v>
      </c>
      <c r="N19">
        <f>D19/J19</f>
        <v>2.4272521062864553E-3</v>
      </c>
    </row>
    <row r="20" spans="1:14" x14ac:dyDescent="0.25">
      <c r="A20">
        <v>25</v>
      </c>
      <c r="B20">
        <v>424</v>
      </c>
      <c r="C20">
        <f>2*60+30</f>
        <v>150</v>
      </c>
      <c r="D20">
        <f>B20/C20</f>
        <v>2.8266666666666667</v>
      </c>
      <c r="E20">
        <f>SQRT(B20)</f>
        <v>20.591260281974002</v>
      </c>
      <c r="F20">
        <f>E20/C20</f>
        <v>0.13727506854649335</v>
      </c>
      <c r="G20">
        <f>F20/D20 * 100</f>
        <v>4.8564293117863215</v>
      </c>
      <c r="H20">
        <v>17152</v>
      </c>
      <c r="I20">
        <v>14.66</v>
      </c>
      <c r="J20">
        <f>H20/I20</f>
        <v>1169.9863574351978</v>
      </c>
      <c r="K20">
        <f>SQRT(H20)</f>
        <v>130.96564434995921</v>
      </c>
      <c r="L20">
        <f>K20/I20</f>
        <v>8.9335364495197283</v>
      </c>
      <c r="M20">
        <f>L20/J20 * 100</f>
        <v>0.76355902722690783</v>
      </c>
      <c r="N20">
        <f>D20/J20</f>
        <v>2.4159825870646769E-3</v>
      </c>
    </row>
    <row r="21" spans="1:14" x14ac:dyDescent="0.25">
      <c r="A21">
        <v>30</v>
      </c>
      <c r="B21">
        <v>422</v>
      </c>
      <c r="C21">
        <f>2*60+25</f>
        <v>145</v>
      </c>
      <c r="D21">
        <f t="shared" ref="D21:D27" si="34">B21/C21</f>
        <v>2.9103448275862069</v>
      </c>
      <c r="E21">
        <f t="shared" ref="E21:E27" si="35">SQRT(B21)</f>
        <v>20.542638584174139</v>
      </c>
      <c r="F21">
        <f t="shared" ref="F21:F27" si="36">E21/C21</f>
        <v>0.14167336954602855</v>
      </c>
      <c r="G21">
        <f t="shared" ref="G21:G27" si="37">F21/D21 * 100</f>
        <v>4.8679238351123555</v>
      </c>
      <c r="H21">
        <v>14550</v>
      </c>
      <c r="I21">
        <v>12.55</v>
      </c>
      <c r="J21">
        <f t="shared" ref="J21:J27" si="38">H21/I21</f>
        <v>1159.3625498007968</v>
      </c>
      <c r="K21">
        <f t="shared" ref="K21:K27" si="39">SQRT(H21)</f>
        <v>120.62338081814819</v>
      </c>
      <c r="L21">
        <f t="shared" ref="L21:L27" si="40">K21/I21</f>
        <v>9.6114247663863104</v>
      </c>
      <c r="M21">
        <f t="shared" ref="M21:M27" si="41">L21/J21 * 100</f>
        <v>0.8290266722896783</v>
      </c>
      <c r="N21">
        <f t="shared" ref="N21:N27" si="42">D21/J21</f>
        <v>2.5102974286052848E-3</v>
      </c>
    </row>
    <row r="22" spans="1:14" x14ac:dyDescent="0.25">
      <c r="A22">
        <v>35</v>
      </c>
      <c r="B22">
        <v>538</v>
      </c>
      <c r="C22">
        <f>3*60+18</f>
        <v>198</v>
      </c>
      <c r="D22">
        <f t="shared" si="34"/>
        <v>2.7171717171717171</v>
      </c>
      <c r="E22">
        <f t="shared" si="35"/>
        <v>23.194827009486403</v>
      </c>
      <c r="F22">
        <f t="shared" ref="F22" si="43">E22/C22</f>
        <v>0.11714559095700204</v>
      </c>
      <c r="G22">
        <f t="shared" ref="G22" si="44">F22/D22 * 100</f>
        <v>4.3113061355922691</v>
      </c>
      <c r="H22">
        <v>12490</v>
      </c>
      <c r="I22">
        <v>10.27</v>
      </c>
      <c r="J22">
        <f t="shared" si="38"/>
        <v>1216.1635832521908</v>
      </c>
      <c r="K22">
        <f t="shared" si="39"/>
        <v>111.75866856758807</v>
      </c>
      <c r="L22">
        <f t="shared" si="40"/>
        <v>10.882051467145869</v>
      </c>
      <c r="M22">
        <f t="shared" si="41"/>
        <v>0.89478517668205027</v>
      </c>
      <c r="N22">
        <f t="shared" si="42"/>
        <v>2.2342156553525646E-3</v>
      </c>
    </row>
    <row r="23" spans="1:14" x14ac:dyDescent="0.25">
      <c r="A23">
        <v>40</v>
      </c>
      <c r="B23">
        <v>422</v>
      </c>
      <c r="C23">
        <f>2*60+37</f>
        <v>157</v>
      </c>
      <c r="D23">
        <f>B23/C23</f>
        <v>2.6878980891719744</v>
      </c>
      <c r="E23">
        <f>SQRT(B23)</f>
        <v>20.542638584174139</v>
      </c>
      <c r="F23">
        <f>E23/C23</f>
        <v>0.1308448317463321</v>
      </c>
      <c r="G23">
        <f>F23/D23 * 100</f>
        <v>4.8679238351123564</v>
      </c>
      <c r="H23">
        <v>40384</v>
      </c>
      <c r="I23">
        <v>33.47</v>
      </c>
      <c r="J23">
        <f>H23/I23</f>
        <v>1206.5730504929788</v>
      </c>
      <c r="K23">
        <f>SQRT(H23)</f>
        <v>200.95770699328753</v>
      </c>
      <c r="L23">
        <f>K23/I23</f>
        <v>6.0041143410005242</v>
      </c>
      <c r="M23">
        <f>L23/J23 * 100</f>
        <v>0.49761714291127063</v>
      </c>
      <c r="N23">
        <f>D23/J23</f>
        <v>2.2277126843449381E-3</v>
      </c>
    </row>
    <row r="24" spans="1:14" x14ac:dyDescent="0.25">
      <c r="A24">
        <v>50</v>
      </c>
      <c r="B24">
        <v>450</v>
      </c>
      <c r="C24">
        <f>2*60+58</f>
        <v>178</v>
      </c>
      <c r="D24">
        <f>B24/C24</f>
        <v>2.5280898876404496</v>
      </c>
      <c r="E24">
        <f>SQRT(B24)</f>
        <v>21.213203435596427</v>
      </c>
      <c r="F24">
        <f>E24/C24</f>
        <v>0.11917530019997992</v>
      </c>
      <c r="G24">
        <f>F24/D24 * 100</f>
        <v>4.714045207910317</v>
      </c>
      <c r="H24">
        <v>13922</v>
      </c>
      <c r="I24">
        <v>11.57</v>
      </c>
      <c r="J24">
        <f>H24/I24</f>
        <v>1203.2843560933447</v>
      </c>
      <c r="K24">
        <f>SQRT(H24)</f>
        <v>117.99152511939153</v>
      </c>
      <c r="L24">
        <f>K24/I24</f>
        <v>10.198057486550693</v>
      </c>
      <c r="M24">
        <f>L24/J24 * 100</f>
        <v>0.84751849676333524</v>
      </c>
      <c r="N24">
        <f>D24/J24</f>
        <v>2.1009912368912518E-3</v>
      </c>
    </row>
    <row r="25" spans="1:14" x14ac:dyDescent="0.25">
      <c r="A25">
        <v>60</v>
      </c>
      <c r="B25">
        <v>422</v>
      </c>
      <c r="C25">
        <f>2*60+41</f>
        <v>161</v>
      </c>
      <c r="D25">
        <f>B25/C25</f>
        <v>2.6211180124223601</v>
      </c>
      <c r="E25">
        <f>SQRT(B25)</f>
        <v>20.542638584174139</v>
      </c>
      <c r="F25">
        <f>E25/C25</f>
        <v>0.12759402847313128</v>
      </c>
      <c r="G25">
        <f>F25/D25 * 100</f>
        <v>4.8679238351123546</v>
      </c>
      <c r="H25">
        <v>14958</v>
      </c>
      <c r="I25">
        <v>12.44</v>
      </c>
      <c r="J25">
        <f>H25/I25</f>
        <v>1202.411575562701</v>
      </c>
      <c r="K25">
        <f>SQRT(H25)</f>
        <v>122.30290266383705</v>
      </c>
      <c r="L25">
        <f>K25/I25</f>
        <v>9.8314230437168053</v>
      </c>
      <c r="M25">
        <f>L25/J25 * 100</f>
        <v>0.81764208225589696</v>
      </c>
      <c r="N25">
        <f>D25/J25</f>
        <v>2.1798842141017619E-3</v>
      </c>
    </row>
    <row r="26" spans="1:14" x14ac:dyDescent="0.25">
      <c r="A26">
        <v>70</v>
      </c>
      <c r="B26">
        <v>434</v>
      </c>
      <c r="C26">
        <f>2*60+27</f>
        <v>147</v>
      </c>
      <c r="D26">
        <f>B26/C26</f>
        <v>2.9523809523809526</v>
      </c>
      <c r="E26">
        <f>SQRT(B26)</f>
        <v>20.83266665599966</v>
      </c>
      <c r="F26">
        <f>E26/C26</f>
        <v>0.14171882078911333</v>
      </c>
      <c r="G26">
        <f>F26/D26 * 100</f>
        <v>4.8001536073731925</v>
      </c>
      <c r="H26">
        <v>18226</v>
      </c>
      <c r="I26">
        <v>14.84</v>
      </c>
      <c r="J26">
        <f>H26/I26</f>
        <v>1228.167115902965</v>
      </c>
      <c r="K26">
        <f>SQRT(H26)</f>
        <v>135.00370365289984</v>
      </c>
      <c r="L26">
        <f>K26/I26</f>
        <v>9.0972846127290996</v>
      </c>
      <c r="M26">
        <f>L26/J26 * 100</f>
        <v>0.74072041947163303</v>
      </c>
      <c r="N26">
        <f>D26/J26</f>
        <v>2.4038918760744725E-3</v>
      </c>
    </row>
    <row r="27" spans="1:14" x14ac:dyDescent="0.25">
      <c r="A27">
        <v>80</v>
      </c>
      <c r="B27">
        <v>582</v>
      </c>
      <c r="C27">
        <f>3*60+41</f>
        <v>221</v>
      </c>
      <c r="D27">
        <f>B27/C27</f>
        <v>2.6334841628959276</v>
      </c>
      <c r="E27">
        <f>SQRT(B27)</f>
        <v>24.124676163629637</v>
      </c>
      <c r="F27">
        <f>E27/C27</f>
        <v>0.10916143060465899</v>
      </c>
      <c r="G27">
        <f>F27/D27 * 100</f>
        <v>4.1451333614483916</v>
      </c>
      <c r="H27">
        <f>17768</f>
        <v>17768</v>
      </c>
      <c r="I27">
        <v>14.54</v>
      </c>
      <c r="J27">
        <f>H27/I27</f>
        <v>1222.0082530949107</v>
      </c>
      <c r="K27">
        <f>SQRT(H27)</f>
        <v>133.29666162361306</v>
      </c>
      <c r="L27">
        <f>K27/I27</f>
        <v>9.1675833303722882</v>
      </c>
      <c r="M27">
        <f>L27/J27 * 100</f>
        <v>0.75020633511713786</v>
      </c>
      <c r="N27">
        <f>D27/J27</f>
        <v>2.1550461351028129E-3</v>
      </c>
    </row>
    <row r="28" spans="1:14" x14ac:dyDescent="0.25">
      <c r="A28">
        <v>90</v>
      </c>
      <c r="B28">
        <v>446</v>
      </c>
      <c r="C28">
        <f>2*60+36</f>
        <v>156</v>
      </c>
      <c r="D28">
        <f>B28/C28</f>
        <v>2.858974358974359</v>
      </c>
      <c r="E28">
        <f>SQRT(B28)</f>
        <v>21.118712081942874</v>
      </c>
      <c r="F28">
        <f>E28/C28</f>
        <v>0.13537635949963381</v>
      </c>
      <c r="G28">
        <f>F28/D28 * 100</f>
        <v>4.7351372381037837</v>
      </c>
      <c r="H28">
        <v>29628</v>
      </c>
      <c r="I28">
        <v>24.48</v>
      </c>
      <c r="J28">
        <f>H28/I28</f>
        <v>1210.2941176470588</v>
      </c>
      <c r="K28">
        <f>SQRT(H28)</f>
        <v>172.12785945337262</v>
      </c>
      <c r="L28">
        <f>K28/I28</f>
        <v>7.03136680773581</v>
      </c>
      <c r="M28">
        <f>L28/J28 * 100</f>
        <v>0.58096347864645814</v>
      </c>
      <c r="N28">
        <f>D28/J28</f>
        <v>2.3622145371841605E-3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Co60_open_gate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Gamma-Gamma</dc:creator>
  <cp:lastModifiedBy>Gamma-Gamma</cp:lastModifiedBy>
  <dcterms:created xsi:type="dcterms:W3CDTF">2015-06-05T18:17:20Z</dcterms:created>
  <dcterms:modified xsi:type="dcterms:W3CDTF">2023-03-29T12:33:49Z</dcterms:modified>
</cp:coreProperties>
</file>