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7"/>
  <workbookPr filterPrivacy="1"/>
  <xr:revisionPtr revIDLastSave="0" documentId="13_ncr:1_{FD04BCDD-445E-4331-B5CD-3030FC5BCEBA}" xr6:coauthVersionLast="36" xr6:coauthVersionMax="36" xr10:uidLastSave="{00000000-0000-0000-0000-000000000000}"/>
  <bookViews>
    <workbookView xWindow="0" yWindow="1824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K30" i="1"/>
  <c r="L30" i="1" l="1"/>
  <c r="L26" i="1"/>
  <c r="K26" i="1"/>
  <c r="G4" i="1"/>
  <c r="D3" i="1"/>
  <c r="D4" i="1"/>
  <c r="D5" i="1"/>
  <c r="D6" i="1"/>
  <c r="D7" i="1"/>
  <c r="D8" i="1"/>
  <c r="D9" i="1"/>
  <c r="D10" i="1"/>
  <c r="D2" i="1"/>
  <c r="O1" i="1" l="1"/>
  <c r="O3" i="1" l="1"/>
  <c r="O2" i="1"/>
  <c r="O12" i="1"/>
  <c r="O11" i="1"/>
  <c r="O8" i="1"/>
  <c r="O20" i="1"/>
  <c r="H9" i="1" l="1"/>
  <c r="O9" i="1"/>
  <c r="H22" i="1"/>
  <c r="G22" i="1"/>
  <c r="F22" i="1"/>
  <c r="E22" i="1"/>
  <c r="D22" i="1"/>
  <c r="C22" i="1"/>
  <c r="B22" i="1"/>
  <c r="A22" i="1"/>
  <c r="O6" i="1"/>
  <c r="O5" i="1"/>
  <c r="O4" i="1"/>
  <c r="G2" i="1" l="1"/>
  <c r="I2" i="1" s="1"/>
  <c r="F7" i="1" l="1"/>
  <c r="F6" i="1"/>
  <c r="F5" i="1"/>
  <c r="F4" i="1"/>
  <c r="F3" i="1"/>
  <c r="F2" i="1"/>
  <c r="G7" i="1"/>
  <c r="G6" i="1"/>
  <c r="G5" i="1"/>
  <c r="G3" i="1"/>
  <c r="C14" i="1"/>
  <c r="H8" i="1"/>
  <c r="G9" i="1" l="1"/>
  <c r="F9" i="1"/>
  <c r="F8" i="1"/>
  <c r="I6" i="1"/>
  <c r="I3" i="1"/>
  <c r="I5" i="1"/>
  <c r="I7" i="1"/>
  <c r="I4" i="1"/>
  <c r="G8" i="1"/>
  <c r="I10" i="1" l="1"/>
  <c r="O7" i="1" s="1"/>
  <c r="I8" i="1"/>
  <c r="O10" i="1" l="1"/>
</calcChain>
</file>

<file path=xl/sharedStrings.xml><?xml version="1.0" encoding="utf-8"?>
<sst xmlns="http://schemas.openxmlformats.org/spreadsheetml/2006/main" count="95" uniqueCount="65">
  <si>
    <t>宝昌</t>
  </si>
  <si>
    <t>南电</t>
  </si>
  <si>
    <t>南天</t>
  </si>
  <si>
    <t>钰湖</t>
  </si>
  <si>
    <t>中海油</t>
  </si>
  <si>
    <t>美视A</t>
  </si>
  <si>
    <t>上次的上网数据</t>
    <phoneticPr fontId="3" type="noConversion"/>
  </si>
  <si>
    <t>这次的上网数据</t>
    <phoneticPr fontId="3" type="noConversion"/>
  </si>
  <si>
    <t>妈湾</t>
    <phoneticPr fontId="3" type="noConversion"/>
  </si>
  <si>
    <t>前湾</t>
    <phoneticPr fontId="3" type="noConversion"/>
  </si>
  <si>
    <t>能东</t>
    <phoneticPr fontId="3" type="noConversion"/>
  </si>
  <si>
    <t>南电（山）</t>
  </si>
  <si>
    <t>宝昌</t>
    <phoneticPr fontId="3" type="noConversion"/>
  </si>
  <si>
    <t>钰湖</t>
    <phoneticPr fontId="3" type="noConversion"/>
  </si>
  <si>
    <t>中海油(福华德)</t>
  </si>
  <si>
    <t>南天（美B）</t>
  </si>
  <si>
    <t>美视A+B</t>
    <phoneticPr fontId="3" type="noConversion"/>
  </si>
  <si>
    <t>容量(不变)</t>
    <phoneticPr fontId="3" type="noConversion"/>
  </si>
  <si>
    <t>日利用小时</t>
    <phoneticPr fontId="3" type="noConversion"/>
  </si>
  <si>
    <t>上次统计时间</t>
    <phoneticPr fontId="3" type="noConversion"/>
  </si>
  <si>
    <t>本次统计时间</t>
    <phoneticPr fontId="3" type="noConversion"/>
  </si>
  <si>
    <t>差?天</t>
    <phoneticPr fontId="3" type="noConversion"/>
  </si>
  <si>
    <t>1.本次下发的上网数据</t>
    <phoneticPr fontId="3" type="noConversion"/>
  </si>
  <si>
    <t>2.时间统计</t>
    <phoneticPr fontId="3" type="noConversion"/>
  </si>
  <si>
    <t>前湾</t>
  </si>
  <si>
    <t>能东</t>
  </si>
  <si>
    <t>3. 上次上网电量(从利用小时统计表中拷贝)!!!只有数值</t>
    <phoneticPr fontId="3" type="noConversion"/>
  </si>
  <si>
    <t>总和</t>
    <phoneticPr fontId="3" type="noConversion"/>
  </si>
  <si>
    <t>4.将以下值拷贝到&lt;利用小时统计表中&gt;</t>
    <phoneticPr fontId="3" type="noConversion"/>
  </si>
  <si>
    <t xml:space="preserve"> </t>
  </si>
  <si>
    <t>发电量            （万千瓦时）</t>
  </si>
  <si>
    <t>利用小时</t>
  </si>
  <si>
    <t>区域对标           （小时）</t>
  </si>
  <si>
    <t xml:space="preserve">区域排名           </t>
  </si>
  <si>
    <t>五大对标          （小时）</t>
  </si>
  <si>
    <t>五大排名        （小时）</t>
  </si>
  <si>
    <t>粤东进度对标（%）</t>
  </si>
  <si>
    <t>燃料           （吨、万标方）</t>
  </si>
  <si>
    <t>5. 月累计上网小时(从利用小时统计表中拷贝)!!!只有数值</t>
    <phoneticPr fontId="3" type="noConversion"/>
  </si>
  <si>
    <t>5. 年累计上网小时(从利用小时统计表中拷贝)!!!只有数值</t>
    <phoneticPr fontId="3" type="noConversion"/>
  </si>
  <si>
    <t>总和</t>
    <phoneticPr fontId="3" type="noConversion"/>
  </si>
  <si>
    <t>基础表复制</t>
    <phoneticPr fontId="3" type="noConversion"/>
  </si>
  <si>
    <t>num</t>
  </si>
  <si>
    <t>昨日日期</t>
  </si>
  <si>
    <t>昨天是今年第几天</t>
  </si>
  <si>
    <t>7,8机组是否运行</t>
  </si>
  <si>
    <t>是</t>
  </si>
  <si>
    <t>5,6机组是否运行</t>
  </si>
  <si>
    <t>今日报表天然气</t>
  </si>
  <si>
    <t>日发电量</t>
  </si>
  <si>
    <t>月累计发电量</t>
  </si>
  <si>
    <t>年累计发电量</t>
  </si>
  <si>
    <t>当日燃料消耗</t>
  </si>
  <si>
    <t>去年今日报表天然气</t>
  </si>
  <si>
    <t>去年日发电量</t>
  </si>
  <si>
    <t>去年月累计发电量</t>
  </si>
  <si>
    <t>每月一变</t>
  </si>
  <si>
    <t>月计划力争值</t>
  </si>
  <si>
    <t>年计划发电量</t>
  </si>
  <si>
    <t>name</t>
    <phoneticPr fontId="3" type="noConversion"/>
  </si>
  <si>
    <t>结果(复制绿色部分)</t>
    <phoneticPr fontId="3" type="noConversion"/>
  </si>
  <si>
    <t>日排名</t>
    <phoneticPr fontId="3" type="noConversion"/>
  </si>
  <si>
    <t>美视</t>
    <phoneticPr fontId="3" type="noConversion"/>
  </si>
  <si>
    <t>否</t>
  </si>
  <si>
    <t>差值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</si>
</sst>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;[Red]0.00"/>
    <numFmt numFmtId="179" formatCode="#,##0.00_ "/>
    <numFmt numFmtId="180" formatCode="#,##0_ "/>
  </numFmts>
  <fonts count="7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theme="6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5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 diagonalUp="1" diagonalDown="1">
      <left style="medium">
        <color auto="1"/>
      </left>
      <right style="medium">
        <color auto="1"/>
      </right>
      <top/>
      <bottom/>
      <diagonal style="thin">
        <color auto="1"/>
      </diagonal>
    </border>
    <border diagonalUp="1" diagonalDown="1">
      <left style="medium">
        <color auto="1"/>
      </left>
      <right style="medium">
        <color auto="1"/>
      </right>
      <top/>
      <bottom style="thin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51">
    <xf numFmtId="0" fontId="0" fillId="0" borderId="0" xfId="0"/>
    <xf numFmtId="0" fontId="2" fillId="5" borderId="0" xfId="4" applyAlignment="1"/>
    <xf numFmtId="0" fontId="1" fillId="4" borderId="0" xfId="3" applyAlignment="1"/>
    <xf numFmtId="0" fontId="2" fillId="6" borderId="0" xfId="5" applyAlignment="1"/>
    <xf numFmtId="58" fontId="2" fillId="6" borderId="1" xfId="5" applyNumberFormat="1" applyBorder="1" applyAlignment="1"/>
    <xf numFmtId="58" fontId="2" fillId="6" borderId="2" xfId="5" applyNumberFormat="1" applyBorder="1" applyAlignment="1"/>
    <xf numFmtId="0" fontId="2" fillId="3" borderId="0" xfId="2" applyAlignment="1"/>
    <xf numFmtId="0" fontId="2" fillId="3" borderId="1" xfId="2" applyBorder="1" applyAlignment="1"/>
    <xf numFmtId="0" fontId="2" fillId="3" borderId="3" xfId="2" applyBorder="1" applyAlignment="1"/>
    <xf numFmtId="0" fontId="2" fillId="3" borderId="2" xfId="2" applyBorder="1" applyAlignment="1"/>
    <xf numFmtId="0" fontId="2" fillId="2" borderId="0" xfId="1" applyAlignment="1"/>
    <xf numFmtId="0" fontId="2" fillId="2" borderId="1" xfId="1" applyBorder="1" applyAlignment="1"/>
    <xf numFmtId="0" fontId="2" fillId="2" borderId="3" xfId="1" applyBorder="1" applyAlignment="1"/>
    <xf numFmtId="0" fontId="1" fillId="8" borderId="0" xfId="7" applyAlignment="1"/>
    <xf numFmtId="0" fontId="0" fillId="10" borderId="5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0" xfId="0" applyFill="1" applyBorder="1"/>
    <xf numFmtId="0" fontId="5" fillId="0" borderId="12" xfId="0" applyFont="1" applyFill="1" applyBorder="1" applyAlignment="1">
      <alignment horizontal="center" vertical="center" wrapText="1"/>
    </xf>
    <xf numFmtId="176" fontId="2" fillId="9" borderId="15" xfId="8" applyNumberFormat="1" applyBorder="1" applyAlignment="1">
      <alignment horizontal="center" vertical="center" wrapText="1"/>
    </xf>
    <xf numFmtId="176" fontId="2" fillId="9" borderId="16" xfId="8" applyNumberFormat="1" applyBorder="1" applyAlignment="1">
      <alignment horizontal="center" vertical="center" wrapText="1"/>
    </xf>
    <xf numFmtId="0" fontId="2" fillId="9" borderId="16" xfId="8" applyBorder="1" applyAlignment="1">
      <alignment horizontal="center" vertical="center" wrapText="1"/>
    </xf>
    <xf numFmtId="10" fontId="2" fillId="9" borderId="16" xfId="8" applyNumberFormat="1" applyBorder="1" applyAlignment="1">
      <alignment horizontal="center" vertical="center" wrapText="1"/>
    </xf>
    <xf numFmtId="177" fontId="2" fillId="9" borderId="19" xfId="8" applyNumberFormat="1" applyBorder="1" applyAlignment="1">
      <alignment horizontal="center" vertical="center" wrapText="1"/>
    </xf>
    <xf numFmtId="0" fontId="0" fillId="10" borderId="7" xfId="0" applyFill="1" applyBorder="1" applyAlignment="1"/>
    <xf numFmtId="0" fontId="0" fillId="10" borderId="8" xfId="0" applyFill="1" applyBorder="1" applyAlignment="1"/>
    <xf numFmtId="0" fontId="5" fillId="0" borderId="1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2" fillId="9" borderId="17" xfId="8" applyBorder="1" applyAlignment="1">
      <alignment horizontal="center" vertical="center" wrapText="1"/>
    </xf>
    <xf numFmtId="0" fontId="2" fillId="9" borderId="18" xfId="8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4" fillId="7" borderId="0" xfId="6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2" fillId="3" borderId="0" xfId="2" applyAlignment="1">
      <alignment horizontal="center"/>
    </xf>
    <xf numFmtId="0" fontId="2" fillId="5" borderId="0" xfId="4" applyAlignment="1">
      <alignment horizontal="center"/>
    </xf>
    <xf numFmtId="0" fontId="2" fillId="6" borderId="0" xfId="5" applyAlignment="1">
      <alignment horizontal="center"/>
    </xf>
    <xf numFmtId="0" fontId="2" fillId="2" borderId="0" xfId="1" applyAlignment="1">
      <alignment horizontal="center"/>
    </xf>
    <xf numFmtId="179" fontId="0" fillId="0" borderId="0" xfId="0" applyNumberFormat="1"/>
    <xf numFmtId="179" fontId="2" fillId="5" borderId="5" xfId="4" applyNumberFormat="1" applyBorder="1" applyAlignment="1"/>
    <xf numFmtId="179" fontId="2" fillId="5" borderId="7" xfId="4" applyNumberFormat="1" applyBorder="1" applyAlignment="1"/>
    <xf numFmtId="179" fontId="2" fillId="5" borderId="9" xfId="4" applyNumberFormat="1" applyBorder="1" applyAlignment="1"/>
    <xf numFmtId="0" fontId="2" fillId="11" borderId="5" xfId="9" applyBorder="1" applyAlignment="1"/>
    <xf numFmtId="0" fontId="2" fillId="11" borderId="6" xfId="9" applyBorder="1" applyAlignment="1"/>
    <xf numFmtId="179" fontId="2" fillId="11" borderId="7" xfId="9" applyNumberFormat="1" applyBorder="1" applyAlignment="1"/>
    <xf numFmtId="180" fontId="2" fillId="11" borderId="8" xfId="9" applyNumberFormat="1" applyBorder="1" applyAlignment="1"/>
    <xf numFmtId="179" fontId="2" fillId="11" borderId="9" xfId="9" applyNumberFormat="1" applyBorder="1" applyAlignment="1"/>
    <xf numFmtId="180" fontId="2" fillId="11" borderId="10" xfId="9" applyNumberFormat="1" applyBorder="1" applyAlignment="1"/>
  </cellXfs>
  <cellStyles count="10">
    <cellStyle name="20% - 着色 3" xfId="9" builtinId="38"/>
    <cellStyle name="20% - 着色 5" xfId="4" builtinId="46"/>
    <cellStyle name="20% - 着色 6" xfId="8" builtinId="50"/>
    <cellStyle name="40% - 着色 1" xfId="1" builtinId="31"/>
    <cellStyle name="40% - 着色 2" xfId="2" builtinId="35"/>
    <cellStyle name="40% - 着色 6" xfId="5" builtinId="51"/>
    <cellStyle name="常规" xfId="0" builtinId="0"/>
    <cellStyle name="好" xfId="6" builtinId="26"/>
    <cellStyle name="着色 3" xfId="7" builtinId="37"/>
    <cellStyle name="着色 5" xfId="3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abSelected="1" workbookViewId="0">
      <selection activeCell="J11" sqref="J11"/>
    </sheetView>
  </sheetViews>
  <sheetFormatPr defaultRowHeight="13.8" x14ac:dyDescent="0.25"/>
  <cols>
    <col min="1" max="1" width="16.88671875" customWidth="1"/>
    <col min="2" max="2" width="13.88671875" bestFit="1" customWidth="1"/>
    <col min="3" max="3" width="12.88671875" bestFit="1" customWidth="1"/>
    <col min="4" max="4" width="12.77734375" bestFit="1" customWidth="1"/>
    <col min="5" max="6" width="16.109375" bestFit="1" customWidth="1"/>
    <col min="7" max="7" width="11.88671875" customWidth="1"/>
    <col min="8" max="8" width="11.6640625" bestFit="1" customWidth="1"/>
    <col min="12" max="12" width="8.88671875" customWidth="1"/>
    <col min="15" max="15" width="12.88671875" customWidth="1"/>
  </cols>
  <sheetData>
    <row r="1" spans="1:15" ht="14.4" thickBot="1" x14ac:dyDescent="0.3">
      <c r="A1" s="38" t="s">
        <v>22</v>
      </c>
      <c r="B1" s="38"/>
      <c r="C1" s="45"/>
      <c r="D1" s="46" t="s">
        <v>64</v>
      </c>
      <c r="F1" t="s">
        <v>6</v>
      </c>
      <c r="G1" t="s">
        <v>7</v>
      </c>
      <c r="H1" s="2" t="s">
        <v>17</v>
      </c>
      <c r="I1" t="s">
        <v>18</v>
      </c>
      <c r="J1" t="s">
        <v>61</v>
      </c>
      <c r="L1" s="35" t="s">
        <v>60</v>
      </c>
      <c r="M1" s="36"/>
      <c r="N1" s="32" t="s">
        <v>30</v>
      </c>
      <c r="O1" s="21">
        <f>B39/10000</f>
        <v>285.81879999999256</v>
      </c>
    </row>
    <row r="2" spans="1:15" x14ac:dyDescent="0.25">
      <c r="A2" s="1" t="s">
        <v>8</v>
      </c>
      <c r="B2" s="42">
        <v>2955223.8</v>
      </c>
      <c r="C2" s="47">
        <v>2955223.8</v>
      </c>
      <c r="D2" s="48">
        <f>C2-B2</f>
        <v>0</v>
      </c>
      <c r="E2" t="s">
        <v>0</v>
      </c>
      <c r="F2">
        <f>A18</f>
        <v>1242.7350000000001</v>
      </c>
      <c r="G2">
        <f>B7/10</f>
        <v>4089.6</v>
      </c>
      <c r="H2" s="2">
        <v>36.68</v>
      </c>
      <c r="I2">
        <f>(G2-F2)/(C14*H2)</f>
        <v>11.087649945474373</v>
      </c>
      <c r="J2">
        <f>RANK(I2,(I2,I3,I5,I6,I8),0)</f>
        <v>2</v>
      </c>
      <c r="L2" s="35"/>
      <c r="M2" s="36"/>
      <c r="N2" s="32"/>
      <c r="O2" s="22">
        <f>B40/10000</f>
        <v>4204.0079000000314</v>
      </c>
    </row>
    <row r="3" spans="1:15" x14ac:dyDescent="0.25">
      <c r="A3" s="1" t="s">
        <v>9</v>
      </c>
      <c r="B3" s="43"/>
      <c r="C3" s="47"/>
      <c r="D3" s="48">
        <f>C3-B3</f>
        <v>0</v>
      </c>
      <c r="E3" t="s">
        <v>1</v>
      </c>
      <c r="F3">
        <f>B18</f>
        <v>2057.3519999999999</v>
      </c>
      <c r="G3">
        <f>B6/10</f>
        <v>5950</v>
      </c>
      <c r="H3" s="2">
        <v>54</v>
      </c>
      <c r="I3">
        <f>(G3-F3)/(C14*H3)</f>
        <v>10.298010582010582</v>
      </c>
      <c r="L3" s="35"/>
      <c r="M3" s="36"/>
      <c r="N3" s="32"/>
      <c r="O3" s="22">
        <f>B41/10000</f>
        <v>120013.34440000003</v>
      </c>
    </row>
    <row r="4" spans="1:15" x14ac:dyDescent="0.25">
      <c r="A4" s="1" t="s">
        <v>10</v>
      </c>
      <c r="B4" s="43">
        <v>144513</v>
      </c>
      <c r="C4" s="47">
        <v>144513</v>
      </c>
      <c r="D4" s="48">
        <f>C4-B4</f>
        <v>0</v>
      </c>
      <c r="E4" t="s">
        <v>2</v>
      </c>
      <c r="F4">
        <f>C18</f>
        <v>1277.76</v>
      </c>
      <c r="G4">
        <f>B10/10</f>
        <v>4169.26</v>
      </c>
      <c r="H4" s="2">
        <v>24.3</v>
      </c>
      <c r="I4">
        <f>(G4-F4)/(C14*H4)</f>
        <v>16.998824221046444</v>
      </c>
      <c r="L4" s="35"/>
      <c r="M4" s="36"/>
      <c r="N4" s="32" t="s">
        <v>31</v>
      </c>
      <c r="O4" s="22">
        <f>O1/36.68</f>
        <v>7.7922246455832216</v>
      </c>
    </row>
    <row r="5" spans="1:15" x14ac:dyDescent="0.25">
      <c r="A5" s="1" t="s">
        <v>5</v>
      </c>
      <c r="B5" s="43">
        <v>57023.6</v>
      </c>
      <c r="C5" s="47">
        <v>54023.6</v>
      </c>
      <c r="D5" s="48">
        <f>C5-B5</f>
        <v>-3000</v>
      </c>
      <c r="E5" t="s">
        <v>3</v>
      </c>
      <c r="F5">
        <f>D18</f>
        <v>951.72</v>
      </c>
      <c r="G5">
        <f>B8/10</f>
        <v>2821.2400000000002</v>
      </c>
      <c r="H5" s="2">
        <v>37.200000000000003</v>
      </c>
      <c r="I5">
        <f>(G5-F5)/(C14*H5)</f>
        <v>7.1794162826420891</v>
      </c>
      <c r="L5" s="35"/>
      <c r="M5" s="36"/>
      <c r="N5" s="32"/>
      <c r="O5" s="22">
        <f t="shared" ref="O5:O6" si="0">O2/36.68</f>
        <v>114.61308342421023</v>
      </c>
    </row>
    <row r="6" spans="1:15" x14ac:dyDescent="0.25">
      <c r="A6" s="1" t="s">
        <v>11</v>
      </c>
      <c r="B6" s="43">
        <v>59500</v>
      </c>
      <c r="C6" s="47">
        <v>59500</v>
      </c>
      <c r="D6" s="48">
        <f>C6-B6</f>
        <v>0</v>
      </c>
      <c r="E6" t="s">
        <v>4</v>
      </c>
      <c r="F6">
        <f>E18</f>
        <v>251.81199999999998</v>
      </c>
      <c r="G6">
        <f>B9/10</f>
        <v>3222.9</v>
      </c>
      <c r="H6" s="2">
        <v>61.3</v>
      </c>
      <c r="I6">
        <f>(G6-F6)/(C14*H6)</f>
        <v>6.9239990678163608</v>
      </c>
      <c r="N6" s="32"/>
      <c r="O6" s="22">
        <f t="shared" si="0"/>
        <v>3271.9014285714293</v>
      </c>
    </row>
    <row r="7" spans="1:15" x14ac:dyDescent="0.25">
      <c r="A7" s="1" t="s">
        <v>12</v>
      </c>
      <c r="B7" s="43">
        <v>40896</v>
      </c>
      <c r="C7" s="47">
        <v>40896</v>
      </c>
      <c r="D7" s="48">
        <f>C7-B7</f>
        <v>0</v>
      </c>
      <c r="E7" t="s">
        <v>5</v>
      </c>
      <c r="F7">
        <f>H18</f>
        <v>2011.6799999999998</v>
      </c>
      <c r="G7">
        <f>B5/10</f>
        <v>5702.36</v>
      </c>
      <c r="H7" s="2">
        <v>44</v>
      </c>
      <c r="I7">
        <f>(G7-F7)/(C14*H7)</f>
        <v>11.982727272727272</v>
      </c>
      <c r="N7" s="33" t="s">
        <v>32</v>
      </c>
      <c r="O7" s="23">
        <f>I2-I10</f>
        <v>1.0106947311997523</v>
      </c>
    </row>
    <row r="8" spans="1:15" x14ac:dyDescent="0.25">
      <c r="A8" s="1" t="s">
        <v>13</v>
      </c>
      <c r="B8" s="43">
        <v>28212.400000000001</v>
      </c>
      <c r="C8" s="47">
        <v>28212.400000000001</v>
      </c>
      <c r="D8" s="48">
        <f>C8-B8</f>
        <v>0</v>
      </c>
      <c r="E8" t="s">
        <v>16</v>
      </c>
      <c r="F8">
        <f>F7+F4</f>
        <v>3289.4399999999996</v>
      </c>
      <c r="G8">
        <f>G7+G4</f>
        <v>9871.619999999999</v>
      </c>
      <c r="H8" s="2">
        <f>H7+H4</f>
        <v>68.3</v>
      </c>
      <c r="I8">
        <f>(G8-F8)/(C14*H8)</f>
        <v>13.767370842919892</v>
      </c>
      <c r="N8" s="33"/>
      <c r="O8" s="23">
        <f>A26-G26</f>
        <v>10.688658076628613</v>
      </c>
    </row>
    <row r="9" spans="1:15" x14ac:dyDescent="0.25">
      <c r="A9" s="1" t="s">
        <v>14</v>
      </c>
      <c r="B9" s="43">
        <v>32229</v>
      </c>
      <c r="C9" s="47">
        <v>32229</v>
      </c>
      <c r="D9" s="48">
        <f>C9-B9</f>
        <v>0</v>
      </c>
      <c r="E9" s="13" t="s">
        <v>40</v>
      </c>
      <c r="F9" s="13">
        <f>SUM(F2:F7)</f>
        <v>7793.0589999999993</v>
      </c>
      <c r="G9" s="13">
        <f t="shared" ref="G9:H9" si="1">SUM(G2:G7)</f>
        <v>25955.360000000004</v>
      </c>
      <c r="H9" s="13">
        <f t="shared" si="1"/>
        <v>257.48</v>
      </c>
      <c r="I9" s="13"/>
      <c r="N9" s="33"/>
      <c r="O9" s="23">
        <f>A30-G30</f>
        <v>602.98202301850597</v>
      </c>
    </row>
    <row r="10" spans="1:15" ht="14.4" thickBot="1" x14ac:dyDescent="0.3">
      <c r="A10" s="1" t="s">
        <v>15</v>
      </c>
      <c r="B10" s="44">
        <v>41692.6</v>
      </c>
      <c r="C10" s="49">
        <v>41692</v>
      </c>
      <c r="D10" s="50">
        <f>C10-B10</f>
        <v>-0.59999999999854481</v>
      </c>
      <c r="I10">
        <f>(G9-F9)/(H9*C14)</f>
        <v>10.076955214274621</v>
      </c>
      <c r="N10" s="33" t="s">
        <v>33</v>
      </c>
      <c r="O10" s="23">
        <f>RANK(I2,(I2,I3,I5,I6,I8),0)</f>
        <v>2</v>
      </c>
    </row>
    <row r="11" spans="1:15" x14ac:dyDescent="0.25">
      <c r="C11" s="41"/>
      <c r="N11" s="33"/>
      <c r="O11" s="23">
        <f>RANK(A26,(A26,B26,D26,E26,I26),0)</f>
        <v>2</v>
      </c>
    </row>
    <row r="12" spans="1:15" x14ac:dyDescent="0.25">
      <c r="A12" s="39" t="s">
        <v>23</v>
      </c>
      <c r="B12" s="39"/>
      <c r="C12" s="39"/>
      <c r="N12" s="33"/>
      <c r="O12" s="23">
        <f>RANK(A30,(B30,A30,D30,E30,I30),0)</f>
        <v>1</v>
      </c>
    </row>
    <row r="13" spans="1:15" ht="14.4" thickBot="1" x14ac:dyDescent="0.3">
      <c r="A13" s="3" t="s">
        <v>19</v>
      </c>
      <c r="B13" s="3" t="s">
        <v>20</v>
      </c>
      <c r="C13" s="3" t="s">
        <v>21</v>
      </c>
      <c r="N13" s="32" t="s">
        <v>34</v>
      </c>
      <c r="O13" s="30"/>
    </row>
    <row r="14" spans="1:15" ht="14.4" thickBot="1" x14ac:dyDescent="0.3">
      <c r="A14" s="4">
        <v>43412</v>
      </c>
      <c r="B14" s="5">
        <v>43419</v>
      </c>
      <c r="C14" s="3">
        <f>B14-A14</f>
        <v>7</v>
      </c>
      <c r="N14" s="32"/>
      <c r="O14" s="30"/>
    </row>
    <row r="15" spans="1:15" x14ac:dyDescent="0.25">
      <c r="N15" s="32"/>
      <c r="O15" s="30"/>
    </row>
    <row r="16" spans="1:15" x14ac:dyDescent="0.25">
      <c r="A16" s="37" t="s">
        <v>26</v>
      </c>
      <c r="B16" s="37"/>
      <c r="C16" s="37"/>
      <c r="D16" s="37"/>
      <c r="E16" s="37"/>
      <c r="F16" s="37"/>
      <c r="G16" s="37"/>
      <c r="H16" s="37"/>
      <c r="I16" s="6"/>
      <c r="N16" s="32" t="s">
        <v>35</v>
      </c>
      <c r="O16" s="30"/>
    </row>
    <row r="17" spans="1:15" ht="14.4" thickBot="1" x14ac:dyDescent="0.3">
      <c r="A17" s="6" t="s">
        <v>0</v>
      </c>
      <c r="B17" s="6" t="s">
        <v>11</v>
      </c>
      <c r="C17" s="6" t="s">
        <v>15</v>
      </c>
      <c r="D17" s="6" t="s">
        <v>3</v>
      </c>
      <c r="E17" s="6" t="s">
        <v>14</v>
      </c>
      <c r="F17" s="6" t="s">
        <v>24</v>
      </c>
      <c r="G17" s="6" t="s">
        <v>25</v>
      </c>
      <c r="H17" s="6" t="s">
        <v>5</v>
      </c>
      <c r="I17" s="6" t="s">
        <v>27</v>
      </c>
      <c r="N17" s="32"/>
      <c r="O17" s="30"/>
    </row>
    <row r="18" spans="1:15" ht="14.4" thickBot="1" x14ac:dyDescent="0.3">
      <c r="A18" s="7">
        <v>1242.7350000000001</v>
      </c>
      <c r="B18" s="8">
        <v>2057.3519999999999</v>
      </c>
      <c r="C18" s="8">
        <v>1277.76</v>
      </c>
      <c r="D18" s="8">
        <v>951.72</v>
      </c>
      <c r="E18" s="8">
        <v>251.81199999999998</v>
      </c>
      <c r="F18" s="8">
        <v>4874.32</v>
      </c>
      <c r="G18" s="8">
        <v>3321.12</v>
      </c>
      <c r="H18" s="8">
        <v>2011.6799999999998</v>
      </c>
      <c r="I18" s="9">
        <v>15988.499</v>
      </c>
      <c r="N18" s="32"/>
      <c r="O18" s="31"/>
    </row>
    <row r="19" spans="1:15" ht="46.8" x14ac:dyDescent="0.25">
      <c r="N19" s="20" t="s">
        <v>36</v>
      </c>
      <c r="O19" s="24" t="s">
        <v>29</v>
      </c>
    </row>
    <row r="20" spans="1:15" ht="14.4" thickBot="1" x14ac:dyDescent="0.3">
      <c r="A20" s="40" t="s">
        <v>28</v>
      </c>
      <c r="B20" s="40"/>
      <c r="C20" s="40"/>
      <c r="D20" s="40"/>
      <c r="E20" s="40"/>
      <c r="F20" s="40"/>
      <c r="G20" s="40"/>
      <c r="H20" s="40"/>
      <c r="N20" s="28" t="s">
        <v>37</v>
      </c>
      <c r="O20" s="25">
        <f>B42/10000</f>
        <v>61.459999999997578</v>
      </c>
    </row>
    <row r="21" spans="1:15" ht="14.4" thickBot="1" x14ac:dyDescent="0.3">
      <c r="A21" s="10" t="s">
        <v>0</v>
      </c>
      <c r="B21" s="10" t="s">
        <v>11</v>
      </c>
      <c r="C21" s="10" t="s">
        <v>15</v>
      </c>
      <c r="D21" s="10" t="s">
        <v>3</v>
      </c>
      <c r="E21" s="10" t="s">
        <v>14</v>
      </c>
      <c r="F21" s="10" t="s">
        <v>24</v>
      </c>
      <c r="G21" s="10" t="s">
        <v>25</v>
      </c>
      <c r="H21" s="10" t="s">
        <v>5</v>
      </c>
      <c r="N21" s="29"/>
    </row>
    <row r="22" spans="1:15" ht="14.4" thickBot="1" x14ac:dyDescent="0.3">
      <c r="A22" s="11">
        <f>B7/10</f>
        <v>4089.6</v>
      </c>
      <c r="B22" s="12">
        <f>B6/10</f>
        <v>5950</v>
      </c>
      <c r="C22" s="12">
        <f>B10/10</f>
        <v>4169.26</v>
      </c>
      <c r="D22" s="12">
        <f>B8/10</f>
        <v>2821.2400000000002</v>
      </c>
      <c r="E22" s="12">
        <f>B9/10</f>
        <v>3222.9</v>
      </c>
      <c r="F22" s="12">
        <f>B3/10</f>
        <v>0</v>
      </c>
      <c r="G22" s="12">
        <f>B4/10</f>
        <v>14451.3</v>
      </c>
      <c r="H22" s="12">
        <f>B5/10</f>
        <v>5702.36</v>
      </c>
    </row>
    <row r="24" spans="1:15" x14ac:dyDescent="0.25">
      <c r="A24" s="37" t="s">
        <v>38</v>
      </c>
      <c r="B24" s="37"/>
      <c r="C24" s="37"/>
      <c r="D24" s="37"/>
      <c r="E24" s="37"/>
      <c r="F24" s="37"/>
      <c r="G24" s="37"/>
      <c r="H24" s="37"/>
      <c r="I24" s="37"/>
    </row>
    <row r="25" spans="1:15" ht="14.4" thickBot="1" x14ac:dyDescent="0.3">
      <c r="A25" s="6" t="s">
        <v>0</v>
      </c>
      <c r="B25" s="6" t="s">
        <v>11</v>
      </c>
      <c r="C25" s="6" t="s">
        <v>15</v>
      </c>
      <c r="D25" s="6" t="s">
        <v>3</v>
      </c>
      <c r="E25" s="6" t="s">
        <v>14</v>
      </c>
      <c r="F25" s="6" t="s">
        <v>5</v>
      </c>
      <c r="G25" s="6" t="s">
        <v>27</v>
      </c>
      <c r="H25" s="6"/>
      <c r="I25" s="6" t="s">
        <v>62</v>
      </c>
    </row>
    <row r="26" spans="1:15" ht="14.4" thickBot="1" x14ac:dyDescent="0.3">
      <c r="A26" s="7">
        <v>111.49400218102508</v>
      </c>
      <c r="B26" s="8">
        <v>110.18518518518519</v>
      </c>
      <c r="C26" s="8">
        <v>171.57448559670783</v>
      </c>
      <c r="D26" s="8">
        <v>75.839784946236563</v>
      </c>
      <c r="E26" s="8">
        <v>52.575856443719417</v>
      </c>
      <c r="F26" s="8">
        <v>129.5990909090909</v>
      </c>
      <c r="G26" s="8">
        <v>100.80534410439647</v>
      </c>
      <c r="H26" s="8"/>
      <c r="I26" s="9">
        <v>144.53323572474378</v>
      </c>
      <c r="K26">
        <f>A26-G26</f>
        <v>10.688658076628613</v>
      </c>
      <c r="L26">
        <f>B26-A26</f>
        <v>-1.3088169958398908</v>
      </c>
    </row>
    <row r="28" spans="1:15" x14ac:dyDescent="0.25">
      <c r="A28" s="37" t="s">
        <v>39</v>
      </c>
      <c r="B28" s="37"/>
      <c r="C28" s="37"/>
      <c r="D28" s="37"/>
      <c r="E28" s="37"/>
      <c r="F28" s="37"/>
      <c r="G28" s="37"/>
    </row>
    <row r="29" spans="1:15" ht="14.4" thickBot="1" x14ac:dyDescent="0.3">
      <c r="A29" s="6" t="s">
        <v>0</v>
      </c>
      <c r="B29" s="6" t="s">
        <v>11</v>
      </c>
      <c r="C29" s="6" t="s">
        <v>15</v>
      </c>
      <c r="D29" s="6" t="s">
        <v>3</v>
      </c>
      <c r="E29" s="6" t="s">
        <v>14</v>
      </c>
      <c r="F29" s="6" t="s">
        <v>5</v>
      </c>
      <c r="G29" s="6" t="s">
        <v>27</v>
      </c>
      <c r="H29" s="6"/>
      <c r="I29" s="6" t="s">
        <v>62</v>
      </c>
    </row>
    <row r="30" spans="1:15" ht="14.4" thickBot="1" x14ac:dyDescent="0.3">
      <c r="A30" s="7">
        <v>3195.1406761177755</v>
      </c>
      <c r="B30" s="8">
        <v>3026.9202592592596</v>
      </c>
      <c r="C30" s="8">
        <v>2434.970534979424</v>
      </c>
      <c r="D30" s="8">
        <v>3019.9185215053762</v>
      </c>
      <c r="E30" s="8">
        <v>2062.5278466557911</v>
      </c>
      <c r="F30" s="8">
        <v>2018.9510454545455</v>
      </c>
      <c r="G30" s="8">
        <v>2592.1586530992695</v>
      </c>
      <c r="H30" s="8"/>
      <c r="I30" s="9">
        <v>2166.9638360175695</v>
      </c>
      <c r="K30">
        <f>G30-A30</f>
        <v>-602.98202301850597</v>
      </c>
      <c r="L30">
        <f>A30-B30</f>
        <v>168.22041685851582</v>
      </c>
    </row>
    <row r="32" spans="1:15" x14ac:dyDescent="0.25">
      <c r="A32" s="34" t="s">
        <v>41</v>
      </c>
      <c r="B32" s="34"/>
    </row>
    <row r="33" spans="1:2" ht="14.4" thickBot="1" x14ac:dyDescent="0.3">
      <c r="A33" s="34" t="s">
        <v>59</v>
      </c>
      <c r="B33" s="34" t="s">
        <v>42</v>
      </c>
    </row>
    <row r="34" spans="1:2" x14ac:dyDescent="0.25">
      <c r="A34" s="14" t="s">
        <v>43</v>
      </c>
      <c r="B34" s="15">
        <v>1115</v>
      </c>
    </row>
    <row r="35" spans="1:2" x14ac:dyDescent="0.25">
      <c r="A35" s="16" t="s">
        <v>44</v>
      </c>
      <c r="B35" s="17">
        <v>319</v>
      </c>
    </row>
    <row r="36" spans="1:2" x14ac:dyDescent="0.25">
      <c r="A36" s="16" t="s">
        <v>45</v>
      </c>
      <c r="B36" s="17" t="s">
        <v>46</v>
      </c>
    </row>
    <row r="37" spans="1:2" x14ac:dyDescent="0.25">
      <c r="A37" s="16" t="s">
        <v>47</v>
      </c>
      <c r="B37" s="17" t="s">
        <v>63</v>
      </c>
    </row>
    <row r="38" spans="1:2" x14ac:dyDescent="0.25">
      <c r="A38" s="26" t="s">
        <v>48</v>
      </c>
      <c r="B38" s="27"/>
    </row>
    <row r="39" spans="1:2" x14ac:dyDescent="0.25">
      <c r="A39" s="16" t="s">
        <v>49</v>
      </c>
      <c r="B39" s="17">
        <v>2858187.9999999255</v>
      </c>
    </row>
    <row r="40" spans="1:2" x14ac:dyDescent="0.25">
      <c r="A40" s="16" t="s">
        <v>50</v>
      </c>
      <c r="B40" s="17">
        <v>42040079.000000313</v>
      </c>
    </row>
    <row r="41" spans="1:2" x14ac:dyDescent="0.25">
      <c r="A41" s="16" t="s">
        <v>51</v>
      </c>
      <c r="B41" s="17">
        <v>1200133444.0000002</v>
      </c>
    </row>
    <row r="42" spans="1:2" x14ac:dyDescent="0.25">
      <c r="A42" s="16" t="s">
        <v>52</v>
      </c>
      <c r="B42" s="17">
        <v>614599.99999997579</v>
      </c>
    </row>
    <row r="43" spans="1:2" x14ac:dyDescent="0.25">
      <c r="A43" s="26" t="s">
        <v>53</v>
      </c>
      <c r="B43" s="27"/>
    </row>
    <row r="44" spans="1:2" x14ac:dyDescent="0.25">
      <c r="A44" s="16" t="s">
        <v>54</v>
      </c>
      <c r="B44" s="17">
        <v>5631962.000000177</v>
      </c>
    </row>
    <row r="45" spans="1:2" x14ac:dyDescent="0.25">
      <c r="A45" s="16" t="s">
        <v>55</v>
      </c>
      <c r="B45" s="17">
        <v>50220969.000000231</v>
      </c>
    </row>
    <row r="46" spans="1:2" x14ac:dyDescent="0.25">
      <c r="A46" s="26" t="s">
        <v>56</v>
      </c>
      <c r="B46" s="27"/>
    </row>
    <row r="47" spans="1:2" x14ac:dyDescent="0.25">
      <c r="A47" s="16" t="s">
        <v>57</v>
      </c>
      <c r="B47" s="17">
        <v>7500</v>
      </c>
    </row>
    <row r="48" spans="1:2" ht="14.4" thickBot="1" x14ac:dyDescent="0.3">
      <c r="A48" s="18" t="s">
        <v>58</v>
      </c>
      <c r="B48" s="19">
        <v>130125</v>
      </c>
    </row>
  </sheetData>
  <mergeCells count="17">
    <mergeCell ref="A33:B33"/>
    <mergeCell ref="L1:M5"/>
    <mergeCell ref="A24:I24"/>
    <mergeCell ref="A28:G28"/>
    <mergeCell ref="A32:B32"/>
    <mergeCell ref="A1:B1"/>
    <mergeCell ref="A12:C12"/>
    <mergeCell ref="A16:H16"/>
    <mergeCell ref="A20:H20"/>
    <mergeCell ref="N20:N21"/>
    <mergeCell ref="O13:O18"/>
    <mergeCell ref="N1:N3"/>
    <mergeCell ref="N4:N6"/>
    <mergeCell ref="N7:N9"/>
    <mergeCell ref="N10:N12"/>
    <mergeCell ref="N13:N15"/>
    <mergeCell ref="N16:N18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2018-11-16T08:50:57Z</dcterms:modified>
</cp:coreProperties>
</file>