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168" windowHeight="10092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<sst xmlns="http://schemas.openxmlformats.org/spreadsheetml/2006/main" count="68">
  <si>
    <t>1.本次下发的上网数据</t>
  </si>
  <si>
    <t>差值</t>
  </si>
  <si>
    <t>上次的上网数据</t>
  </si>
  <si>
    <t>这次的上网数据</t>
  </si>
  <si>
    <t>容量(不变)</t>
  </si>
  <si>
    <t>日利用小时</t>
  </si>
  <si>
    <t>日排名</t>
  </si>
  <si>
    <t>结果(复制绿色部分)</t>
  </si>
  <si>
    <t>发电量            （万千瓦时）</t>
  </si>
  <si>
    <t>妈湾</t>
  </si>
  <si>
    <t>宝昌</t>
  </si>
  <si>
    <t>前湾</t>
  </si>
  <si>
    <t>南电</t>
  </si>
  <si>
    <t>能东</t>
  </si>
  <si>
    <t>南天</t>
  </si>
  <si>
    <t>利用小时</t>
  </si>
  <si>
    <t>美视A</t>
  </si>
  <si>
    <t>钰湖</t>
  </si>
  <si>
    <t>南电（山）</t>
  </si>
  <si>
    <t>中海油</t>
  </si>
  <si>
    <t>区域对标           （小时）</t>
  </si>
  <si>
    <t>美视A+B</t>
  </si>
  <si>
    <t>中海油(福华德)</t>
  </si>
  <si>
    <t>总和</t>
  </si>
  <si>
    <t>南天（美B）</t>
  </si>
  <si>
    <t xml:space="preserve">区域排名           </t>
  </si>
  <si>
    <t>2.时间统计</t>
  </si>
  <si>
    <t>上次统计时间</t>
  </si>
  <si>
    <t>本次统计时间</t>
  </si>
  <si>
    <t>差?天</t>
  </si>
  <si>
    <t>五大对标          （小时）</t>
  </si>
  <si>
    <t>3. 上次上网电量(从利用小时统计表中拷贝)!!!只有数值</t>
  </si>
  <si>
    <t>五大排名        （小时）</t>
  </si>
  <si>
    <t>粤东进度对标（%）</t>
  </si>
  <si>
    <t xml:space="preserve"> </t>
  </si>
  <si>
    <t>4.将以下值拷贝到&lt;利用小时统计表中&gt;</t>
  </si>
  <si>
    <t>燃料           （吨、万标方）</t>
  </si>
  <si>
    <t>5. 月累计上网小时(从利用小时统计表中拷贝)!!!只有数值</t>
  </si>
  <si>
    <t>美视</t>
  </si>
  <si>
    <t>比平均高</t>
  </si>
  <si>
    <t>比南山高</t>
  </si>
  <si>
    <t>5. 年累计上网小时(从利用小时统计表中拷贝)!!!只有数值</t>
  </si>
  <si>
    <t>基础表复制</t>
  </si>
  <si>
    <t>name</t>
  </si>
  <si>
    <t>num</t>
  </si>
  <si>
    <t>昨日日期</t>
  </si>
  <si>
    <t>昨天是今年第几天</t>
  </si>
  <si>
    <t>7,8机组是否运行</t>
  </si>
  <si>
    <t>否</t>
  </si>
  <si>
    <t>截止</t>
  </si>
  <si>
    <t>当月上网利用小时</t>
  </si>
  <si>
    <t>高区域平均</t>
  </si>
  <si>
    <t>高于南山</t>
  </si>
  <si>
    <t>区域排名第</t>
  </si>
  <si>
    <t>5,6机组是否运行</t>
  </si>
  <si>
    <t>是</t>
  </si>
  <si>
    <t>今日报表天然气</t>
  </si>
  <si>
    <t>日发电量</t>
  </si>
  <si>
    <t>年累上网利用小时</t>
  </si>
  <si>
    <t>月累计发电量</t>
  </si>
  <si>
    <t>年累计发电量</t>
  </si>
  <si>
    <t>当日燃料消耗</t>
  </si>
  <si>
    <t>去年今日报表天然气</t>
  </si>
  <si>
    <t>去年日发电量</t>
  </si>
  <si>
    <t>去年月累计发电量</t>
  </si>
  <si>
    <t>每月一变</t>
  </si>
  <si>
    <t>月计划力争值</t>
  </si>
  <si>
    <t>年计划发电量</t>
  </si>
</sst>
</file>

<file path=xl/styles.xml><?xml version="1.0" encoding="utf-8"?>
<styleSheet xmlns="http://schemas.openxmlformats.org/spreadsheetml/2006/main">
  <numFmts count="9">
    <numFmt numFmtId="176" formatCode="0_ "/>
    <numFmt numFmtId="41" formatCode="_ * #,##0_ ;_ * \-#,##0_ ;_ * &quot;-&quot;_ ;_ @_ "/>
    <numFmt numFmtId="177" formatCode="#,##0_ "/>
    <numFmt numFmtId="178" formatCode="#,##0.00_ "/>
    <numFmt numFmtId="44" formatCode="_ &quot;￥&quot;* #,##0.00_ ;_ &quot;￥&quot;* \-#,##0.00_ ;_ &quot;￥&quot;* &quot;-&quot;??_ ;_ @_ "/>
    <numFmt numFmtId="179" formatCode="0.00;[Red]0.00"/>
    <numFmt numFmtId="43" formatCode="_ * #,##0.00_ ;_ * \-#,##0.00_ ;_ * &quot;-&quot;??_ ;_ @_ "/>
    <numFmt numFmtId="42" formatCode="_ &quot;￥&quot;* #,##0_ ;_ &quot;￥&quot;* \-#,##0_ ;_ &quot;￥&quot;* &quot;-&quot;_ ;_ @_ "/>
    <numFmt numFmtId="180" formatCode="0.00_ "/>
  </numFmts>
  <fonts count="26">
    <font>
      <sz val="11"/>
      <color theme="1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color rgb="FF006100"/>
      <name val="等线"/>
      <charset val="134"/>
      <scheme val="minor"/>
    </font>
    <font>
      <sz val="10.5"/>
      <color rgb="FFFF0000"/>
      <name val="宋体"/>
      <charset val="134"/>
    </font>
    <font>
      <sz val="18"/>
      <color rgb="FFFF0000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 diagonalUp="1" diagonalDown="1">
      <left style="medium">
        <color auto="1"/>
      </left>
      <right style="medium">
        <color auto="1"/>
      </right>
      <top/>
      <bottom/>
      <diagonal style="thin">
        <color auto="1"/>
      </diagonal>
    </border>
    <border diagonalUp="1" diagonalDown="1">
      <left style="medium">
        <color auto="1"/>
      </left>
      <right style="medium">
        <color auto="1"/>
      </right>
      <top/>
      <bottom style="thin">
        <color auto="1"/>
      </bottom>
      <diagonal style="thin">
        <color auto="1"/>
      </diagonal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0" fillId="3" borderId="0" applyNumberFormat="0" applyBorder="0" applyAlignment="0" applyProtection="0">
      <alignment vertical="center"/>
    </xf>
    <xf numFmtId="0" fontId="15" fillId="21" borderId="2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8" borderId="22" applyNumberFormat="0" applyFont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21" applyNumberFormat="0" applyFill="0" applyAlignment="0" applyProtection="0">
      <alignment vertical="center"/>
    </xf>
    <xf numFmtId="0" fontId="19" fillId="0" borderId="21" applyNumberFormat="0" applyFill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7" fillId="26" borderId="24" applyNumberFormat="0" applyAlignment="0" applyProtection="0">
      <alignment vertical="center"/>
    </xf>
    <xf numFmtId="0" fontId="21" fillId="26" borderId="23" applyNumberFormat="0" applyAlignment="0" applyProtection="0">
      <alignment vertical="center"/>
    </xf>
    <xf numFmtId="0" fontId="23" fillId="31" borderId="26" applyNumberFormat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4" fillId="0" borderId="27" applyNumberFormat="0" applyFill="0" applyAlignment="0" applyProtection="0">
      <alignment vertical="center"/>
    </xf>
    <xf numFmtId="0" fontId="25" fillId="0" borderId="28" applyNumberFormat="0" applyFill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0" fillId="2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0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0" fillId="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0" fillId="7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</cellStyleXfs>
  <cellXfs count="58">
    <xf numFmtId="0" fontId="0" fillId="0" borderId="0" xfId="0"/>
    <xf numFmtId="0" fontId="0" fillId="2" borderId="0" xfId="33" applyAlignment="1">
      <alignment horizontal="center"/>
    </xf>
    <xf numFmtId="0" fontId="0" fillId="3" borderId="1" xfId="2" applyBorder="1" applyAlignment="1"/>
    <xf numFmtId="0" fontId="0" fillId="3" borderId="2" xfId="2" applyBorder="1" applyAlignment="1"/>
    <xf numFmtId="0" fontId="1" fillId="4" borderId="0" xfId="43" applyAlignment="1"/>
    <xf numFmtId="0" fontId="0" fillId="2" borderId="0" xfId="33" applyAlignment="1"/>
    <xf numFmtId="178" fontId="0" fillId="2" borderId="1" xfId="33" applyNumberFormat="1" applyBorder="1" applyAlignment="1"/>
    <xf numFmtId="177" fontId="0" fillId="3" borderId="3" xfId="2" applyNumberFormat="1" applyBorder="1" applyAlignment="1"/>
    <xf numFmtId="0" fontId="0" fillId="0" borderId="4" xfId="0" applyBorder="1"/>
    <xf numFmtId="0" fontId="0" fillId="0" borderId="0" xfId="0" applyBorder="1"/>
    <xf numFmtId="0" fontId="1" fillId="4" borderId="0" xfId="43" applyBorder="1" applyAlignment="1"/>
    <xf numFmtId="178" fontId="0" fillId="2" borderId="4" xfId="33" applyNumberFormat="1" applyBorder="1" applyAlignment="1"/>
    <xf numFmtId="177" fontId="0" fillId="5" borderId="3" xfId="2" applyNumberFormat="1" applyFill="1" applyBorder="1" applyAlignment="1"/>
    <xf numFmtId="0" fontId="0" fillId="0" borderId="5" xfId="0" applyBorder="1"/>
    <xf numFmtId="0" fontId="0" fillId="0" borderId="6" xfId="0" applyBorder="1"/>
    <xf numFmtId="0" fontId="1" fillId="4" borderId="6" xfId="43" applyBorder="1" applyAlignment="1"/>
    <xf numFmtId="0" fontId="1" fillId="6" borderId="0" xfId="39" applyAlignment="1"/>
    <xf numFmtId="178" fontId="0" fillId="2" borderId="5" xfId="33" applyNumberFormat="1" applyBorder="1" applyAlignment="1"/>
    <xf numFmtId="177" fontId="0" fillId="5" borderId="7" xfId="2" applyNumberFormat="1" applyFill="1" applyBorder="1" applyAlignment="1"/>
    <xf numFmtId="178" fontId="0" fillId="0" borderId="0" xfId="0" applyNumberFormat="1"/>
    <xf numFmtId="0" fontId="0" fillId="7" borderId="0" xfId="47" applyAlignment="1">
      <alignment horizontal="center"/>
    </xf>
    <xf numFmtId="0" fontId="0" fillId="7" borderId="0" xfId="47" applyAlignment="1"/>
    <xf numFmtId="58" fontId="0" fillId="7" borderId="8" xfId="47" applyNumberFormat="1" applyBorder="1" applyAlignment="1"/>
    <xf numFmtId="0" fontId="0" fillId="8" borderId="0" xfId="38" applyAlignment="1">
      <alignment horizontal="center"/>
    </xf>
    <xf numFmtId="0" fontId="0" fillId="8" borderId="0" xfId="38" applyAlignment="1"/>
    <xf numFmtId="0" fontId="0" fillId="8" borderId="9" xfId="38" applyBorder="1" applyAlignment="1"/>
    <xf numFmtId="0" fontId="0" fillId="9" borderId="0" xfId="36" applyAlignment="1">
      <alignment horizontal="center"/>
    </xf>
    <xf numFmtId="0" fontId="0" fillId="9" borderId="0" xfId="36" applyAlignment="1"/>
    <xf numFmtId="0" fontId="0" fillId="9" borderId="9" xfId="36" applyBorder="1" applyAlignment="1"/>
    <xf numFmtId="0" fontId="0" fillId="9" borderId="10" xfId="36" applyBorder="1" applyAlignment="1"/>
    <xf numFmtId="0" fontId="0" fillId="8" borderId="10" xfId="38" applyBorder="1" applyAlignment="1"/>
    <xf numFmtId="0" fontId="2" fillId="10" borderId="0" xfId="31" applyAlignment="1">
      <alignment horizontal="center"/>
    </xf>
    <xf numFmtId="0" fontId="0" fillId="11" borderId="1" xfId="0" applyFill="1" applyBorder="1"/>
    <xf numFmtId="0" fontId="0" fillId="11" borderId="2" xfId="0" applyFill="1" applyBorder="1"/>
    <xf numFmtId="0" fontId="0" fillId="11" borderId="4" xfId="0" applyFill="1" applyBorder="1"/>
    <xf numFmtId="0" fontId="0" fillId="11" borderId="3" xfId="0" applyFill="1" applyBorder="1"/>
    <xf numFmtId="58" fontId="0" fillId="0" borderId="0" xfId="0" applyNumberFormat="1"/>
    <xf numFmtId="176" fontId="0" fillId="0" borderId="0" xfId="0" applyNumberFormat="1"/>
    <xf numFmtId="0" fontId="0" fillId="11" borderId="4" xfId="0" applyFill="1" applyBorder="1" applyAlignment="1"/>
    <xf numFmtId="0" fontId="0" fillId="11" borderId="3" xfId="0" applyFill="1" applyBorder="1" applyAlignment="1"/>
    <xf numFmtId="0" fontId="3" fillId="0" borderId="0" xfId="0" applyFont="1"/>
    <xf numFmtId="0" fontId="0" fillId="11" borderId="5" xfId="0" applyFill="1" applyBorder="1"/>
    <xf numFmtId="0" fontId="0" fillId="11" borderId="7" xfId="0" applyFill="1" applyBorder="1"/>
    <xf numFmtId="0" fontId="4" fillId="0" borderId="0" xfId="0" applyFont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5" fillId="0" borderId="12" xfId="0" applyFont="1" applyFill="1" applyBorder="1" applyAlignment="1">
      <alignment horizontal="center" vertical="center" wrapText="1"/>
    </xf>
    <xf numFmtId="180" fontId="0" fillId="12" borderId="13" xfId="27" applyNumberFormat="1" applyBorder="1" applyAlignment="1">
      <alignment horizontal="center" vertical="center" wrapText="1"/>
    </xf>
    <xf numFmtId="0" fontId="6" fillId="5" borderId="0" xfId="0" applyFont="1" applyFill="1"/>
    <xf numFmtId="180" fontId="0" fillId="12" borderId="14" xfId="27" applyNumberFormat="1" applyBorder="1" applyAlignment="1">
      <alignment horizontal="center" vertical="center" wrapText="1"/>
    </xf>
    <xf numFmtId="0" fontId="5" fillId="0" borderId="15" xfId="0" applyFont="1" applyFill="1" applyBorder="1" applyAlignment="1">
      <alignment horizontal="center" vertical="center" wrapText="1"/>
    </xf>
    <xf numFmtId="0" fontId="0" fillId="12" borderId="14" xfId="27" applyBorder="1" applyAlignment="1">
      <alignment horizontal="center" vertical="center" wrapText="1"/>
    </xf>
    <xf numFmtId="0" fontId="0" fillId="12" borderId="16" xfId="27" applyBorder="1" applyAlignment="1">
      <alignment horizontal="center" vertical="center" wrapText="1"/>
    </xf>
    <xf numFmtId="0" fontId="0" fillId="8" borderId="8" xfId="38" applyBorder="1" applyAlignment="1"/>
    <xf numFmtId="0" fontId="0" fillId="12" borderId="17" xfId="27" applyBorder="1" applyAlignment="1">
      <alignment horizontal="center" vertical="center" wrapText="1"/>
    </xf>
    <xf numFmtId="10" fontId="0" fillId="12" borderId="14" xfId="27" applyNumberFormat="1" applyBorder="1" applyAlignment="1">
      <alignment horizontal="center" vertical="center" wrapText="1"/>
    </xf>
    <xf numFmtId="0" fontId="5" fillId="0" borderId="18" xfId="0" applyFont="1" applyFill="1" applyBorder="1" applyAlignment="1">
      <alignment horizontal="center" vertical="center" wrapText="1"/>
    </xf>
    <xf numFmtId="179" fontId="0" fillId="12" borderId="19" xfId="27" applyNumberFormat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48"/>
  <sheetViews>
    <sheetView tabSelected="1" topLeftCell="A16" workbookViewId="0">
      <selection activeCell="M36" sqref="M36"/>
    </sheetView>
  </sheetViews>
  <sheetFormatPr defaultColWidth="9" defaultRowHeight="13.8"/>
  <cols>
    <col min="1" max="1" width="16.8888888888889" customWidth="1"/>
    <col min="2" max="2" width="13.8888888888889" customWidth="1"/>
    <col min="3" max="3" width="12.8888888888889" customWidth="1"/>
    <col min="4" max="4" width="12.7777777777778" customWidth="1"/>
    <col min="5" max="6" width="16.1111111111111" customWidth="1"/>
    <col min="7" max="7" width="11.8888888888889" customWidth="1"/>
    <col min="8" max="8" width="11.6666666666667" customWidth="1"/>
    <col min="9" max="9" width="15.5555555555556" customWidth="1"/>
    <col min="12" max="12" width="8.88888888888889" customWidth="1"/>
    <col min="15" max="15" width="12.8888888888889" customWidth="1"/>
  </cols>
  <sheetData>
    <row r="1" ht="14.55" spans="1:16">
      <c r="A1" s="1" t="s">
        <v>0</v>
      </c>
      <c r="B1" s="1"/>
      <c r="C1" s="2"/>
      <c r="D1" s="3" t="s">
        <v>1</v>
      </c>
      <c r="F1" t="s">
        <v>2</v>
      </c>
      <c r="G1" t="s">
        <v>3</v>
      </c>
      <c r="H1" s="4" t="s">
        <v>4</v>
      </c>
      <c r="I1" t="s">
        <v>5</v>
      </c>
      <c r="J1" t="s">
        <v>6</v>
      </c>
      <c r="L1" s="43" t="s">
        <v>7</v>
      </c>
      <c r="M1" s="44"/>
      <c r="N1" s="45" t="s">
        <v>8</v>
      </c>
      <c r="O1" s="46">
        <f>B39/10000</f>
        <v>288.853</v>
      </c>
      <c r="P1" s="47">
        <f>B42/10000</f>
        <v>120.879999999999</v>
      </c>
    </row>
    <row r="2" spans="1:15">
      <c r="A2" s="5" t="s">
        <v>9</v>
      </c>
      <c r="B2" s="6">
        <v>242604.2</v>
      </c>
      <c r="C2" s="6">
        <v>102928.9</v>
      </c>
      <c r="D2" s="7">
        <f t="shared" ref="D2:D10" si="0">C2-B2</f>
        <v>-139675.3</v>
      </c>
      <c r="E2" s="8" t="s">
        <v>10</v>
      </c>
      <c r="F2" s="9">
        <f>A18</f>
        <v>2000.9</v>
      </c>
      <c r="G2" s="9">
        <f>B7/10</f>
        <v>4888.1</v>
      </c>
      <c r="H2" s="10">
        <v>36.68</v>
      </c>
      <c r="I2" s="9">
        <f>(G2-F2)/(C14*H2)</f>
        <v>13.1188658669575</v>
      </c>
      <c r="J2">
        <f>RANK(I2,(I2:I6),0)</f>
        <v>1</v>
      </c>
      <c r="L2" s="43"/>
      <c r="M2" s="44"/>
      <c r="N2" s="45"/>
      <c r="O2" s="48">
        <f>B40/10000</f>
        <v>2060.6807</v>
      </c>
    </row>
    <row r="3" spans="1:15">
      <c r="A3" s="5" t="s">
        <v>11</v>
      </c>
      <c r="B3" s="11">
        <v>99363</v>
      </c>
      <c r="C3" s="11">
        <v>29964</v>
      </c>
      <c r="D3" s="7">
        <f t="shared" si="0"/>
        <v>-69399</v>
      </c>
      <c r="E3" s="8" t="s">
        <v>12</v>
      </c>
      <c r="F3" s="9">
        <f>B18</f>
        <v>1573</v>
      </c>
      <c r="G3" s="9">
        <f>B6/10</f>
        <v>3771</v>
      </c>
      <c r="H3" s="10">
        <v>54</v>
      </c>
      <c r="I3" s="9">
        <f>(G3-F3)/(C14*H3)</f>
        <v>6.78395061728395</v>
      </c>
      <c r="L3" s="43"/>
      <c r="M3" s="44"/>
      <c r="N3" s="45"/>
      <c r="O3" s="48">
        <f>B41/10000</f>
        <v>127709.2368</v>
      </c>
    </row>
    <row r="4" spans="1:15">
      <c r="A4" s="5" t="s">
        <v>13</v>
      </c>
      <c r="B4" s="11">
        <v>139535</v>
      </c>
      <c r="C4" s="11">
        <v>7052.65</v>
      </c>
      <c r="D4" s="7">
        <f t="shared" si="0"/>
        <v>-132482.35</v>
      </c>
      <c r="E4" s="8" t="s">
        <v>14</v>
      </c>
      <c r="F4" s="9">
        <f>C18</f>
        <v>1207.36</v>
      </c>
      <c r="G4" s="9">
        <f>B10/10</f>
        <v>2787.31</v>
      </c>
      <c r="H4" s="10">
        <v>24.3</v>
      </c>
      <c r="I4" s="9">
        <f>(G4-F4)/(C14*H4)</f>
        <v>10.8364197530864</v>
      </c>
      <c r="L4" s="43"/>
      <c r="M4" s="44"/>
      <c r="N4" s="45" t="s">
        <v>15</v>
      </c>
      <c r="O4" s="48">
        <f>O1/36.68</f>
        <v>7.87494547437296</v>
      </c>
    </row>
    <row r="5" spans="1:15">
      <c r="A5" s="5" t="s">
        <v>16</v>
      </c>
      <c r="B5" s="11">
        <v>54365.5</v>
      </c>
      <c r="C5" s="11">
        <v>24513.3</v>
      </c>
      <c r="D5" s="7">
        <f t="shared" si="0"/>
        <v>-29852.2</v>
      </c>
      <c r="E5" s="8" t="s">
        <v>17</v>
      </c>
      <c r="F5" s="9">
        <f>D18</f>
        <v>1443.83</v>
      </c>
      <c r="G5" s="9">
        <f>B8/10</f>
        <v>2946.09</v>
      </c>
      <c r="H5" s="10">
        <v>37.2</v>
      </c>
      <c r="I5" s="9">
        <f>(G5-F5)/(C14*H5)</f>
        <v>6.73055555555556</v>
      </c>
      <c r="L5" s="43"/>
      <c r="M5" s="44"/>
      <c r="N5" s="45"/>
      <c r="O5" s="48">
        <f t="shared" ref="O5:O6" si="1">O2/36.68</f>
        <v>56.179953653217</v>
      </c>
    </row>
    <row r="6" ht="14.55" spans="1:15">
      <c r="A6" s="5" t="s">
        <v>18</v>
      </c>
      <c r="B6" s="11">
        <v>37710</v>
      </c>
      <c r="C6" s="11">
        <v>15730</v>
      </c>
      <c r="D6" s="12">
        <f t="shared" si="0"/>
        <v>-21980</v>
      </c>
      <c r="E6" s="13" t="s">
        <v>19</v>
      </c>
      <c r="F6" s="14">
        <f>E18</f>
        <v>1555.05</v>
      </c>
      <c r="G6" s="14">
        <f>B9/10</f>
        <v>3708.56</v>
      </c>
      <c r="H6" s="15">
        <v>61.3</v>
      </c>
      <c r="I6" s="14">
        <f>(G6-F6)/(C14*H6)</f>
        <v>5.85511147362697</v>
      </c>
      <c r="N6" s="45"/>
      <c r="O6" s="48">
        <f t="shared" si="1"/>
        <v>3481.71310796074</v>
      </c>
    </row>
    <row r="7" spans="1:15">
      <c r="A7" s="5" t="s">
        <v>10</v>
      </c>
      <c r="B7" s="11">
        <v>48881</v>
      </c>
      <c r="C7" s="11">
        <v>20009</v>
      </c>
      <c r="D7" s="12">
        <f t="shared" si="0"/>
        <v>-28872</v>
      </c>
      <c r="E7" t="s">
        <v>16</v>
      </c>
      <c r="F7">
        <f>H18</f>
        <v>2451.33</v>
      </c>
      <c r="G7">
        <f>B5/10</f>
        <v>5436.55</v>
      </c>
      <c r="H7" s="4">
        <v>44</v>
      </c>
      <c r="I7">
        <f>(G7-F7)/(C14*H7)</f>
        <v>11.3076515151515</v>
      </c>
      <c r="N7" s="49" t="s">
        <v>20</v>
      </c>
      <c r="O7" s="50">
        <f>I2-I10</f>
        <v>5.06118677133571</v>
      </c>
    </row>
    <row r="8" spans="1:15">
      <c r="A8" s="5" t="s">
        <v>17</v>
      </c>
      <c r="B8" s="11">
        <v>29460.9</v>
      </c>
      <c r="C8" s="11">
        <v>14438.3</v>
      </c>
      <c r="D8" s="12">
        <f t="shared" si="0"/>
        <v>-15022.6</v>
      </c>
      <c r="E8" t="s">
        <v>21</v>
      </c>
      <c r="F8">
        <f>F7+F4</f>
        <v>3658.69</v>
      </c>
      <c r="G8">
        <f>G7+G4</f>
        <v>8223.86</v>
      </c>
      <c r="H8" s="4">
        <f>H7+H4</f>
        <v>68.3</v>
      </c>
      <c r="I8">
        <f>(G8-F8)/(C14*H8)</f>
        <v>11.1399951195705</v>
      </c>
      <c r="N8" s="49"/>
      <c r="O8" s="50">
        <f>A26-G26</f>
        <v>41.8480643868285</v>
      </c>
    </row>
    <row r="9" spans="1:15">
      <c r="A9" s="5" t="s">
        <v>22</v>
      </c>
      <c r="B9" s="11">
        <v>37085.6</v>
      </c>
      <c r="C9" s="11">
        <v>15550.5</v>
      </c>
      <c r="D9" s="12">
        <f t="shared" si="0"/>
        <v>-21535.1</v>
      </c>
      <c r="E9" s="16" t="s">
        <v>23</v>
      </c>
      <c r="F9" s="16">
        <f>SUM(F2:F6)</f>
        <v>7780.14</v>
      </c>
      <c r="G9" s="16">
        <f>SUM(G2:G6)</f>
        <v>18101.06</v>
      </c>
      <c r="H9" s="16">
        <f>SUM(H2:H6)</f>
        <v>213.48</v>
      </c>
      <c r="I9" s="16"/>
      <c r="N9" s="49"/>
      <c r="O9" s="50">
        <f>A30-G30</f>
        <v>708.90493401442</v>
      </c>
    </row>
    <row r="10" ht="14.55" spans="1:15">
      <c r="A10" s="5" t="s">
        <v>24</v>
      </c>
      <c r="B10" s="17">
        <v>27873.1</v>
      </c>
      <c r="C10" s="17">
        <v>12073.6</v>
      </c>
      <c r="D10" s="18">
        <f t="shared" si="0"/>
        <v>-15799.5</v>
      </c>
      <c r="I10">
        <f>(G9-F9)/(H9*C14)</f>
        <v>8.05767909562176</v>
      </c>
      <c r="N10" s="49" t="s">
        <v>25</v>
      </c>
      <c r="O10" s="50">
        <f>RANK(I2,(I2:I6),0)</f>
        <v>1</v>
      </c>
    </row>
    <row r="11" spans="3:15">
      <c r="C11" s="19"/>
      <c r="N11" s="49"/>
      <c r="O11" s="50">
        <f>RANK(A26,(A26,B26,C26,D26,E26),0)</f>
        <v>1</v>
      </c>
    </row>
    <row r="12" spans="1:15">
      <c r="A12" s="20" t="s">
        <v>26</v>
      </c>
      <c r="B12" s="20"/>
      <c r="C12" s="20"/>
      <c r="N12" s="49"/>
      <c r="O12" s="50">
        <f>RANK(A30,(A30,B30,C30,D30,E30),0)</f>
        <v>1</v>
      </c>
    </row>
    <row r="13" ht="14.55" spans="1:15">
      <c r="A13" s="21" t="s">
        <v>27</v>
      </c>
      <c r="B13" s="21" t="s">
        <v>28</v>
      </c>
      <c r="C13" s="21" t="s">
        <v>29</v>
      </c>
      <c r="N13" s="45" t="s">
        <v>30</v>
      </c>
      <c r="O13" s="51"/>
    </row>
    <row r="14" ht="14.55" spans="1:15">
      <c r="A14" s="22">
        <v>43441</v>
      </c>
      <c r="B14" s="22">
        <v>43447</v>
      </c>
      <c r="C14" s="21">
        <f>B14-A14</f>
        <v>6</v>
      </c>
      <c r="N14" s="45"/>
      <c r="O14" s="51"/>
    </row>
    <row r="15" spans="14:15">
      <c r="N15" s="45"/>
      <c r="O15" s="51"/>
    </row>
    <row r="16" spans="1:15">
      <c r="A16" s="23" t="s">
        <v>31</v>
      </c>
      <c r="B16" s="23"/>
      <c r="C16" s="23"/>
      <c r="D16" s="23"/>
      <c r="E16" s="23"/>
      <c r="F16" s="23"/>
      <c r="G16" s="23"/>
      <c r="H16" s="23"/>
      <c r="I16" s="24"/>
      <c r="N16" s="45" t="s">
        <v>32</v>
      </c>
      <c r="O16" s="51"/>
    </row>
    <row r="17" ht="14.55" spans="1:15">
      <c r="A17" s="24" t="s">
        <v>10</v>
      </c>
      <c r="B17" s="24" t="s">
        <v>18</v>
      </c>
      <c r="C17" s="24" t="s">
        <v>24</v>
      </c>
      <c r="D17" s="24" t="s">
        <v>17</v>
      </c>
      <c r="E17" s="24" t="s">
        <v>22</v>
      </c>
      <c r="F17" s="24" t="s">
        <v>11</v>
      </c>
      <c r="G17" s="24" t="s">
        <v>13</v>
      </c>
      <c r="H17" s="24" t="s">
        <v>16</v>
      </c>
      <c r="I17" s="24" t="s">
        <v>23</v>
      </c>
      <c r="N17" s="45"/>
      <c r="O17" s="51"/>
    </row>
    <row r="18" ht="14.55" spans="1:15">
      <c r="A18" s="25">
        <v>2000.9</v>
      </c>
      <c r="B18" s="25">
        <v>1573</v>
      </c>
      <c r="C18" s="25">
        <v>1207.36</v>
      </c>
      <c r="D18" s="25">
        <v>1443.83</v>
      </c>
      <c r="E18" s="25">
        <v>1555.05</v>
      </c>
      <c r="F18" s="25">
        <v>2996.4</v>
      </c>
      <c r="G18" s="25">
        <v>705.265</v>
      </c>
      <c r="H18" s="25">
        <v>2451.33</v>
      </c>
      <c r="I18" s="52">
        <f>SUM(A18:H18)</f>
        <v>13933.135</v>
      </c>
      <c r="N18" s="45"/>
      <c r="O18" s="53"/>
    </row>
    <row r="19" ht="46.8" spans="14:15">
      <c r="N19" s="45" t="s">
        <v>33</v>
      </c>
      <c r="O19" s="54" t="s">
        <v>34</v>
      </c>
    </row>
    <row r="20" ht="14.55" spans="1:15">
      <c r="A20" s="26" t="s">
        <v>35</v>
      </c>
      <c r="B20" s="26"/>
      <c r="C20" s="26"/>
      <c r="D20" s="26"/>
      <c r="E20" s="26"/>
      <c r="F20" s="26"/>
      <c r="G20" s="26"/>
      <c r="H20" s="26"/>
      <c r="N20" s="55" t="s">
        <v>36</v>
      </c>
      <c r="O20" s="56">
        <f>B42/10000</f>
        <v>120.879999999999</v>
      </c>
    </row>
    <row r="21" ht="14.55" spans="1:14">
      <c r="A21" s="27" t="s">
        <v>10</v>
      </c>
      <c r="B21" s="27" t="s">
        <v>18</v>
      </c>
      <c r="C21" s="27" t="s">
        <v>24</v>
      </c>
      <c r="D21" s="27" t="s">
        <v>17</v>
      </c>
      <c r="E21" s="27" t="s">
        <v>22</v>
      </c>
      <c r="F21" s="27" t="s">
        <v>11</v>
      </c>
      <c r="G21" s="27" t="s">
        <v>13</v>
      </c>
      <c r="H21" s="27" t="s">
        <v>16</v>
      </c>
      <c r="N21" s="57"/>
    </row>
    <row r="22" ht="14.55" spans="1:8">
      <c r="A22" s="28">
        <f>B7/10</f>
        <v>4888.1</v>
      </c>
      <c r="B22" s="29">
        <f>B6/10</f>
        <v>3771</v>
      </c>
      <c r="C22" s="29">
        <f>B10/10</f>
        <v>2787.31</v>
      </c>
      <c r="D22" s="29">
        <f>B8/10</f>
        <v>2946.09</v>
      </c>
      <c r="E22" s="29">
        <f>B9/10</f>
        <v>3708.56</v>
      </c>
      <c r="F22" s="29">
        <f>B3/10</f>
        <v>9936.3</v>
      </c>
      <c r="G22" s="29">
        <f>B4/10</f>
        <v>13953.5</v>
      </c>
      <c r="H22" s="29">
        <f>B5/10</f>
        <v>5436.55</v>
      </c>
    </row>
    <row r="24" spans="1:9">
      <c r="A24" s="23" t="s">
        <v>37</v>
      </c>
      <c r="B24" s="23"/>
      <c r="C24" s="23"/>
      <c r="D24" s="23"/>
      <c r="E24" s="23"/>
      <c r="F24" s="23"/>
      <c r="G24" s="23"/>
      <c r="H24" s="23"/>
      <c r="I24" s="23"/>
    </row>
    <row r="25" ht="14.55" spans="1:12">
      <c r="A25" s="24" t="s">
        <v>10</v>
      </c>
      <c r="B25" s="24" t="s">
        <v>18</v>
      </c>
      <c r="C25" s="24" t="s">
        <v>24</v>
      </c>
      <c r="D25" s="24" t="s">
        <v>17</v>
      </c>
      <c r="E25" s="24" t="s">
        <v>22</v>
      </c>
      <c r="F25" s="24" t="s">
        <v>16</v>
      </c>
      <c r="G25" s="24" t="s">
        <v>23</v>
      </c>
      <c r="H25" s="24"/>
      <c r="I25" s="24" t="s">
        <v>38</v>
      </c>
      <c r="K25" s="24" t="s">
        <v>39</v>
      </c>
      <c r="L25" s="24" t="s">
        <v>40</v>
      </c>
    </row>
    <row r="26" ht="14.55" spans="1:14">
      <c r="A26" s="25">
        <v>133.263358778626</v>
      </c>
      <c r="B26" s="30">
        <v>69.8333333333333</v>
      </c>
      <c r="C26" s="30">
        <v>114.704115226337</v>
      </c>
      <c r="D26" s="30">
        <v>79.1959677419355</v>
      </c>
      <c r="E26" s="30">
        <v>60.4985318107667</v>
      </c>
      <c r="F26" s="30">
        <v>123.557954545455</v>
      </c>
      <c r="G26" s="30">
        <v>91.4152943917974</v>
      </c>
      <c r="H26" s="30"/>
      <c r="I26" s="52">
        <v>120.407906295754</v>
      </c>
      <c r="K26">
        <f>A26-G26</f>
        <v>41.8480643868285</v>
      </c>
      <c r="L26">
        <f>A26-B26</f>
        <v>63.4300254452926</v>
      </c>
      <c r="N26">
        <f>A26-C26</f>
        <v>18.5592435522885</v>
      </c>
    </row>
    <row r="28" spans="1:7">
      <c r="A28" s="23" t="s">
        <v>41</v>
      </c>
      <c r="B28" s="23"/>
      <c r="C28" s="23"/>
      <c r="D28" s="23"/>
      <c r="E28" s="23"/>
      <c r="F28" s="23"/>
      <c r="G28" s="23"/>
    </row>
    <row r="29" ht="14.55" spans="1:12">
      <c r="A29" s="24" t="s">
        <v>10</v>
      </c>
      <c r="B29" s="24" t="s">
        <v>18</v>
      </c>
      <c r="C29" s="24" t="s">
        <v>24</v>
      </c>
      <c r="D29" s="24" t="s">
        <v>17</v>
      </c>
      <c r="E29" s="24" t="s">
        <v>22</v>
      </c>
      <c r="F29" s="24" t="s">
        <v>16</v>
      </c>
      <c r="G29" s="24" t="s">
        <v>23</v>
      </c>
      <c r="H29" s="24"/>
      <c r="I29" s="24" t="s">
        <v>38</v>
      </c>
      <c r="K29" s="24" t="s">
        <v>39</v>
      </c>
      <c r="L29" s="24" t="s">
        <v>40</v>
      </c>
    </row>
    <row r="30" ht="14.55" spans="1:14">
      <c r="A30" s="25">
        <v>3478.8227917121</v>
      </c>
      <c r="B30" s="30">
        <v>3157.8647037037</v>
      </c>
      <c r="C30" s="30">
        <v>2711.67465020576</v>
      </c>
      <c r="D30" s="30">
        <v>3155.02577956989</v>
      </c>
      <c r="E30" s="30">
        <v>2162.94415986949</v>
      </c>
      <c r="F30" s="30">
        <v>2255.03195454545</v>
      </c>
      <c r="G30" s="30">
        <v>2769.91785769768</v>
      </c>
      <c r="H30" s="30"/>
      <c r="I30" s="52">
        <v>2417.49780380674</v>
      </c>
      <c r="K30">
        <f>A30-G30</f>
        <v>708.90493401442</v>
      </c>
      <c r="L30">
        <f>A30-B30</f>
        <v>320.958088008401</v>
      </c>
      <c r="N30">
        <f>A30-C30</f>
        <v>767.148141506344</v>
      </c>
    </row>
    <row r="32" spans="1:2">
      <c r="A32" s="31" t="s">
        <v>42</v>
      </c>
      <c r="B32" s="31"/>
    </row>
    <row r="33" ht="14.55" spans="1:2">
      <c r="A33" s="31" t="s">
        <v>43</v>
      </c>
      <c r="B33" s="31" t="s">
        <v>44</v>
      </c>
    </row>
    <row r="34" spans="1:2">
      <c r="A34" s="32" t="s">
        <v>45</v>
      </c>
      <c r="B34" s="33">
        <v>1206</v>
      </c>
    </row>
    <row r="35" spans="1:2">
      <c r="A35" s="34" t="s">
        <v>46</v>
      </c>
      <c r="B35" s="35">
        <v>340</v>
      </c>
    </row>
    <row r="36" ht="14.4" spans="1:11">
      <c r="A36" s="34" t="s">
        <v>47</v>
      </c>
      <c r="B36" s="35" t="s">
        <v>48</v>
      </c>
      <c r="F36" t="s">
        <v>49</v>
      </c>
      <c r="G36" t="s">
        <v>50</v>
      </c>
      <c r="I36" t="s">
        <v>51</v>
      </c>
      <c r="J36" t="s">
        <v>52</v>
      </c>
      <c r="K36" s="40" t="s">
        <v>53</v>
      </c>
    </row>
    <row r="37" spans="1:11">
      <c r="A37" s="34" t="s">
        <v>54</v>
      </c>
      <c r="B37" s="35" t="s">
        <v>55</v>
      </c>
      <c r="F37" s="36">
        <f>B14</f>
        <v>43447</v>
      </c>
      <c r="G37" s="37">
        <f>A26</f>
        <v>133.263358778626</v>
      </c>
      <c r="I37" s="37">
        <f>K26</f>
        <v>41.8480643868285</v>
      </c>
      <c r="J37" s="37">
        <f>L26</f>
        <v>63.4300254452926</v>
      </c>
      <c r="K37">
        <f>O11</f>
        <v>1</v>
      </c>
    </row>
    <row r="38" spans="1:2">
      <c r="A38" s="38" t="s">
        <v>56</v>
      </c>
      <c r="B38" s="39"/>
    </row>
    <row r="39" ht="14.4" spans="1:11">
      <c r="A39" s="34" t="s">
        <v>57</v>
      </c>
      <c r="B39" s="35">
        <v>2888530</v>
      </c>
      <c r="G39" s="40" t="s">
        <v>58</v>
      </c>
      <c r="I39" s="40" t="s">
        <v>51</v>
      </c>
      <c r="J39" t="s">
        <v>52</v>
      </c>
      <c r="K39" s="40" t="s">
        <v>53</v>
      </c>
    </row>
    <row r="40" spans="1:11">
      <c r="A40" s="34" t="s">
        <v>59</v>
      </c>
      <c r="B40" s="35">
        <v>20606807</v>
      </c>
      <c r="G40" s="37">
        <f>A30</f>
        <v>3478.8227917121</v>
      </c>
      <c r="I40" s="37">
        <f>K30</f>
        <v>708.90493401442</v>
      </c>
      <c r="J40" s="37">
        <f>L30</f>
        <v>320.958088008401</v>
      </c>
      <c r="K40">
        <f>O12</f>
        <v>1</v>
      </c>
    </row>
    <row r="41" spans="1:2">
      <c r="A41" s="34" t="s">
        <v>60</v>
      </c>
      <c r="B41" s="35">
        <v>1277092368</v>
      </c>
    </row>
    <row r="42" spans="1:2">
      <c r="A42" s="34" t="s">
        <v>61</v>
      </c>
      <c r="B42">
        <v>1208799.99999999</v>
      </c>
    </row>
    <row r="43" spans="1:2">
      <c r="A43" s="38" t="s">
        <v>62</v>
      </c>
      <c r="B43" s="39"/>
    </row>
    <row r="44" spans="1:2">
      <c r="A44" s="34" t="s">
        <v>63</v>
      </c>
      <c r="B44" s="35">
        <v>2688353.00000001</v>
      </c>
    </row>
    <row r="45" spans="1:2">
      <c r="A45" s="34" t="s">
        <v>64</v>
      </c>
      <c r="B45" s="35">
        <v>106714531</v>
      </c>
    </row>
    <row r="46" spans="1:2">
      <c r="A46" s="38" t="s">
        <v>65</v>
      </c>
      <c r="B46" s="39"/>
    </row>
    <row r="47" spans="1:2">
      <c r="A47" s="34" t="s">
        <v>66</v>
      </c>
      <c r="B47" s="35">
        <v>7976</v>
      </c>
    </row>
    <row r="48" ht="14.55" spans="1:2">
      <c r="A48" s="41" t="s">
        <v>67</v>
      </c>
      <c r="B48" s="42">
        <v>130125</v>
      </c>
    </row>
  </sheetData>
  <mergeCells count="17">
    <mergeCell ref="A1:B1"/>
    <mergeCell ref="A12:C12"/>
    <mergeCell ref="A16:H16"/>
    <mergeCell ref="A20:H20"/>
    <mergeCell ref="A24:I24"/>
    <mergeCell ref="A28:G28"/>
    <mergeCell ref="A32:B32"/>
    <mergeCell ref="A33:B33"/>
    <mergeCell ref="N1:N3"/>
    <mergeCell ref="N4:N6"/>
    <mergeCell ref="N7:N9"/>
    <mergeCell ref="N10:N12"/>
    <mergeCell ref="N13:N15"/>
    <mergeCell ref="N16:N18"/>
    <mergeCell ref="N20:N21"/>
    <mergeCell ref="O13:O18"/>
    <mergeCell ref="L1:M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刘凝</cp:lastModifiedBy>
  <dcterms:created xsi:type="dcterms:W3CDTF">2015-06-05T18:17:00Z</dcterms:created>
  <dcterms:modified xsi:type="dcterms:W3CDTF">2018-12-19T23:58:43Z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ubyTemplateID" linkTarget="0">
    <vt:lpwstr>11</vt:lpwstr>
  </property>
  <property fmtid="{D5CDD505-2E9C-101B-9397-08002B2CF9AE}" pid="3" name="KSOProductBuildVer">
    <vt:lpwstr>2052-11.1.0.8013</vt:lpwstr>
  </property>
</Properties>
</file>