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yanhanjun/Desktop/MA20241209/Q2/"/>
    </mc:Choice>
  </mc:AlternateContent>
  <xr:revisionPtr revIDLastSave="0" documentId="13_ncr:1_{DE9579A4-09F3-E246-B1B1-8D1676185BC5}" xr6:coauthVersionLast="47" xr6:coauthVersionMax="47" xr10:uidLastSave="{00000000-0000-0000-0000-000000000000}"/>
  <bookViews>
    <workbookView xWindow="1700" yWindow="500" windowWidth="49500" windowHeight="28300" activeTab="4" xr2:uid="{4FB6EAE8-7AE4-D64E-87C2-48ACA21D741D}"/>
  </bookViews>
  <sheets>
    <sheet name="Answer Report 1" sheetId="2" r:id="rId1"/>
    <sheet name="Sensitivity Report 1" sheetId="3" r:id="rId2"/>
    <sheet name="A" sheetId="1" r:id="rId3"/>
    <sheet name="D" sheetId="6" r:id="rId4"/>
    <sheet name="E_Increase10%" sheetId="4" r:id="rId5"/>
    <sheet name="E_decrease10%" sheetId="5" r:id="rId6"/>
  </sheets>
  <definedNames>
    <definedName name="solver_adj" localSheetId="2" hidden="1">A!$D$20:$E$30</definedName>
    <definedName name="solver_adj" localSheetId="3" hidden="1">D!$D$20:$E$30</definedName>
    <definedName name="solver_adj" localSheetId="5" hidden="1">'E_decrease10%'!$D$20:$E$30</definedName>
    <definedName name="solver_adj" localSheetId="4" hidden="1">'E_Increase10%'!$D$20:$E$30</definedName>
    <definedName name="solver_cvg" localSheetId="2" hidden="1">0.0001</definedName>
    <definedName name="solver_cvg" localSheetId="3" hidden="1">0.0001</definedName>
    <definedName name="solver_cvg" localSheetId="5" hidden="1">0.0001</definedName>
    <definedName name="solver_cvg" localSheetId="4" hidden="1">0.0001</definedName>
    <definedName name="solver_drv" localSheetId="2" hidden="1">1</definedName>
    <definedName name="solver_drv" localSheetId="3" hidden="1">1</definedName>
    <definedName name="solver_drv" localSheetId="5" hidden="1">1</definedName>
    <definedName name="solver_drv" localSheetId="4" hidden="1">1</definedName>
    <definedName name="solver_eng" localSheetId="2" hidden="1">2</definedName>
    <definedName name="solver_eng" localSheetId="3" hidden="1">2</definedName>
    <definedName name="solver_eng" localSheetId="5" hidden="1">2</definedName>
    <definedName name="solver_eng" localSheetId="4" hidden="1">2</definedName>
    <definedName name="solver_itr" localSheetId="2" hidden="1">2147483647</definedName>
    <definedName name="solver_itr" localSheetId="3" hidden="1">2147483647</definedName>
    <definedName name="solver_itr" localSheetId="5" hidden="1">2147483647</definedName>
    <definedName name="solver_itr" localSheetId="4" hidden="1">2147483647</definedName>
    <definedName name="solver_lhs1" localSheetId="2" hidden="1">A!$D$31:$E$31</definedName>
    <definedName name="solver_lhs1" localSheetId="3" hidden="1">D!$D$31:$E$31</definedName>
    <definedName name="solver_lhs1" localSheetId="5" hidden="1">'E_decrease10%'!$D$31:$E$31</definedName>
    <definedName name="solver_lhs1" localSheetId="4" hidden="1">'E_Increase10%'!$D$31:$E$31</definedName>
    <definedName name="solver_lhs2" localSheetId="2" hidden="1">A!$F$20:$F$30</definedName>
    <definedName name="solver_lhs2" localSheetId="3" hidden="1">D!$F$20:$F$30</definedName>
    <definedName name="solver_lhs2" localSheetId="5" hidden="1">'E_decrease10%'!$F$20:$F$30</definedName>
    <definedName name="solver_lhs2" localSheetId="4" hidden="1">'E_Increase10%'!$F$20:$F$30</definedName>
    <definedName name="solver_lin" localSheetId="2" hidden="1">1</definedName>
    <definedName name="solver_lin" localSheetId="3" hidden="1">1</definedName>
    <definedName name="solver_lin" localSheetId="5" hidden="1">1</definedName>
    <definedName name="solver_lin" localSheetId="4" hidden="1">1</definedName>
    <definedName name="solver_mip" localSheetId="2" hidden="1">2147483647</definedName>
    <definedName name="solver_mip" localSheetId="3" hidden="1">2147483647</definedName>
    <definedName name="solver_mip" localSheetId="5" hidden="1">2147483647</definedName>
    <definedName name="solver_mip" localSheetId="4" hidden="1">2147483647</definedName>
    <definedName name="solver_mni" localSheetId="2" hidden="1">30</definedName>
    <definedName name="solver_mni" localSheetId="3" hidden="1">30</definedName>
    <definedName name="solver_mni" localSheetId="5" hidden="1">30</definedName>
    <definedName name="solver_mni" localSheetId="4" hidden="1">30</definedName>
    <definedName name="solver_mrt" localSheetId="2" hidden="1">0.075</definedName>
    <definedName name="solver_mrt" localSheetId="3" hidden="1">0.075</definedName>
    <definedName name="solver_mrt" localSheetId="5" hidden="1">0.075</definedName>
    <definedName name="solver_mrt" localSheetId="4" hidden="1">0.075</definedName>
    <definedName name="solver_msl" localSheetId="2" hidden="1">2</definedName>
    <definedName name="solver_msl" localSheetId="3" hidden="1">2</definedName>
    <definedName name="solver_msl" localSheetId="5" hidden="1">2</definedName>
    <definedName name="solver_msl" localSheetId="4" hidden="1">2</definedName>
    <definedName name="solver_neg" localSheetId="2" hidden="1">1</definedName>
    <definedName name="solver_neg" localSheetId="3" hidden="1">1</definedName>
    <definedName name="solver_neg" localSheetId="5" hidden="1">1</definedName>
    <definedName name="solver_neg" localSheetId="4" hidden="1">1</definedName>
    <definedName name="solver_nod" localSheetId="2" hidden="1">2147483647</definedName>
    <definedName name="solver_nod" localSheetId="3" hidden="1">2147483647</definedName>
    <definedName name="solver_nod" localSheetId="5" hidden="1">2147483647</definedName>
    <definedName name="solver_nod" localSheetId="4" hidden="1">2147483647</definedName>
    <definedName name="solver_num" localSheetId="2" hidden="1">2</definedName>
    <definedName name="solver_num" localSheetId="3" hidden="1">2</definedName>
    <definedName name="solver_num" localSheetId="5" hidden="1">2</definedName>
    <definedName name="solver_num" localSheetId="4" hidden="1">2</definedName>
    <definedName name="solver_opt" localSheetId="2" hidden="1">A!$I$23</definedName>
    <definedName name="solver_opt" localSheetId="3" hidden="1">D!$I$23</definedName>
    <definedName name="solver_opt" localSheetId="5" hidden="1">'E_decrease10%'!$I$23</definedName>
    <definedName name="solver_opt" localSheetId="4" hidden="1">'E_Increase10%'!$I$23</definedName>
    <definedName name="solver_pre" localSheetId="2" hidden="1">0.000001</definedName>
    <definedName name="solver_pre" localSheetId="3" hidden="1">0.000001</definedName>
    <definedName name="solver_pre" localSheetId="5" hidden="1">0.000001</definedName>
    <definedName name="solver_pre" localSheetId="4" hidden="1">0.000001</definedName>
    <definedName name="solver_rbv" localSheetId="2" hidden="1">1</definedName>
    <definedName name="solver_rbv" localSheetId="3" hidden="1">1</definedName>
    <definedName name="solver_rbv" localSheetId="5" hidden="1">1</definedName>
    <definedName name="solver_rbv" localSheetId="4" hidden="1">1</definedName>
    <definedName name="solver_rel1" localSheetId="2" hidden="1">1</definedName>
    <definedName name="solver_rel1" localSheetId="3" hidden="1">1</definedName>
    <definedName name="solver_rel1" localSheetId="5" hidden="1">1</definedName>
    <definedName name="solver_rel1" localSheetId="4" hidden="1">1</definedName>
    <definedName name="solver_rel2" localSheetId="2" hidden="1">3</definedName>
    <definedName name="solver_rel2" localSheetId="3" hidden="1">3</definedName>
    <definedName name="solver_rel2" localSheetId="5" hidden="1">3</definedName>
    <definedName name="solver_rel2" localSheetId="4" hidden="1">3</definedName>
    <definedName name="solver_rhs1" localSheetId="2" hidden="1">A!$D$32:$E$32</definedName>
    <definedName name="solver_rhs1" localSheetId="3" hidden="1">D!$D$32:$E$32</definedName>
    <definedName name="solver_rhs1" localSheetId="5" hidden="1">'E_decrease10%'!$D$32:$E$32</definedName>
    <definedName name="solver_rhs1" localSheetId="4" hidden="1">'E_Increase10%'!$D$32:$E$32</definedName>
    <definedName name="solver_rhs2" localSheetId="2" hidden="1">A!$G$20:$G$30</definedName>
    <definedName name="solver_rhs2" localSheetId="3" hidden="1">D!$G$20:$G$30</definedName>
    <definedName name="solver_rhs2" localSheetId="5" hidden="1">'E_decrease10%'!$G$20:$G$30</definedName>
    <definedName name="solver_rhs2" localSheetId="4" hidden="1">'E_Increase10%'!$G$20:$G$30</definedName>
    <definedName name="solver_rlx" localSheetId="2" hidden="1">2</definedName>
    <definedName name="solver_rlx" localSheetId="3" hidden="1">2</definedName>
    <definedName name="solver_rlx" localSheetId="5" hidden="1">2</definedName>
    <definedName name="solver_rlx" localSheetId="4" hidden="1">2</definedName>
    <definedName name="solver_rsd" localSheetId="2" hidden="1">0</definedName>
    <definedName name="solver_rsd" localSheetId="3" hidden="1">0</definedName>
    <definedName name="solver_rsd" localSheetId="5" hidden="1">0</definedName>
    <definedName name="solver_rsd" localSheetId="4" hidden="1">0</definedName>
    <definedName name="solver_scl" localSheetId="2" hidden="1">1</definedName>
    <definedName name="solver_scl" localSheetId="3" hidden="1">1</definedName>
    <definedName name="solver_scl" localSheetId="5" hidden="1">1</definedName>
    <definedName name="solver_scl" localSheetId="4" hidden="1">1</definedName>
    <definedName name="solver_sho" localSheetId="2" hidden="1">2</definedName>
    <definedName name="solver_sho" localSheetId="3" hidden="1">2</definedName>
    <definedName name="solver_sho" localSheetId="5" hidden="1">2</definedName>
    <definedName name="solver_sho" localSheetId="4" hidden="1">2</definedName>
    <definedName name="solver_ssz" localSheetId="2" hidden="1">100</definedName>
    <definedName name="solver_ssz" localSheetId="3" hidden="1">100</definedName>
    <definedName name="solver_ssz" localSheetId="5" hidden="1">100</definedName>
    <definedName name="solver_ssz" localSheetId="4" hidden="1">100</definedName>
    <definedName name="solver_tim" localSheetId="2" hidden="1">2147483647</definedName>
    <definedName name="solver_tim" localSheetId="3" hidden="1">2147483647</definedName>
    <definedName name="solver_tim" localSheetId="5" hidden="1">2147483647</definedName>
    <definedName name="solver_tim" localSheetId="4" hidden="1">2147483647</definedName>
    <definedName name="solver_tol" localSheetId="2" hidden="1">0.01</definedName>
    <definedName name="solver_tol" localSheetId="3" hidden="1">0.01</definedName>
    <definedName name="solver_tol" localSheetId="5" hidden="1">0.01</definedName>
    <definedName name="solver_tol" localSheetId="4" hidden="1">0.01</definedName>
    <definedName name="solver_typ" localSheetId="2" hidden="1">2</definedName>
    <definedName name="solver_typ" localSheetId="3" hidden="1">2</definedName>
    <definedName name="solver_typ" localSheetId="5" hidden="1">2</definedName>
    <definedName name="solver_typ" localSheetId="4" hidden="1">2</definedName>
    <definedName name="solver_val" localSheetId="2" hidden="1">0</definedName>
    <definedName name="solver_val" localSheetId="3" hidden="1">0</definedName>
    <definedName name="solver_val" localSheetId="5" hidden="1">0</definedName>
    <definedName name="solver_val" localSheetId="4" hidden="1">0</definedName>
    <definedName name="solver_ver" localSheetId="2" hidden="1">2</definedName>
    <definedName name="solver_ver" localSheetId="3" hidden="1">2</definedName>
    <definedName name="solver_ver" localSheetId="5" hidden="1">2</definedName>
    <definedName name="solver_ver" localSheetId="4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3" i="1" l="1"/>
  <c r="J27" i="1"/>
  <c r="J27" i="6"/>
  <c r="J23" i="6"/>
  <c r="J23" i="5"/>
  <c r="J23" i="4"/>
  <c r="I6" i="6"/>
  <c r="I7" i="6"/>
  <c r="I8" i="6"/>
  <c r="I9" i="6"/>
  <c r="I10" i="6"/>
  <c r="I11" i="6"/>
  <c r="I12" i="6"/>
  <c r="I13" i="6"/>
  <c r="I14" i="6"/>
  <c r="I15" i="6"/>
  <c r="I5" i="6"/>
  <c r="H6" i="6"/>
  <c r="H7" i="6"/>
  <c r="H8" i="6"/>
  <c r="H9" i="6"/>
  <c r="H10" i="6"/>
  <c r="H11" i="6"/>
  <c r="H12" i="6"/>
  <c r="H13" i="6"/>
  <c r="H14" i="6"/>
  <c r="H15" i="6"/>
  <c r="H5" i="6"/>
  <c r="E31" i="6"/>
  <c r="D31" i="6"/>
  <c r="F30" i="6"/>
  <c r="F29" i="6"/>
  <c r="F28" i="6"/>
  <c r="F27" i="6"/>
  <c r="F26" i="6"/>
  <c r="F25" i="6"/>
  <c r="F24" i="6"/>
  <c r="F23" i="6"/>
  <c r="F22" i="6"/>
  <c r="F21" i="6"/>
  <c r="F20" i="6"/>
  <c r="I27" i="1"/>
  <c r="I23" i="5"/>
  <c r="M6" i="5"/>
  <c r="M7" i="5"/>
  <c r="M8" i="5"/>
  <c r="M9" i="5"/>
  <c r="M10" i="5"/>
  <c r="M11" i="5"/>
  <c r="M12" i="5"/>
  <c r="M13" i="5"/>
  <c r="M14" i="5"/>
  <c r="M15" i="5"/>
  <c r="M5" i="5"/>
  <c r="L6" i="5"/>
  <c r="L7" i="5"/>
  <c r="L8" i="5"/>
  <c r="L9" i="5"/>
  <c r="L10" i="5"/>
  <c r="L11" i="5"/>
  <c r="L12" i="5"/>
  <c r="L13" i="5"/>
  <c r="L14" i="5"/>
  <c r="L15" i="5"/>
  <c r="L5" i="5"/>
  <c r="E31" i="5"/>
  <c r="D31" i="5"/>
  <c r="F30" i="5"/>
  <c r="F29" i="5"/>
  <c r="F28" i="5"/>
  <c r="F27" i="5"/>
  <c r="F26" i="5"/>
  <c r="F25" i="5"/>
  <c r="F24" i="5"/>
  <c r="F23" i="5"/>
  <c r="F22" i="5"/>
  <c r="F21" i="5"/>
  <c r="F20" i="5"/>
  <c r="I15" i="5"/>
  <c r="H15" i="5"/>
  <c r="I14" i="5"/>
  <c r="H14" i="5"/>
  <c r="I13" i="5"/>
  <c r="H13" i="5"/>
  <c r="I12" i="5"/>
  <c r="H12" i="5"/>
  <c r="I11" i="5"/>
  <c r="H11" i="5"/>
  <c r="I10" i="5"/>
  <c r="H10" i="5"/>
  <c r="I9" i="5"/>
  <c r="H9" i="5"/>
  <c r="I8" i="5"/>
  <c r="H8" i="5"/>
  <c r="I7" i="5"/>
  <c r="H7" i="5"/>
  <c r="I6" i="5"/>
  <c r="H6" i="5"/>
  <c r="I5" i="5"/>
  <c r="H5" i="5"/>
  <c r="I23" i="4"/>
  <c r="M6" i="4"/>
  <c r="M7" i="4"/>
  <c r="M8" i="4"/>
  <c r="M9" i="4"/>
  <c r="M10" i="4"/>
  <c r="M11" i="4"/>
  <c r="M12" i="4"/>
  <c r="M13" i="4"/>
  <c r="M14" i="4"/>
  <c r="M15" i="4"/>
  <c r="M5" i="4"/>
  <c r="L6" i="4"/>
  <c r="L7" i="4"/>
  <c r="L8" i="4"/>
  <c r="L9" i="4"/>
  <c r="L10" i="4"/>
  <c r="L11" i="4"/>
  <c r="L12" i="4"/>
  <c r="L13" i="4"/>
  <c r="L14" i="4"/>
  <c r="L15" i="4"/>
  <c r="L5" i="4"/>
  <c r="E31" i="4"/>
  <c r="D31" i="4"/>
  <c r="F30" i="4"/>
  <c r="F29" i="4"/>
  <c r="F28" i="4"/>
  <c r="F27" i="4"/>
  <c r="F26" i="4"/>
  <c r="F25" i="4"/>
  <c r="F24" i="4"/>
  <c r="F23" i="4"/>
  <c r="F22" i="4"/>
  <c r="F21" i="4"/>
  <c r="F20" i="4"/>
  <c r="I15" i="4"/>
  <c r="H15" i="4"/>
  <c r="I14" i="4"/>
  <c r="H14" i="4"/>
  <c r="I13" i="4"/>
  <c r="H13" i="4"/>
  <c r="I12" i="4"/>
  <c r="H12" i="4"/>
  <c r="I11" i="4"/>
  <c r="H11" i="4"/>
  <c r="I10" i="4"/>
  <c r="H10" i="4"/>
  <c r="I9" i="4"/>
  <c r="H9" i="4"/>
  <c r="I8" i="4"/>
  <c r="H8" i="4"/>
  <c r="I7" i="4"/>
  <c r="H7" i="4"/>
  <c r="I6" i="4"/>
  <c r="H6" i="4"/>
  <c r="I5" i="4"/>
  <c r="H5" i="4"/>
  <c r="I23" i="1"/>
  <c r="E31" i="1"/>
  <c r="D31" i="1"/>
  <c r="F21" i="1"/>
  <c r="F22" i="1"/>
  <c r="F23" i="1"/>
  <c r="F24" i="1"/>
  <c r="F25" i="1"/>
  <c r="F26" i="1"/>
  <c r="F27" i="1"/>
  <c r="F28" i="1"/>
  <c r="F29" i="1"/>
  <c r="F30" i="1"/>
  <c r="F20" i="1"/>
  <c r="I6" i="1"/>
  <c r="I7" i="1"/>
  <c r="I8" i="1"/>
  <c r="I9" i="1"/>
  <c r="I10" i="1"/>
  <c r="I11" i="1"/>
  <c r="I12" i="1"/>
  <c r="I13" i="1"/>
  <c r="I14" i="1"/>
  <c r="I15" i="1"/>
  <c r="I5" i="1"/>
  <c r="H6" i="1"/>
  <c r="H7" i="1"/>
  <c r="H8" i="1"/>
  <c r="H9" i="1"/>
  <c r="H10" i="1"/>
  <c r="H11" i="1"/>
  <c r="H12" i="1"/>
  <c r="H13" i="1"/>
  <c r="H14" i="1"/>
  <c r="H15" i="1"/>
  <c r="H5" i="1"/>
  <c r="I23" i="6" l="1"/>
  <c r="I27" i="6" s="1"/>
</calcChain>
</file>

<file path=xl/sharedStrings.xml><?xml version="1.0" encoding="utf-8"?>
<sst xmlns="http://schemas.openxmlformats.org/spreadsheetml/2006/main" count="481" uniqueCount="139">
  <si>
    <t>Location</t>
  </si>
  <si>
    <t>Cincinnati</t>
  </si>
  <si>
    <t>Oakland</t>
  </si>
  <si>
    <t>Santa Ana</t>
  </si>
  <si>
    <t>El Paso</t>
  </si>
  <si>
    <t>Pendleton</t>
  </si>
  <si>
    <t>Houston</t>
  </si>
  <si>
    <t>Kansas City</t>
  </si>
  <si>
    <t>Los Angeles</t>
  </si>
  <si>
    <t>Glendale</t>
  </si>
  <si>
    <t>Jacksonville</t>
  </si>
  <si>
    <t>Little Rock</t>
  </si>
  <si>
    <t>Bridgeport</t>
  </si>
  <si>
    <t>Sacramento</t>
  </si>
  <si>
    <t>Freight Cost Matrix</t>
  </si>
  <si>
    <t>Overall costs (Production + Freight)</t>
  </si>
  <si>
    <t>Variables</t>
  </si>
  <si>
    <t>Factory Cap</t>
  </si>
  <si>
    <t>Demand</t>
  </si>
  <si>
    <t>Objective</t>
  </si>
  <si>
    <t>Microsoft Excel 16.91 Answer Report</t>
  </si>
  <si>
    <t>Worksheet: [Q2.xlsx]Sheet1</t>
  </si>
  <si>
    <t>Report Created: 2024/12/10 17:16:32</t>
  </si>
  <si>
    <t>Result: Solver found a solution.  All constraints and optimality conditions are satisfied.</t>
  </si>
  <si>
    <t>Solver Engine</t>
  </si>
  <si>
    <t>Engine: Simplex LP</t>
  </si>
  <si>
    <t>Solution Time: 332.727 Seconds.</t>
  </si>
  <si>
    <t>Iterations: 25 Subproblems: 0</t>
  </si>
  <si>
    <t>Solver Options</t>
  </si>
  <si>
    <t>Max Time Unlimited, Iterations Unlimited, Precision 1E-06, Use Automatic Scaling</t>
  </si>
  <si>
    <t>Max Subproblems Unlimited, Max Integer Sols Unlimited, Integer Tolerance 1%, Assume NonNegative</t>
  </si>
  <si>
    <t>Objective Cell (Min)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</si>
  <si>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</si>
  <si>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</si>
  <si>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</si>
  <si>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</si>
  <si>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</si>
  <si>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</si>
  <si>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</si>
  <si>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</si>
  <si>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</si>
  <si>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</si>
  <si>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Slack</t>
  </si>
  <si>
    <t>$I$23</t>
  </si>
  <si>
    <t>Houston Objective</t>
  </si>
  <si>
    <t>$D$20</t>
  </si>
  <si>
    <t>Santa Ana Cincinnati</t>
  </si>
  <si>
    <t>Contin</t>
  </si>
  <si>
    <t>$E$20</t>
  </si>
  <si>
    <t>Santa Ana Oakland</t>
  </si>
  <si>
    <t>$D$21</t>
  </si>
  <si>
    <t>El Paso Cincinnati</t>
  </si>
  <si>
    <t>$E$21</t>
  </si>
  <si>
    <t>El Paso Oakland</t>
  </si>
  <si>
    <t>$D$22</t>
  </si>
  <si>
    <t>Pendleton Cincinnati</t>
  </si>
  <si>
    <t>$E$22</t>
  </si>
  <si>
    <t>Pendleton Oakland</t>
  </si>
  <si>
    <t>$D$23</t>
  </si>
  <si>
    <t>Houston Cincinnati</t>
  </si>
  <si>
    <t>$E$23</t>
  </si>
  <si>
    <t>Houston Oakland</t>
  </si>
  <si>
    <t>$D$24</t>
  </si>
  <si>
    <t>Kansas City Cincinnati</t>
  </si>
  <si>
    <t>$E$24</t>
  </si>
  <si>
    <t>Kansas City Oakland</t>
  </si>
  <si>
    <t>$D$25</t>
  </si>
  <si>
    <t>Los Angeles Cincinnati</t>
  </si>
  <si>
    <t>$E$25</t>
  </si>
  <si>
    <t>Los Angeles Oakland</t>
  </si>
  <si>
    <t>$D$26</t>
  </si>
  <si>
    <t>Glendale Cincinnati</t>
  </si>
  <si>
    <t>$E$26</t>
  </si>
  <si>
    <t>Glendale Oakland</t>
  </si>
  <si>
    <t>$D$27</t>
  </si>
  <si>
    <t>Jacksonville Cincinnati</t>
  </si>
  <si>
    <t>$E$27</t>
  </si>
  <si>
    <t>Jacksonville Oakland</t>
  </si>
  <si>
    <t>$D$28</t>
  </si>
  <si>
    <t>Little Rock Cincinnati</t>
  </si>
  <si>
    <t>$E$28</t>
  </si>
  <si>
    <t>Little Rock Oakland</t>
  </si>
  <si>
    <t>$D$29</t>
  </si>
  <si>
    <t>Bridgeport Cincinnati</t>
  </si>
  <si>
    <t>$E$29</t>
  </si>
  <si>
    <t>Bridgeport Oakland</t>
  </si>
  <si>
    <t>$D$30</t>
  </si>
  <si>
    <t>Sacramento Cincinnati</t>
  </si>
  <si>
    <t>$E$30</t>
  </si>
  <si>
    <t>Sacramento Oakland</t>
  </si>
  <si>
    <t>$D$31</t>
  </si>
  <si>
    <t>$D$31&lt;=$D$32</t>
  </si>
  <si>
    <t>Binding</t>
  </si>
  <si>
    <t>$E$31</t>
  </si>
  <si>
    <t>$E$31&lt;=$E$32</t>
  </si>
  <si>
    <t>Not Binding</t>
  </si>
  <si>
    <t>$F$20</t>
  </si>
  <si>
    <t>$F$20&gt;=$G$20</t>
  </si>
  <si>
    <t>$F$21</t>
  </si>
  <si>
    <t>$F$21&gt;=$G$21</t>
  </si>
  <si>
    <t>$F$22</t>
  </si>
  <si>
    <t>$F$22&gt;=$G$22</t>
  </si>
  <si>
    <t>$F$23</t>
  </si>
  <si>
    <t>$F$23&gt;=$G$23</t>
  </si>
  <si>
    <t>$F$24</t>
  </si>
  <si>
    <t>$F$24&gt;=$G$24</t>
  </si>
  <si>
    <t>$F$25</t>
  </si>
  <si>
    <t>$F$25&gt;=$G$25</t>
  </si>
  <si>
    <t>$F$26</t>
  </si>
  <si>
    <t>$F$26&gt;=$G$26</t>
  </si>
  <si>
    <t>$F$27</t>
  </si>
  <si>
    <t>$F$27&gt;=$G$27</t>
  </si>
  <si>
    <t>$F$28</t>
  </si>
  <si>
    <t>$F$28&gt;=$G$28</t>
  </si>
  <si>
    <t>$F$29</t>
  </si>
  <si>
    <t>$F$29&gt;=$G$29</t>
  </si>
  <si>
    <t>$F$30</t>
  </si>
  <si>
    <t>$F$30&gt;=$G$30</t>
  </si>
  <si>
    <t>Microsoft Excel 16.91 Sensitivity Report</t>
  </si>
  <si>
    <t>Final</t>
  </si>
  <si>
    <t>Value</t>
  </si>
  <si>
    <t>Reduced</t>
  </si>
  <si>
    <t>Cost</t>
  </si>
  <si>
    <t>Coefficient</t>
  </si>
  <si>
    <t>Allowable</t>
  </si>
  <si>
    <t>Increase</t>
  </si>
  <si>
    <t>Decrease</t>
  </si>
  <si>
    <t>Shadow</t>
  </si>
  <si>
    <t>Price</t>
  </si>
  <si>
    <t>Constraint</t>
  </si>
  <si>
    <t>R.H. Side</t>
  </si>
  <si>
    <t>10% Increased Overall costs (Production + Freight)</t>
  </si>
  <si>
    <t>10% decreased Overall costs (Production + Freight)</t>
  </si>
  <si>
    <t>Bid price</t>
  </si>
  <si>
    <t>Increased freightfee</t>
  </si>
  <si>
    <t>Per Gallon</t>
  </si>
  <si>
    <t xml:space="preserve"> Cost Per Gallon</t>
  </si>
  <si>
    <t>15% Markup</t>
  </si>
  <si>
    <t>Former Bid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</si>
</sst>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Aptos Narrow"/>
      <scheme val="minor"/>
    </font>
    <font>
      <b/>
      <sz val="12"/>
      <color indexed="18"/>
      <name val="Aptos Narrow"/>
      <family val="2"/>
      <scheme val="minor"/>
    </font>
    <font>
      <b/>
      <sz val="12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2" fillId="0" borderId="0" xfId="0" applyFont="1"/>
    <xf numFmtId="0" fontId="0" fillId="0" borderId="12" xfId="0" applyBorder="1"/>
    <xf numFmtId="0" fontId="3" fillId="0" borderId="11" xfId="0" applyFont="1" applyBorder="1" applyAlignment="1">
      <alignment horizontal="center"/>
    </xf>
    <xf numFmtId="0" fontId="0" fillId="0" borderId="13" xfId="0" applyBorder="1"/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0" fillId="2" borderId="13" xfId="0" applyFill="1" applyBorder="1"/>
    <xf numFmtId="0" fontId="4" fillId="0" borderId="0" xfId="0" applyFont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7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AA94C-08B0-D44F-9B79-CEE992F29FDD}">
  <dimension ref="A1:G59"/>
  <sheetViews>
    <sheetView showGridLines="0" workbookViewId="0"/>
  </sheetViews>
  <sheetFormatPr baseColWidth="10" defaultRowHeight="16" x14ac:dyDescent="0.2"/>
  <cols>
    <col min="1" max="1" width="2.33203125" customWidth="1"/>
    <col min="2" max="2" width="6.5" bestFit="1" customWidth="1"/>
    <col min="3" max="3" width="20" bestFit="1" customWidth="1"/>
    <col min="4" max="4" width="12.6640625" bestFit="1" customWidth="1"/>
    <col min="5" max="5" width="13.83203125" bestFit="1" customWidth="1"/>
    <col min="6" max="6" width="10.5" bestFit="1" customWidth="1"/>
    <col min="7" max="7" width="7.1640625" bestFit="1" customWidth="1"/>
  </cols>
  <sheetData>
    <row r="1" spans="1:5" x14ac:dyDescent="0.2">
      <c r="A1" s="18" t="s">
        <v>20</v>
      </c>
    </row>
    <row r="2" spans="1:5" x14ac:dyDescent="0.2">
      <c r="A2" s="18" t="s">
        <v>21</v>
      </c>
    </row>
    <row r="3" spans="1:5" x14ac:dyDescent="0.2">
      <c r="A3" s="18" t="s">
        <v>22</v>
      </c>
    </row>
    <row r="4" spans="1:5" x14ac:dyDescent="0.2">
      <c r="A4" s="18" t="s">
        <v>23</v>
      </c>
    </row>
    <row r="5" spans="1:5" x14ac:dyDescent="0.2">
      <c r="A5" s="18" t="s">
        <v>24</v>
      </c>
    </row>
    <row r="6" spans="1:5" x14ac:dyDescent="0.2">
      <c r="A6" s="18"/>
      <c r="B6" t="s">
        <v>25</v>
      </c>
    </row>
    <row r="7" spans="1:5" x14ac:dyDescent="0.2">
      <c r="A7" s="18"/>
      <c r="B7" t="s">
        <v>26</v>
      </c>
    </row>
    <row r="8" spans="1:5" x14ac:dyDescent="0.2">
      <c r="A8" s="18"/>
      <c r="B8" t="s">
        <v>27</v>
      </c>
    </row>
    <row r="9" spans="1:5" x14ac:dyDescent="0.2">
      <c r="A9" s="18" t="s">
        <v>28</v>
      </c>
    </row>
    <row r="10" spans="1:5" x14ac:dyDescent="0.2">
      <c r="B10" t="s">
        <v>29</v>
      </c>
    </row>
    <row r="11" spans="1:5" x14ac:dyDescent="0.2">
      <c r="B11" t="s">
        <v>30</v>
      </c>
    </row>
    <row r="14" spans="1:5" ht="17" thickBot="1" x14ac:dyDescent="0.25">
      <c r="A14" t="s">
        <v>31</v>
      </c>
    </row>
    <row r="15" spans="1:5" ht="17" thickBot="1" x14ac:dyDescent="0.25">
      <c r="B15" s="20" t="s">
        <v>32</v>
      </c>
      <c r="C15" s="20" t="s">
        <v>33</v>
      </c>
      <c r="D15" s="20" t="s">
        <v>34</v>
      </c>
      <c r="E15" s="20" t="s">
        <v>35</v>
      </c>
    </row>
    <row r="16" spans="1:5" ht="17" thickBot="1" x14ac:dyDescent="0.25">
      <c r="B16" s="19" t="s">
        <v>43</v>
      </c>
      <c r="C16" s="19" t="s">
        <v>44</v>
      </c>
      <c r="D16" s="19">
        <v>0</v>
      </c>
      <c r="E16" s="19">
        <v>1318984.93</v>
      </c>
    </row>
    <row r="19" spans="1:6" ht="17" thickBot="1" x14ac:dyDescent="0.25">
      <c r="A19" t="s">
        <v>36</v>
      </c>
    </row>
    <row r="20" spans="1:6" ht="17" thickBot="1" x14ac:dyDescent="0.25">
      <c r="B20" s="20" t="s">
        <v>32</v>
      </c>
      <c r="C20" s="20" t="s">
        <v>33</v>
      </c>
      <c r="D20" s="20" t="s">
        <v>34</v>
      </c>
      <c r="E20" s="20" t="s">
        <v>35</v>
      </c>
      <c r="F20" s="20" t="s">
        <v>37</v>
      </c>
    </row>
    <row r="21" spans="1:6" x14ac:dyDescent="0.2">
      <c r="B21" s="21" t="s">
        <v>45</v>
      </c>
      <c r="C21" s="21" t="s">
        <v>46</v>
      </c>
      <c r="D21" s="21">
        <v>0</v>
      </c>
      <c r="E21" s="21">
        <v>0</v>
      </c>
      <c r="F21" s="21" t="s">
        <v>47</v>
      </c>
    </row>
    <row r="22" spans="1:6" x14ac:dyDescent="0.2">
      <c r="B22" s="21" t="s">
        <v>48</v>
      </c>
      <c r="C22" s="21" t="s">
        <v>49</v>
      </c>
      <c r="D22" s="21">
        <v>0</v>
      </c>
      <c r="E22" s="21">
        <v>22418</v>
      </c>
      <c r="F22" s="21" t="s">
        <v>47</v>
      </c>
    </row>
    <row r="23" spans="1:6" x14ac:dyDescent="0.2">
      <c r="B23" s="21" t="s">
        <v>50</v>
      </c>
      <c r="C23" s="21" t="s">
        <v>51</v>
      </c>
      <c r="D23" s="21">
        <v>0</v>
      </c>
      <c r="E23" s="21">
        <v>6800</v>
      </c>
      <c r="F23" s="21" t="s">
        <v>47</v>
      </c>
    </row>
    <row r="24" spans="1:6" x14ac:dyDescent="0.2">
      <c r="B24" s="21" t="s">
        <v>52</v>
      </c>
      <c r="C24" s="21" t="s">
        <v>53</v>
      </c>
      <c r="D24" s="21">
        <v>0</v>
      </c>
      <c r="E24" s="21">
        <v>0</v>
      </c>
      <c r="F24" s="21" t="s">
        <v>47</v>
      </c>
    </row>
    <row r="25" spans="1:6" x14ac:dyDescent="0.2">
      <c r="B25" s="21" t="s">
        <v>54</v>
      </c>
      <c r="C25" s="21" t="s">
        <v>55</v>
      </c>
      <c r="D25" s="21">
        <v>0</v>
      </c>
      <c r="E25" s="21">
        <v>39636</v>
      </c>
      <c r="F25" s="21" t="s">
        <v>47</v>
      </c>
    </row>
    <row r="26" spans="1:6" x14ac:dyDescent="0.2">
      <c r="B26" s="21" t="s">
        <v>56</v>
      </c>
      <c r="C26" s="21" t="s">
        <v>57</v>
      </c>
      <c r="D26" s="21">
        <v>0</v>
      </c>
      <c r="E26" s="21">
        <v>40654</v>
      </c>
      <c r="F26" s="21" t="s">
        <v>47</v>
      </c>
    </row>
    <row r="27" spans="1:6" x14ac:dyDescent="0.2">
      <c r="B27" s="21" t="s">
        <v>58</v>
      </c>
      <c r="C27" s="21" t="s">
        <v>59</v>
      </c>
      <c r="D27" s="21">
        <v>0</v>
      </c>
      <c r="E27" s="21">
        <v>100447</v>
      </c>
      <c r="F27" s="21" t="s">
        <v>47</v>
      </c>
    </row>
    <row r="28" spans="1:6" x14ac:dyDescent="0.2">
      <c r="B28" s="21" t="s">
        <v>60</v>
      </c>
      <c r="C28" s="21" t="s">
        <v>61</v>
      </c>
      <c r="D28" s="21">
        <v>0</v>
      </c>
      <c r="E28" s="21">
        <v>0</v>
      </c>
      <c r="F28" s="21" t="s">
        <v>47</v>
      </c>
    </row>
    <row r="29" spans="1:6" x14ac:dyDescent="0.2">
      <c r="B29" s="21" t="s">
        <v>62</v>
      </c>
      <c r="C29" s="21" t="s">
        <v>63</v>
      </c>
      <c r="D29" s="21">
        <v>0</v>
      </c>
      <c r="E29" s="21">
        <v>24570</v>
      </c>
      <c r="F29" s="21" t="s">
        <v>47</v>
      </c>
    </row>
    <row r="30" spans="1:6" x14ac:dyDescent="0.2">
      <c r="B30" s="21" t="s">
        <v>64</v>
      </c>
      <c r="C30" s="21" t="s">
        <v>65</v>
      </c>
      <c r="D30" s="21">
        <v>0</v>
      </c>
      <c r="E30" s="21">
        <v>0</v>
      </c>
      <c r="F30" s="21" t="s">
        <v>47</v>
      </c>
    </row>
    <row r="31" spans="1:6" x14ac:dyDescent="0.2">
      <c r="B31" s="21" t="s">
        <v>66</v>
      </c>
      <c r="C31" s="21" t="s">
        <v>67</v>
      </c>
      <c r="D31" s="21">
        <v>0</v>
      </c>
      <c r="E31" s="21">
        <v>0</v>
      </c>
      <c r="F31" s="21" t="s">
        <v>47</v>
      </c>
    </row>
    <row r="32" spans="1:6" x14ac:dyDescent="0.2">
      <c r="B32" s="21" t="s">
        <v>68</v>
      </c>
      <c r="C32" s="21" t="s">
        <v>69</v>
      </c>
      <c r="D32" s="21">
        <v>0</v>
      </c>
      <c r="E32" s="21">
        <v>64761</v>
      </c>
      <c r="F32" s="21" t="s">
        <v>47</v>
      </c>
    </row>
    <row r="33" spans="1:7" x14ac:dyDescent="0.2">
      <c r="B33" s="21" t="s">
        <v>70</v>
      </c>
      <c r="C33" s="21" t="s">
        <v>71</v>
      </c>
      <c r="D33" s="21">
        <v>0</v>
      </c>
      <c r="E33" s="21">
        <v>0</v>
      </c>
      <c r="F33" s="21" t="s">
        <v>47</v>
      </c>
    </row>
    <row r="34" spans="1:7" x14ac:dyDescent="0.2">
      <c r="B34" s="21" t="s">
        <v>72</v>
      </c>
      <c r="C34" s="21" t="s">
        <v>73</v>
      </c>
      <c r="D34" s="21">
        <v>0</v>
      </c>
      <c r="E34" s="21">
        <v>33689</v>
      </c>
      <c r="F34" s="21" t="s">
        <v>47</v>
      </c>
    </row>
    <row r="35" spans="1:7" x14ac:dyDescent="0.2">
      <c r="B35" s="21" t="s">
        <v>74</v>
      </c>
      <c r="C35" s="21" t="s">
        <v>75</v>
      </c>
      <c r="D35" s="21">
        <v>0</v>
      </c>
      <c r="E35" s="21">
        <v>68486</v>
      </c>
      <c r="F35" s="21" t="s">
        <v>47</v>
      </c>
    </row>
    <row r="36" spans="1:7" x14ac:dyDescent="0.2">
      <c r="B36" s="21" t="s">
        <v>76</v>
      </c>
      <c r="C36" s="21" t="s">
        <v>77</v>
      </c>
      <c r="D36" s="21">
        <v>0</v>
      </c>
      <c r="E36" s="21">
        <v>0</v>
      </c>
      <c r="F36" s="21" t="s">
        <v>47</v>
      </c>
    </row>
    <row r="37" spans="1:7" x14ac:dyDescent="0.2">
      <c r="B37" s="21" t="s">
        <v>78</v>
      </c>
      <c r="C37" s="21" t="s">
        <v>79</v>
      </c>
      <c r="D37" s="21">
        <v>0</v>
      </c>
      <c r="E37" s="21">
        <v>148586</v>
      </c>
      <c r="F37" s="21" t="s">
        <v>47</v>
      </c>
    </row>
    <row r="38" spans="1:7" x14ac:dyDescent="0.2">
      <c r="B38" s="21" t="s">
        <v>80</v>
      </c>
      <c r="C38" s="21" t="s">
        <v>81</v>
      </c>
      <c r="D38" s="21">
        <v>0</v>
      </c>
      <c r="E38" s="21">
        <v>0</v>
      </c>
      <c r="F38" s="21" t="s">
        <v>47</v>
      </c>
    </row>
    <row r="39" spans="1:7" x14ac:dyDescent="0.2">
      <c r="B39" s="21" t="s">
        <v>82</v>
      </c>
      <c r="C39" s="21" t="s">
        <v>83</v>
      </c>
      <c r="D39" s="21">
        <v>0</v>
      </c>
      <c r="E39" s="21">
        <v>111475</v>
      </c>
      <c r="F39" s="21" t="s">
        <v>47</v>
      </c>
    </row>
    <row r="40" spans="1:7" x14ac:dyDescent="0.2">
      <c r="B40" s="21" t="s">
        <v>84</v>
      </c>
      <c r="C40" s="21" t="s">
        <v>85</v>
      </c>
      <c r="D40" s="21">
        <v>0</v>
      </c>
      <c r="E40" s="21">
        <v>0</v>
      </c>
      <c r="F40" s="21" t="s">
        <v>47</v>
      </c>
    </row>
    <row r="41" spans="1:7" x14ac:dyDescent="0.2">
      <c r="B41" s="21" t="s">
        <v>86</v>
      </c>
      <c r="C41" s="21" t="s">
        <v>87</v>
      </c>
      <c r="D41" s="21">
        <v>0</v>
      </c>
      <c r="E41" s="21">
        <v>0</v>
      </c>
      <c r="F41" s="21" t="s">
        <v>47</v>
      </c>
    </row>
    <row r="42" spans="1:7" ht="17" thickBot="1" x14ac:dyDescent="0.25">
      <c r="B42" s="19" t="s">
        <v>88</v>
      </c>
      <c r="C42" s="19" t="s">
        <v>89</v>
      </c>
      <c r="D42" s="19">
        <v>0</v>
      </c>
      <c r="E42" s="19">
        <v>112000</v>
      </c>
      <c r="F42" s="19" t="s">
        <v>47</v>
      </c>
    </row>
    <row r="45" spans="1:7" ht="17" thickBot="1" x14ac:dyDescent="0.25">
      <c r="A45" t="s">
        <v>38</v>
      </c>
    </row>
    <row r="46" spans="1:7" ht="17" thickBot="1" x14ac:dyDescent="0.25">
      <c r="B46" s="20" t="s">
        <v>32</v>
      </c>
      <c r="C46" s="20" t="s">
        <v>33</v>
      </c>
      <c r="D46" s="20" t="s">
        <v>39</v>
      </c>
      <c r="E46" s="20" t="s">
        <v>40</v>
      </c>
      <c r="F46" s="20" t="s">
        <v>41</v>
      </c>
      <c r="G46" s="20" t="s">
        <v>42</v>
      </c>
    </row>
    <row r="47" spans="1:7" x14ac:dyDescent="0.2">
      <c r="B47" s="21" t="s">
        <v>90</v>
      </c>
      <c r="C47" s="21" t="s">
        <v>1</v>
      </c>
      <c r="D47" s="21">
        <v>500000</v>
      </c>
      <c r="E47" s="21" t="s">
        <v>91</v>
      </c>
      <c r="F47" s="21" t="s">
        <v>92</v>
      </c>
      <c r="G47" s="21">
        <v>0</v>
      </c>
    </row>
    <row r="48" spans="1:7" x14ac:dyDescent="0.2">
      <c r="B48" s="21" t="s">
        <v>93</v>
      </c>
      <c r="C48" s="21" t="s">
        <v>2</v>
      </c>
      <c r="D48" s="21">
        <v>273522</v>
      </c>
      <c r="E48" s="21" t="s">
        <v>94</v>
      </c>
      <c r="F48" s="21" t="s">
        <v>95</v>
      </c>
      <c r="G48" s="21">
        <v>226478</v>
      </c>
    </row>
    <row r="49" spans="2:7" x14ac:dyDescent="0.2">
      <c r="B49" s="21" t="s">
        <v>96</v>
      </c>
      <c r="C49" s="21" t="s">
        <v>3</v>
      </c>
      <c r="D49" s="21">
        <v>22418</v>
      </c>
      <c r="E49" s="21" t="s">
        <v>97</v>
      </c>
      <c r="F49" s="21" t="s">
        <v>92</v>
      </c>
      <c r="G49" s="21">
        <v>0</v>
      </c>
    </row>
    <row r="50" spans="2:7" x14ac:dyDescent="0.2">
      <c r="B50" s="21" t="s">
        <v>98</v>
      </c>
      <c r="C50" s="21" t="s">
        <v>4</v>
      </c>
      <c r="D50" s="21">
        <v>6800</v>
      </c>
      <c r="E50" s="21" t="s">
        <v>99</v>
      </c>
      <c r="F50" s="21" t="s">
        <v>92</v>
      </c>
      <c r="G50" s="21">
        <v>0</v>
      </c>
    </row>
    <row r="51" spans="2:7" x14ac:dyDescent="0.2">
      <c r="B51" s="21" t="s">
        <v>100</v>
      </c>
      <c r="C51" s="21" t="s">
        <v>5</v>
      </c>
      <c r="D51" s="21">
        <v>80290</v>
      </c>
      <c r="E51" s="21" t="s">
        <v>101</v>
      </c>
      <c r="F51" s="21" t="s">
        <v>92</v>
      </c>
      <c r="G51" s="21">
        <v>0</v>
      </c>
    </row>
    <row r="52" spans="2:7" x14ac:dyDescent="0.2">
      <c r="B52" s="21" t="s">
        <v>102</v>
      </c>
      <c r="C52" s="21" t="s">
        <v>6</v>
      </c>
      <c r="D52" s="21">
        <v>100447</v>
      </c>
      <c r="E52" s="21" t="s">
        <v>103</v>
      </c>
      <c r="F52" s="21" t="s">
        <v>92</v>
      </c>
      <c r="G52" s="21">
        <v>0</v>
      </c>
    </row>
    <row r="53" spans="2:7" x14ac:dyDescent="0.2">
      <c r="B53" s="21" t="s">
        <v>104</v>
      </c>
      <c r="C53" s="21" t="s">
        <v>7</v>
      </c>
      <c r="D53" s="21">
        <v>24570</v>
      </c>
      <c r="E53" s="21" t="s">
        <v>105</v>
      </c>
      <c r="F53" s="21" t="s">
        <v>92</v>
      </c>
      <c r="G53" s="21">
        <v>0</v>
      </c>
    </row>
    <row r="54" spans="2:7" x14ac:dyDescent="0.2">
      <c r="B54" s="21" t="s">
        <v>106</v>
      </c>
      <c r="C54" s="21" t="s">
        <v>8</v>
      </c>
      <c r="D54" s="21">
        <v>64761</v>
      </c>
      <c r="E54" s="21" t="s">
        <v>107</v>
      </c>
      <c r="F54" s="21" t="s">
        <v>92</v>
      </c>
      <c r="G54" s="21">
        <v>0</v>
      </c>
    </row>
    <row r="55" spans="2:7" x14ac:dyDescent="0.2">
      <c r="B55" s="21" t="s">
        <v>108</v>
      </c>
      <c r="C55" s="21" t="s">
        <v>9</v>
      </c>
      <c r="D55" s="21">
        <v>33689</v>
      </c>
      <c r="E55" s="21" t="s">
        <v>109</v>
      </c>
      <c r="F55" s="21" t="s">
        <v>92</v>
      </c>
      <c r="G55" s="21">
        <v>0</v>
      </c>
    </row>
    <row r="56" spans="2:7" x14ac:dyDescent="0.2">
      <c r="B56" s="21" t="s">
        <v>110</v>
      </c>
      <c r="C56" s="21" t="s">
        <v>10</v>
      </c>
      <c r="D56" s="21">
        <v>68486</v>
      </c>
      <c r="E56" s="21" t="s">
        <v>111</v>
      </c>
      <c r="F56" s="21" t="s">
        <v>92</v>
      </c>
      <c r="G56" s="21">
        <v>0</v>
      </c>
    </row>
    <row r="57" spans="2:7" x14ac:dyDescent="0.2">
      <c r="B57" s="21" t="s">
        <v>112</v>
      </c>
      <c r="C57" s="21" t="s">
        <v>11</v>
      </c>
      <c r="D57" s="21">
        <v>148586</v>
      </c>
      <c r="E57" s="21" t="s">
        <v>113</v>
      </c>
      <c r="F57" s="21" t="s">
        <v>92</v>
      </c>
      <c r="G57" s="21">
        <v>0</v>
      </c>
    </row>
    <row r="58" spans="2:7" x14ac:dyDescent="0.2">
      <c r="B58" s="21" t="s">
        <v>114</v>
      </c>
      <c r="C58" s="21" t="s">
        <v>12</v>
      </c>
      <c r="D58" s="21">
        <v>111475</v>
      </c>
      <c r="E58" s="21" t="s">
        <v>115</v>
      </c>
      <c r="F58" s="21" t="s">
        <v>92</v>
      </c>
      <c r="G58" s="21">
        <v>0</v>
      </c>
    </row>
    <row r="59" spans="2:7" ht="17" thickBot="1" x14ac:dyDescent="0.25">
      <c r="B59" s="19" t="s">
        <v>116</v>
      </c>
      <c r="C59" s="19" t="s">
        <v>13</v>
      </c>
      <c r="D59" s="19">
        <v>112000</v>
      </c>
      <c r="E59" s="19" t="s">
        <v>117</v>
      </c>
      <c r="F59" s="19" t="s">
        <v>92</v>
      </c>
      <c r="G59" s="19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D0E65-C52C-864A-841F-47533F6B76ED}">
  <dimension ref="A1:H47"/>
  <sheetViews>
    <sheetView showGridLines="0" topLeftCell="A3" zoomScale="144" workbookViewId="0">
      <selection activeCell="K41" sqref="K41"/>
    </sheetView>
  </sheetViews>
  <sheetFormatPr baseColWidth="10" defaultRowHeight="16" x14ac:dyDescent="0.2"/>
  <cols>
    <col min="1" max="1" width="2.33203125" customWidth="1"/>
    <col min="2" max="2" width="6.5" bestFit="1" customWidth="1"/>
    <col min="3" max="3" width="20" bestFit="1" customWidth="1"/>
    <col min="4" max="4" width="7.1640625" bestFit="1" customWidth="1"/>
    <col min="5" max="6" width="12.1640625" bestFit="1" customWidth="1"/>
    <col min="7" max="7" width="10.1640625" bestFit="1" customWidth="1"/>
    <col min="8" max="8" width="12.1640625" bestFit="1" customWidth="1"/>
  </cols>
  <sheetData>
    <row r="1" spans="1:8" x14ac:dyDescent="0.2">
      <c r="A1" s="18" t="s">
        <v>118</v>
      </c>
    </row>
    <row r="2" spans="1:8" x14ac:dyDescent="0.2">
      <c r="A2" s="18" t="s">
        <v>21</v>
      </c>
    </row>
    <row r="3" spans="1:8" x14ac:dyDescent="0.2">
      <c r="A3" s="18" t="s">
        <v>22</v>
      </c>
    </row>
    <row r="6" spans="1:8" ht="17" thickBot="1" x14ac:dyDescent="0.25">
      <c r="A6" t="s">
        <v>36</v>
      </c>
    </row>
    <row r="7" spans="1:8" x14ac:dyDescent="0.2">
      <c r="B7" s="22"/>
      <c r="C7" s="22"/>
      <c r="D7" s="22" t="s">
        <v>119</v>
      </c>
      <c r="E7" s="22" t="s">
        <v>121</v>
      </c>
      <c r="F7" s="22" t="s">
        <v>19</v>
      </c>
      <c r="G7" s="22" t="s">
        <v>124</v>
      </c>
      <c r="H7" s="22" t="s">
        <v>124</v>
      </c>
    </row>
    <row r="8" spans="1:8" ht="17" thickBot="1" x14ac:dyDescent="0.25">
      <c r="B8" s="23" t="s">
        <v>32</v>
      </c>
      <c r="C8" s="23" t="s">
        <v>33</v>
      </c>
      <c r="D8" s="23" t="s">
        <v>120</v>
      </c>
      <c r="E8" s="23" t="s">
        <v>122</v>
      </c>
      <c r="F8" s="23" t="s">
        <v>123</v>
      </c>
      <c r="G8" s="23" t="s">
        <v>125</v>
      </c>
      <c r="H8" s="23" t="s">
        <v>126</v>
      </c>
    </row>
    <row r="9" spans="1:8" x14ac:dyDescent="0.2">
      <c r="B9" s="21" t="s">
        <v>45</v>
      </c>
      <c r="C9" s="21" t="s">
        <v>46</v>
      </c>
      <c r="D9" s="21">
        <v>0</v>
      </c>
      <c r="E9" s="21">
        <v>999999.44</v>
      </c>
      <c r="F9" s="21">
        <v>1000001.2</v>
      </c>
      <c r="G9" s="21">
        <v>1E+30</v>
      </c>
      <c r="H9" s="21">
        <v>999999.44</v>
      </c>
    </row>
    <row r="10" spans="1:8" x14ac:dyDescent="0.2">
      <c r="B10" s="21" t="s">
        <v>48</v>
      </c>
      <c r="C10" s="21" t="s">
        <v>49</v>
      </c>
      <c r="D10" s="21">
        <v>22418</v>
      </c>
      <c r="E10" s="21">
        <v>0</v>
      </c>
      <c r="F10" s="21">
        <v>1.8699999999953434</v>
      </c>
      <c r="G10" s="21">
        <v>999999.44</v>
      </c>
      <c r="H10" s="21">
        <v>1.8699999999953434</v>
      </c>
    </row>
    <row r="11" spans="1:8" x14ac:dyDescent="0.2">
      <c r="B11" s="21" t="s">
        <v>50</v>
      </c>
      <c r="C11" s="21" t="s">
        <v>51</v>
      </c>
      <c r="D11" s="21">
        <v>6800</v>
      </c>
      <c r="E11" s="21">
        <v>0</v>
      </c>
      <c r="F11" s="21">
        <v>2.0400000000372529</v>
      </c>
      <c r="G11" s="21">
        <v>0.23999999999068677</v>
      </c>
      <c r="H11" s="21">
        <v>2.1500000000232831</v>
      </c>
    </row>
    <row r="12" spans="1:8" x14ac:dyDescent="0.2">
      <c r="B12" s="21" t="s">
        <v>52</v>
      </c>
      <c r="C12" s="21" t="s">
        <v>53</v>
      </c>
      <c r="D12" s="21">
        <v>0</v>
      </c>
      <c r="E12" s="21">
        <v>0.23999999999068677</v>
      </c>
      <c r="F12" s="21">
        <v>2.3900000000139698</v>
      </c>
      <c r="G12" s="21">
        <v>1E+30</v>
      </c>
      <c r="H12" s="21">
        <v>0.23999999999068677</v>
      </c>
    </row>
    <row r="13" spans="1:8" x14ac:dyDescent="0.2">
      <c r="B13" s="24" t="s">
        <v>54</v>
      </c>
      <c r="C13" s="24" t="s">
        <v>55</v>
      </c>
      <c r="D13" s="24">
        <v>39636</v>
      </c>
      <c r="E13" s="24">
        <v>0</v>
      </c>
      <c r="F13" s="24">
        <v>2.0300000000279397</v>
      </c>
      <c r="G13" s="24">
        <v>0.10999999998603016</v>
      </c>
      <c r="H13" s="24">
        <v>0.23999999999068677</v>
      </c>
    </row>
    <row r="14" spans="1:8" x14ac:dyDescent="0.2">
      <c r="B14" s="24" t="s">
        <v>56</v>
      </c>
      <c r="C14" s="24" t="s">
        <v>57</v>
      </c>
      <c r="D14" s="24">
        <v>40654</v>
      </c>
      <c r="E14" s="24">
        <v>0</v>
      </c>
      <c r="F14" s="24">
        <v>2.1400000000139698</v>
      </c>
      <c r="G14" s="24">
        <v>0.23999999999068677</v>
      </c>
      <c r="H14" s="24">
        <v>0.10999999998603016</v>
      </c>
    </row>
    <row r="15" spans="1:8" x14ac:dyDescent="0.2">
      <c r="B15" s="21" t="s">
        <v>58</v>
      </c>
      <c r="C15" s="21" t="s">
        <v>59</v>
      </c>
      <c r="D15" s="21">
        <v>100447</v>
      </c>
      <c r="E15" s="21">
        <v>0</v>
      </c>
      <c r="F15" s="21">
        <v>1.6500000000232831</v>
      </c>
      <c r="G15" s="21">
        <v>999999.89000000013</v>
      </c>
      <c r="H15" s="21">
        <v>1.7600000000093132</v>
      </c>
    </row>
    <row r="16" spans="1:8" x14ac:dyDescent="0.2">
      <c r="B16" s="21" t="s">
        <v>60</v>
      </c>
      <c r="C16" s="21" t="s">
        <v>61</v>
      </c>
      <c r="D16" s="21">
        <v>0</v>
      </c>
      <c r="E16" s="21">
        <v>999999.89000000013</v>
      </c>
      <c r="F16" s="21">
        <v>1000001.6500000001</v>
      </c>
      <c r="G16" s="21">
        <v>1E+30</v>
      </c>
      <c r="H16" s="21">
        <v>999999.89000000013</v>
      </c>
    </row>
    <row r="17" spans="1:8" x14ac:dyDescent="0.2">
      <c r="B17" s="21" t="s">
        <v>62</v>
      </c>
      <c r="C17" s="21" t="s">
        <v>63</v>
      </c>
      <c r="D17" s="21">
        <v>24570</v>
      </c>
      <c r="E17" s="21">
        <v>0</v>
      </c>
      <c r="F17" s="21">
        <v>1.5600000000558794</v>
      </c>
      <c r="G17" s="21">
        <v>999999.98</v>
      </c>
      <c r="H17" s="21">
        <v>1.6700000000419095</v>
      </c>
    </row>
    <row r="18" spans="1:8" x14ac:dyDescent="0.2">
      <c r="B18" s="21" t="s">
        <v>64</v>
      </c>
      <c r="C18" s="21" t="s">
        <v>65</v>
      </c>
      <c r="D18" s="21">
        <v>0</v>
      </c>
      <c r="E18" s="21">
        <v>999999.98</v>
      </c>
      <c r="F18" s="21">
        <v>1000001.6499999999</v>
      </c>
      <c r="G18" s="21">
        <v>1E+30</v>
      </c>
      <c r="H18" s="21">
        <v>999999.98</v>
      </c>
    </row>
    <row r="19" spans="1:8" x14ac:dyDescent="0.2">
      <c r="B19" s="21" t="s">
        <v>66</v>
      </c>
      <c r="C19" s="21" t="s">
        <v>67</v>
      </c>
      <c r="D19" s="21">
        <v>0</v>
      </c>
      <c r="E19" s="21">
        <v>999999.43999999948</v>
      </c>
      <c r="F19" s="21">
        <v>1000001.1999999997</v>
      </c>
      <c r="G19" s="21">
        <v>1E+30</v>
      </c>
      <c r="H19" s="21">
        <v>999999.43999999948</v>
      </c>
    </row>
    <row r="20" spans="1:8" x14ac:dyDescent="0.2">
      <c r="B20" s="21" t="s">
        <v>68</v>
      </c>
      <c r="C20" s="21" t="s">
        <v>69</v>
      </c>
      <c r="D20" s="21">
        <v>64761</v>
      </c>
      <c r="E20" s="21">
        <v>0</v>
      </c>
      <c r="F20" s="21">
        <v>1.8700000001117587</v>
      </c>
      <c r="G20" s="21">
        <v>999999.43999999948</v>
      </c>
      <c r="H20" s="21">
        <v>1.8700000001117587</v>
      </c>
    </row>
    <row r="21" spans="1:8" x14ac:dyDescent="0.2">
      <c r="B21" s="21" t="s">
        <v>70</v>
      </c>
      <c r="C21" s="21" t="s">
        <v>71</v>
      </c>
      <c r="D21" s="21">
        <v>0</v>
      </c>
      <c r="E21" s="21">
        <v>999999.44</v>
      </c>
      <c r="F21" s="21">
        <v>1000001.2000000002</v>
      </c>
      <c r="G21" s="21">
        <v>1E+30</v>
      </c>
      <c r="H21" s="21">
        <v>999999.44</v>
      </c>
    </row>
    <row r="22" spans="1:8" x14ac:dyDescent="0.2">
      <c r="B22" s="21" t="s">
        <v>72</v>
      </c>
      <c r="C22" s="21" t="s">
        <v>73</v>
      </c>
      <c r="D22" s="21">
        <v>33689</v>
      </c>
      <c r="E22" s="21">
        <v>0</v>
      </c>
      <c r="F22" s="21">
        <v>1.8700000001117587</v>
      </c>
      <c r="G22" s="21">
        <v>999999.44</v>
      </c>
      <c r="H22" s="21">
        <v>1.8700000001117587</v>
      </c>
    </row>
    <row r="23" spans="1:8" x14ac:dyDescent="0.2">
      <c r="B23" s="21" t="s">
        <v>74</v>
      </c>
      <c r="C23" s="21" t="s">
        <v>75</v>
      </c>
      <c r="D23" s="21">
        <v>68486</v>
      </c>
      <c r="E23" s="21">
        <v>0</v>
      </c>
      <c r="F23" s="21">
        <v>1.5400000000372529</v>
      </c>
      <c r="G23" s="21">
        <v>1000000.0000000005</v>
      </c>
      <c r="H23" s="21">
        <v>1.6500000000232831</v>
      </c>
    </row>
    <row r="24" spans="1:8" x14ac:dyDescent="0.2">
      <c r="B24" s="21" t="s">
        <v>76</v>
      </c>
      <c r="C24" s="21" t="s">
        <v>77</v>
      </c>
      <c r="D24" s="21">
        <v>0</v>
      </c>
      <c r="E24" s="21">
        <v>1000000.0000000005</v>
      </c>
      <c r="F24" s="21">
        <v>1000001.6500000004</v>
      </c>
      <c r="G24" s="21">
        <v>1E+30</v>
      </c>
      <c r="H24" s="21">
        <v>1000000.0000000005</v>
      </c>
    </row>
    <row r="25" spans="1:8" x14ac:dyDescent="0.2">
      <c r="B25" s="21" t="s">
        <v>78</v>
      </c>
      <c r="C25" s="21" t="s">
        <v>79</v>
      </c>
      <c r="D25" s="21">
        <v>148586</v>
      </c>
      <c r="E25" s="21">
        <v>0</v>
      </c>
      <c r="F25" s="21">
        <v>1.5400000000372529</v>
      </c>
      <c r="G25" s="21">
        <v>1000000.0000000005</v>
      </c>
      <c r="H25" s="21">
        <v>1.6500000000232831</v>
      </c>
    </row>
    <row r="26" spans="1:8" x14ac:dyDescent="0.2">
      <c r="B26" s="21" t="s">
        <v>80</v>
      </c>
      <c r="C26" s="21" t="s">
        <v>81</v>
      </c>
      <c r="D26" s="21">
        <v>0</v>
      </c>
      <c r="E26" s="21">
        <v>1000000.0000000005</v>
      </c>
      <c r="F26" s="21">
        <v>1000001.6500000004</v>
      </c>
      <c r="G26" s="21">
        <v>1E+30</v>
      </c>
      <c r="H26" s="21">
        <v>1000000.0000000005</v>
      </c>
    </row>
    <row r="27" spans="1:8" x14ac:dyDescent="0.2">
      <c r="B27" s="21" t="s">
        <v>82</v>
      </c>
      <c r="C27" s="21" t="s">
        <v>83</v>
      </c>
      <c r="D27" s="21">
        <v>111475</v>
      </c>
      <c r="E27" s="21">
        <v>0</v>
      </c>
      <c r="F27" s="21">
        <v>1.5400000000372529</v>
      </c>
      <c r="G27" s="21">
        <v>1000000.0000000005</v>
      </c>
      <c r="H27" s="21">
        <v>1.6500000000232831</v>
      </c>
    </row>
    <row r="28" spans="1:8" x14ac:dyDescent="0.2">
      <c r="B28" s="21" t="s">
        <v>84</v>
      </c>
      <c r="C28" s="21" t="s">
        <v>85</v>
      </c>
      <c r="D28" s="21">
        <v>0</v>
      </c>
      <c r="E28" s="21">
        <v>1000000.0000000005</v>
      </c>
      <c r="F28" s="21">
        <v>1000001.6500000004</v>
      </c>
      <c r="G28" s="21">
        <v>1E+30</v>
      </c>
      <c r="H28" s="21">
        <v>1000000.0000000005</v>
      </c>
    </row>
    <row r="29" spans="1:8" x14ac:dyDescent="0.2">
      <c r="B29" s="21" t="s">
        <v>86</v>
      </c>
      <c r="C29" s="21" t="s">
        <v>87</v>
      </c>
      <c r="D29" s="21">
        <v>0</v>
      </c>
      <c r="E29" s="21">
        <v>999999.50999999931</v>
      </c>
      <c r="F29" s="21">
        <v>1000001.2000000002</v>
      </c>
      <c r="G29" s="21">
        <v>1E+30</v>
      </c>
      <c r="H29" s="21">
        <v>999999.50999999931</v>
      </c>
    </row>
    <row r="30" spans="1:8" ht="17" thickBot="1" x14ac:dyDescent="0.25">
      <c r="B30" s="19" t="s">
        <v>88</v>
      </c>
      <c r="C30" s="19" t="s">
        <v>89</v>
      </c>
      <c r="D30" s="19">
        <v>112000</v>
      </c>
      <c r="E30" s="19">
        <v>0</v>
      </c>
      <c r="F30" s="19">
        <v>1.8000000007450581</v>
      </c>
      <c r="G30" s="19">
        <v>999999.50999999931</v>
      </c>
      <c r="H30" s="19">
        <v>1.8000000007450581</v>
      </c>
    </row>
    <row r="32" spans="1:8" ht="17" thickBot="1" x14ac:dyDescent="0.25">
      <c r="A32" t="s">
        <v>38</v>
      </c>
    </row>
    <row r="33" spans="2:8" x14ac:dyDescent="0.2">
      <c r="B33" s="22"/>
      <c r="C33" s="22"/>
      <c r="D33" s="22" t="s">
        <v>119</v>
      </c>
      <c r="E33" s="22" t="s">
        <v>127</v>
      </c>
      <c r="F33" s="22" t="s">
        <v>129</v>
      </c>
      <c r="G33" s="22" t="s">
        <v>124</v>
      </c>
      <c r="H33" s="22" t="s">
        <v>124</v>
      </c>
    </row>
    <row r="34" spans="2:8" ht="17" thickBot="1" x14ac:dyDescent="0.25">
      <c r="B34" s="23" t="s">
        <v>32</v>
      </c>
      <c r="C34" s="23" t="s">
        <v>33</v>
      </c>
      <c r="D34" s="23" t="s">
        <v>120</v>
      </c>
      <c r="E34" s="23" t="s">
        <v>128</v>
      </c>
      <c r="F34" s="23" t="s">
        <v>130</v>
      </c>
      <c r="G34" s="23" t="s">
        <v>125</v>
      </c>
      <c r="H34" s="23" t="s">
        <v>126</v>
      </c>
    </row>
    <row r="35" spans="2:8" x14ac:dyDescent="0.2">
      <c r="B35" s="21" t="s">
        <v>90</v>
      </c>
      <c r="C35" s="21" t="s">
        <v>1</v>
      </c>
      <c r="D35" s="21">
        <v>500000</v>
      </c>
      <c r="E35" s="21">
        <v>-0.10999999998603016</v>
      </c>
      <c r="F35" s="21">
        <v>500000</v>
      </c>
      <c r="G35" s="21">
        <v>40654</v>
      </c>
      <c r="H35" s="21">
        <v>39636</v>
      </c>
    </row>
    <row r="36" spans="2:8" x14ac:dyDescent="0.2">
      <c r="B36" s="21" t="s">
        <v>93</v>
      </c>
      <c r="C36" s="21" t="s">
        <v>2</v>
      </c>
      <c r="D36" s="21">
        <v>273522</v>
      </c>
      <c r="E36" s="21">
        <v>0</v>
      </c>
      <c r="F36" s="21">
        <v>500000</v>
      </c>
      <c r="G36" s="21">
        <v>1E+30</v>
      </c>
      <c r="H36" s="21">
        <v>226478</v>
      </c>
    </row>
    <row r="37" spans="2:8" x14ac:dyDescent="0.2">
      <c r="B37" s="21" t="s">
        <v>96</v>
      </c>
      <c r="C37" s="21" t="s">
        <v>3</v>
      </c>
      <c r="D37" s="21">
        <v>22418</v>
      </c>
      <c r="E37" s="21">
        <v>1.8699999999953434</v>
      </c>
      <c r="F37" s="21">
        <v>22418</v>
      </c>
      <c r="G37" s="21">
        <v>226478</v>
      </c>
      <c r="H37" s="21">
        <v>22418</v>
      </c>
    </row>
    <row r="38" spans="2:8" x14ac:dyDescent="0.2">
      <c r="B38" s="21" t="s">
        <v>98</v>
      </c>
      <c r="C38" s="21" t="s">
        <v>4</v>
      </c>
      <c r="D38" s="21">
        <v>6800</v>
      </c>
      <c r="E38" s="21">
        <v>2.1500000000232831</v>
      </c>
      <c r="F38" s="21">
        <v>6800</v>
      </c>
      <c r="G38" s="21">
        <v>39636</v>
      </c>
      <c r="H38" s="21">
        <v>6800</v>
      </c>
    </row>
    <row r="39" spans="2:8" x14ac:dyDescent="0.2">
      <c r="B39" s="21" t="s">
        <v>100</v>
      </c>
      <c r="C39" s="21" t="s">
        <v>5</v>
      </c>
      <c r="D39" s="21">
        <v>80290</v>
      </c>
      <c r="E39" s="21">
        <v>2.1400000000139698</v>
      </c>
      <c r="F39" s="21">
        <v>80290</v>
      </c>
      <c r="G39" s="21">
        <v>226478</v>
      </c>
      <c r="H39" s="21">
        <v>40654</v>
      </c>
    </row>
    <row r="40" spans="2:8" x14ac:dyDescent="0.2">
      <c r="B40" s="21" t="s">
        <v>102</v>
      </c>
      <c r="C40" s="21" t="s">
        <v>6</v>
      </c>
      <c r="D40" s="21">
        <v>100447</v>
      </c>
      <c r="E40" s="21">
        <v>1.7600000000093132</v>
      </c>
      <c r="F40" s="21">
        <v>100447</v>
      </c>
      <c r="G40" s="21">
        <v>39636</v>
      </c>
      <c r="H40" s="21">
        <v>40654</v>
      </c>
    </row>
    <row r="41" spans="2:8" x14ac:dyDescent="0.2">
      <c r="B41" s="21" t="s">
        <v>104</v>
      </c>
      <c r="C41" s="21" t="s">
        <v>7</v>
      </c>
      <c r="D41" s="21">
        <v>24570</v>
      </c>
      <c r="E41" s="21">
        <v>1.6700000000419095</v>
      </c>
      <c r="F41" s="21">
        <v>24570</v>
      </c>
      <c r="G41" s="21">
        <v>39636</v>
      </c>
      <c r="H41" s="21">
        <v>24570</v>
      </c>
    </row>
    <row r="42" spans="2:8" x14ac:dyDescent="0.2">
      <c r="B42" s="21" t="s">
        <v>106</v>
      </c>
      <c r="C42" s="21" t="s">
        <v>8</v>
      </c>
      <c r="D42" s="21">
        <v>64761</v>
      </c>
      <c r="E42" s="21">
        <v>1.8700000001117587</v>
      </c>
      <c r="F42" s="21">
        <v>64761</v>
      </c>
      <c r="G42" s="21">
        <v>226478</v>
      </c>
      <c r="H42" s="21">
        <v>64761</v>
      </c>
    </row>
    <row r="43" spans="2:8" x14ac:dyDescent="0.2">
      <c r="B43" s="21" t="s">
        <v>108</v>
      </c>
      <c r="C43" s="21" t="s">
        <v>9</v>
      </c>
      <c r="D43" s="21">
        <v>33689</v>
      </c>
      <c r="E43" s="21">
        <v>1.8700000001117587</v>
      </c>
      <c r="F43" s="21">
        <v>33689</v>
      </c>
      <c r="G43" s="21">
        <v>226478</v>
      </c>
      <c r="H43" s="21">
        <v>33689</v>
      </c>
    </row>
    <row r="44" spans="2:8" x14ac:dyDescent="0.2">
      <c r="B44" s="21" t="s">
        <v>110</v>
      </c>
      <c r="C44" s="21" t="s">
        <v>10</v>
      </c>
      <c r="D44" s="21">
        <v>68486</v>
      </c>
      <c r="E44" s="21">
        <v>1.6500000000232831</v>
      </c>
      <c r="F44" s="21">
        <v>68486</v>
      </c>
      <c r="G44" s="21">
        <v>39636</v>
      </c>
      <c r="H44" s="21">
        <v>40654</v>
      </c>
    </row>
    <row r="45" spans="2:8" x14ac:dyDescent="0.2">
      <c r="B45" s="21" t="s">
        <v>112</v>
      </c>
      <c r="C45" s="21" t="s">
        <v>11</v>
      </c>
      <c r="D45" s="21">
        <v>148586</v>
      </c>
      <c r="E45" s="21">
        <v>1.6500000000232831</v>
      </c>
      <c r="F45" s="21">
        <v>148586</v>
      </c>
      <c r="G45" s="21">
        <v>39636</v>
      </c>
      <c r="H45" s="21">
        <v>40654</v>
      </c>
    </row>
    <row r="46" spans="2:8" x14ac:dyDescent="0.2">
      <c r="B46" s="21" t="s">
        <v>114</v>
      </c>
      <c r="C46" s="21" t="s">
        <v>12</v>
      </c>
      <c r="D46" s="21">
        <v>111475</v>
      </c>
      <c r="E46" s="21">
        <v>1.6500000000232831</v>
      </c>
      <c r="F46" s="21">
        <v>111475</v>
      </c>
      <c r="G46" s="21">
        <v>39636</v>
      </c>
      <c r="H46" s="21">
        <v>40654</v>
      </c>
    </row>
    <row r="47" spans="2:8" ht="17" thickBot="1" x14ac:dyDescent="0.25">
      <c r="B47" s="19" t="s">
        <v>116</v>
      </c>
      <c r="C47" s="19" t="s">
        <v>13</v>
      </c>
      <c r="D47" s="19">
        <v>112000</v>
      </c>
      <c r="E47" s="19">
        <v>1.8000000007450581</v>
      </c>
      <c r="F47" s="19">
        <v>112000</v>
      </c>
      <c r="G47" s="19">
        <v>226478</v>
      </c>
      <c r="H47" s="19">
        <v>112000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57ABE-43A6-1E4D-A1CC-ECD496CAA120}">
  <dimension ref="C3:J32"/>
  <sheetViews>
    <sheetView showGridLines="0" zoomScale="150" workbookViewId="0">
      <selection activeCell="I26" sqref="I26:J27"/>
    </sheetView>
  </sheetViews>
  <sheetFormatPr baseColWidth="10" defaultRowHeight="16" x14ac:dyDescent="0.2"/>
  <cols>
    <col min="1" max="2" width="10.83203125" style="1"/>
    <col min="3" max="3" width="14.5" style="1" customWidth="1"/>
    <col min="4" max="9" width="10.83203125" style="1"/>
    <col min="10" max="10" width="20.83203125" style="1" customWidth="1"/>
    <col min="11" max="16384" width="10.83203125" style="1"/>
  </cols>
  <sheetData>
    <row r="3" spans="3:9" x14ac:dyDescent="0.2">
      <c r="C3" s="30" t="s">
        <v>14</v>
      </c>
      <c r="D3" s="30"/>
      <c r="E3" s="30"/>
      <c r="G3" s="31" t="s">
        <v>15</v>
      </c>
      <c r="H3" s="31"/>
      <c r="I3" s="31"/>
    </row>
    <row r="4" spans="3:9" x14ac:dyDescent="0.2">
      <c r="C4" s="2" t="s">
        <v>0</v>
      </c>
      <c r="D4" s="3" t="s">
        <v>1</v>
      </c>
      <c r="E4" s="4" t="s">
        <v>2</v>
      </c>
      <c r="G4" s="2" t="s">
        <v>0</v>
      </c>
      <c r="H4" s="3" t="s">
        <v>1</v>
      </c>
      <c r="I4" s="4" t="s">
        <v>2</v>
      </c>
    </row>
    <row r="5" spans="3:9" x14ac:dyDescent="0.2">
      <c r="C5" s="2" t="s">
        <v>3</v>
      </c>
      <c r="D5" s="3">
        <v>1000000</v>
      </c>
      <c r="E5" s="4">
        <v>0.22</v>
      </c>
      <c r="G5" s="2" t="s">
        <v>3</v>
      </c>
      <c r="H5" s="3">
        <f>1.2+D5</f>
        <v>1000001.2</v>
      </c>
      <c r="I5" s="4">
        <f>1.65+E5</f>
        <v>1.8699999999999999</v>
      </c>
    </row>
    <row r="6" spans="3:9" x14ac:dyDescent="0.2">
      <c r="C6" s="5" t="s">
        <v>4</v>
      </c>
      <c r="D6" s="1">
        <v>0.84</v>
      </c>
      <c r="E6" s="6">
        <v>0.74</v>
      </c>
      <c r="G6" s="5" t="s">
        <v>4</v>
      </c>
      <c r="H6" s="1">
        <f t="shared" ref="H6:H15" si="0">1.2+D6</f>
        <v>2.04</v>
      </c>
      <c r="I6" s="6">
        <f t="shared" ref="I6:I15" si="1">1.65+E6</f>
        <v>2.3899999999999997</v>
      </c>
    </row>
    <row r="7" spans="3:9" x14ac:dyDescent="0.2">
      <c r="C7" s="5" t="s">
        <v>5</v>
      </c>
      <c r="D7" s="1">
        <v>0.83</v>
      </c>
      <c r="E7" s="6">
        <v>0.49</v>
      </c>
      <c r="G7" s="5" t="s">
        <v>5</v>
      </c>
      <c r="H7" s="1">
        <f t="shared" si="0"/>
        <v>2.0299999999999998</v>
      </c>
      <c r="I7" s="6">
        <f t="shared" si="1"/>
        <v>2.1399999999999997</v>
      </c>
    </row>
    <row r="8" spans="3:9" x14ac:dyDescent="0.2">
      <c r="C8" s="5" t="s">
        <v>6</v>
      </c>
      <c r="D8" s="1">
        <v>0.45</v>
      </c>
      <c r="E8" s="6">
        <v>1000000</v>
      </c>
      <c r="G8" s="5" t="s">
        <v>6</v>
      </c>
      <c r="H8" s="1">
        <f t="shared" si="0"/>
        <v>1.65</v>
      </c>
      <c r="I8" s="6">
        <f t="shared" si="1"/>
        <v>1000001.65</v>
      </c>
    </row>
    <row r="9" spans="3:9" x14ac:dyDescent="0.2">
      <c r="C9" s="5" t="s">
        <v>7</v>
      </c>
      <c r="D9" s="1">
        <v>0.36</v>
      </c>
      <c r="E9" s="6">
        <v>1000000</v>
      </c>
      <c r="G9" s="5" t="s">
        <v>7</v>
      </c>
      <c r="H9" s="1">
        <f t="shared" si="0"/>
        <v>1.56</v>
      </c>
      <c r="I9" s="6">
        <f t="shared" si="1"/>
        <v>1000001.65</v>
      </c>
    </row>
    <row r="10" spans="3:9" x14ac:dyDescent="0.2">
      <c r="C10" s="5" t="s">
        <v>8</v>
      </c>
      <c r="D10" s="1">
        <v>1000000</v>
      </c>
      <c r="E10" s="6">
        <v>0.22</v>
      </c>
      <c r="G10" s="5" t="s">
        <v>8</v>
      </c>
      <c r="H10" s="1">
        <f t="shared" si="0"/>
        <v>1000001.2</v>
      </c>
      <c r="I10" s="6">
        <f t="shared" si="1"/>
        <v>1.8699999999999999</v>
      </c>
    </row>
    <row r="11" spans="3:9" x14ac:dyDescent="0.2">
      <c r="C11" s="5" t="s">
        <v>9</v>
      </c>
      <c r="D11" s="1">
        <v>1000000</v>
      </c>
      <c r="E11" s="6">
        <v>0.22</v>
      </c>
      <c r="G11" s="5" t="s">
        <v>9</v>
      </c>
      <c r="H11" s="1">
        <f t="shared" si="0"/>
        <v>1000001.2</v>
      </c>
      <c r="I11" s="6">
        <f t="shared" si="1"/>
        <v>1.8699999999999999</v>
      </c>
    </row>
    <row r="12" spans="3:9" x14ac:dyDescent="0.2">
      <c r="C12" s="5" t="s">
        <v>10</v>
      </c>
      <c r="D12" s="1">
        <v>0.34</v>
      </c>
      <c r="E12" s="6">
        <v>1000000</v>
      </c>
      <c r="G12" s="5" t="s">
        <v>10</v>
      </c>
      <c r="H12" s="1">
        <f t="shared" si="0"/>
        <v>1.54</v>
      </c>
      <c r="I12" s="6">
        <f t="shared" si="1"/>
        <v>1000001.65</v>
      </c>
    </row>
    <row r="13" spans="3:9" x14ac:dyDescent="0.2">
      <c r="C13" s="5" t="s">
        <v>11</v>
      </c>
      <c r="D13" s="1">
        <v>0.34</v>
      </c>
      <c r="E13" s="6">
        <v>1000000</v>
      </c>
      <c r="G13" s="5" t="s">
        <v>11</v>
      </c>
      <c r="H13" s="1">
        <f t="shared" si="0"/>
        <v>1.54</v>
      </c>
      <c r="I13" s="6">
        <f t="shared" si="1"/>
        <v>1000001.65</v>
      </c>
    </row>
    <row r="14" spans="3:9" x14ac:dyDescent="0.2">
      <c r="C14" s="5" t="s">
        <v>12</v>
      </c>
      <c r="D14" s="1">
        <v>0.34</v>
      </c>
      <c r="E14" s="6">
        <v>1000000</v>
      </c>
      <c r="G14" s="5" t="s">
        <v>12</v>
      </c>
      <c r="H14" s="1">
        <f t="shared" si="0"/>
        <v>1.54</v>
      </c>
      <c r="I14" s="6">
        <f t="shared" si="1"/>
        <v>1000001.65</v>
      </c>
    </row>
    <row r="15" spans="3:9" x14ac:dyDescent="0.2">
      <c r="C15" s="7" t="s">
        <v>13</v>
      </c>
      <c r="D15" s="8">
        <v>1000000</v>
      </c>
      <c r="E15" s="9">
        <v>0.15</v>
      </c>
      <c r="G15" s="7" t="s">
        <v>13</v>
      </c>
      <c r="H15" s="8">
        <f t="shared" si="0"/>
        <v>1000001.2</v>
      </c>
      <c r="I15" s="9">
        <f t="shared" si="1"/>
        <v>1.7999999999999998</v>
      </c>
    </row>
    <row r="18" spans="3:10" x14ac:dyDescent="0.2">
      <c r="C18" s="31" t="s">
        <v>16</v>
      </c>
      <c r="D18" s="31"/>
      <c r="E18" s="31"/>
    </row>
    <row r="19" spans="3:10" x14ac:dyDescent="0.2">
      <c r="C19" s="2" t="s">
        <v>0</v>
      </c>
      <c r="D19" s="3" t="s">
        <v>1</v>
      </c>
      <c r="E19" s="4" t="s">
        <v>2</v>
      </c>
      <c r="G19" s="1" t="s">
        <v>18</v>
      </c>
    </row>
    <row r="20" spans="3:10" x14ac:dyDescent="0.2">
      <c r="C20" s="2" t="s">
        <v>3</v>
      </c>
      <c r="D20" s="10">
        <v>0</v>
      </c>
      <c r="E20" s="11">
        <v>22418</v>
      </c>
      <c r="F20" s="16">
        <f>SUM(D20:E20)</f>
        <v>22418</v>
      </c>
      <c r="G20" s="1">
        <v>22418</v>
      </c>
    </row>
    <row r="21" spans="3:10" x14ac:dyDescent="0.2">
      <c r="C21" s="5" t="s">
        <v>4</v>
      </c>
      <c r="D21" s="12">
        <v>6800</v>
      </c>
      <c r="E21" s="13">
        <v>0</v>
      </c>
      <c r="F21" s="16">
        <f t="shared" ref="F21:F30" si="2">SUM(D21:E21)</f>
        <v>6800</v>
      </c>
      <c r="G21" s="1">
        <v>6800</v>
      </c>
    </row>
    <row r="22" spans="3:10" x14ac:dyDescent="0.2">
      <c r="C22" s="26" t="s">
        <v>5</v>
      </c>
      <c r="D22" s="27">
        <v>39636</v>
      </c>
      <c r="E22" s="28">
        <v>40654</v>
      </c>
      <c r="F22" s="16">
        <f t="shared" si="2"/>
        <v>80290</v>
      </c>
      <c r="G22" s="1">
        <v>80290</v>
      </c>
      <c r="I22" s="1" t="s">
        <v>19</v>
      </c>
      <c r="J22" s="1" t="s">
        <v>136</v>
      </c>
    </row>
    <row r="23" spans="3:10" x14ac:dyDescent="0.2">
      <c r="C23" s="5" t="s">
        <v>6</v>
      </c>
      <c r="D23" s="12">
        <v>100447</v>
      </c>
      <c r="E23" s="13">
        <v>0</v>
      </c>
      <c r="F23" s="16">
        <f t="shared" si="2"/>
        <v>100447</v>
      </c>
      <c r="G23" s="1">
        <v>100447</v>
      </c>
      <c r="I23" s="17">
        <f>SUMPRODUCT(D20:E30,H5:I15)</f>
        <v>1318984.93</v>
      </c>
      <c r="J23" s="1">
        <f>I23/SUM(G20:G30)</f>
        <v>1.7051679590237898</v>
      </c>
    </row>
    <row r="24" spans="3:10" x14ac:dyDescent="0.2">
      <c r="C24" s="5" t="s">
        <v>7</v>
      </c>
      <c r="D24" s="12">
        <v>24570</v>
      </c>
      <c r="E24" s="13">
        <v>0</v>
      </c>
      <c r="F24" s="16">
        <f t="shared" si="2"/>
        <v>24570</v>
      </c>
      <c r="G24" s="1">
        <v>24570</v>
      </c>
    </row>
    <row r="25" spans="3:10" x14ac:dyDescent="0.2">
      <c r="C25" s="5" t="s">
        <v>8</v>
      </c>
      <c r="D25" s="12">
        <v>0</v>
      </c>
      <c r="E25" s="13">
        <v>64761</v>
      </c>
      <c r="F25" s="16">
        <f t="shared" si="2"/>
        <v>64761</v>
      </c>
      <c r="G25" s="1">
        <v>64761</v>
      </c>
    </row>
    <row r="26" spans="3:10" x14ac:dyDescent="0.2">
      <c r="C26" s="5" t="s">
        <v>9</v>
      </c>
      <c r="D26" s="12">
        <v>0</v>
      </c>
      <c r="E26" s="13">
        <v>33689</v>
      </c>
      <c r="F26" s="16">
        <f t="shared" si="2"/>
        <v>33689</v>
      </c>
      <c r="G26" s="1">
        <v>33689</v>
      </c>
      <c r="I26" s="1" t="s">
        <v>133</v>
      </c>
      <c r="J26" s="1" t="s">
        <v>135</v>
      </c>
    </row>
    <row r="27" spans="3:10" x14ac:dyDescent="0.2">
      <c r="C27" s="5" t="s">
        <v>10</v>
      </c>
      <c r="D27" s="12">
        <v>68486</v>
      </c>
      <c r="E27" s="13">
        <v>0</v>
      </c>
      <c r="F27" s="16">
        <f t="shared" si="2"/>
        <v>68486</v>
      </c>
      <c r="G27" s="1">
        <v>68486</v>
      </c>
      <c r="I27" s="1">
        <f>1.15*I23</f>
        <v>1516832.6694999998</v>
      </c>
      <c r="J27" s="1">
        <f>I27/SUM(G20:G30)</f>
        <v>1.9609431528773582</v>
      </c>
    </row>
    <row r="28" spans="3:10" x14ac:dyDescent="0.2">
      <c r="C28" s="5" t="s">
        <v>11</v>
      </c>
      <c r="D28" s="12">
        <v>148586</v>
      </c>
      <c r="E28" s="13">
        <v>0</v>
      </c>
      <c r="F28" s="16">
        <f t="shared" si="2"/>
        <v>148586</v>
      </c>
      <c r="G28" s="1">
        <v>148586</v>
      </c>
    </row>
    <row r="29" spans="3:10" x14ac:dyDescent="0.2">
      <c r="C29" s="5" t="s">
        <v>12</v>
      </c>
      <c r="D29" s="12">
        <v>111475</v>
      </c>
      <c r="E29" s="13">
        <v>0</v>
      </c>
      <c r="F29" s="16">
        <f t="shared" si="2"/>
        <v>111475</v>
      </c>
      <c r="G29" s="1">
        <v>111475</v>
      </c>
    </row>
    <row r="30" spans="3:10" x14ac:dyDescent="0.2">
      <c r="C30" s="7" t="s">
        <v>13</v>
      </c>
      <c r="D30" s="14">
        <v>0</v>
      </c>
      <c r="E30" s="15">
        <v>112000</v>
      </c>
      <c r="F30" s="16">
        <f t="shared" si="2"/>
        <v>112000</v>
      </c>
      <c r="G30" s="1">
        <v>112000</v>
      </c>
    </row>
    <row r="31" spans="3:10" x14ac:dyDescent="0.2">
      <c r="D31" s="16">
        <f>SUM(D20:D30)</f>
        <v>500000</v>
      </c>
      <c r="E31" s="16">
        <f>SUM(E20:E30)</f>
        <v>273522</v>
      </c>
    </row>
    <row r="32" spans="3:10" x14ac:dyDescent="0.2">
      <c r="C32" s="1" t="s">
        <v>17</v>
      </c>
      <c r="D32" s="1">
        <v>500000</v>
      </c>
      <c r="E32" s="1">
        <v>500000</v>
      </c>
    </row>
  </sheetData>
  <mergeCells count="3">
    <mergeCell ref="C3:E3"/>
    <mergeCell ref="G3:I3"/>
    <mergeCell ref="C18:E1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90925-CAED-A742-8E11-0E0E01C94CDE}">
  <dimension ref="C3:K34"/>
  <sheetViews>
    <sheetView showGridLines="0" zoomScale="169" workbookViewId="0">
      <selection activeCell="J41" sqref="J41"/>
    </sheetView>
  </sheetViews>
  <sheetFormatPr baseColWidth="10" defaultRowHeight="16" x14ac:dyDescent="0.2"/>
  <cols>
    <col min="1" max="2" width="10.83203125" style="1"/>
    <col min="3" max="3" width="14.5" style="1" customWidth="1"/>
    <col min="4" max="8" width="10.83203125" style="1"/>
    <col min="9" max="9" width="15" style="1" customWidth="1"/>
    <col min="10" max="10" width="10.83203125" style="1"/>
    <col min="11" max="11" width="16" style="1" customWidth="1"/>
    <col min="12" max="16384" width="10.83203125" style="1"/>
  </cols>
  <sheetData>
    <row r="3" spans="3:11" x14ac:dyDescent="0.2">
      <c r="C3" s="30" t="s">
        <v>14</v>
      </c>
      <c r="D3" s="30"/>
      <c r="E3" s="30"/>
      <c r="G3" s="31" t="s">
        <v>15</v>
      </c>
      <c r="H3" s="31"/>
      <c r="I3" s="31"/>
    </row>
    <row r="4" spans="3:11" x14ac:dyDescent="0.2">
      <c r="C4" s="2" t="s">
        <v>0</v>
      </c>
      <c r="D4" s="3" t="s">
        <v>1</v>
      </c>
      <c r="E4" s="4" t="s">
        <v>2</v>
      </c>
      <c r="G4" s="2" t="s">
        <v>0</v>
      </c>
      <c r="H4" s="3" t="s">
        <v>1</v>
      </c>
      <c r="I4" s="4" t="s">
        <v>2</v>
      </c>
    </row>
    <row r="5" spans="3:11" x14ac:dyDescent="0.2">
      <c r="C5" s="2" t="s">
        <v>3</v>
      </c>
      <c r="D5" s="3">
        <v>1000000</v>
      </c>
      <c r="E5" s="4">
        <v>0.22</v>
      </c>
      <c r="G5" s="2" t="s">
        <v>3</v>
      </c>
      <c r="H5" s="3">
        <f>1.2+D5+$K$6</f>
        <v>1000001.2999999999</v>
      </c>
      <c r="I5" s="4">
        <f>1.65+E5+$K$6</f>
        <v>1.97</v>
      </c>
      <c r="K5" s="1" t="s">
        <v>134</v>
      </c>
    </row>
    <row r="6" spans="3:11" x14ac:dyDescent="0.2">
      <c r="C6" s="5" t="s">
        <v>4</v>
      </c>
      <c r="D6" s="1">
        <v>0.84</v>
      </c>
      <c r="E6" s="6">
        <v>0.74</v>
      </c>
      <c r="G6" s="5" t="s">
        <v>4</v>
      </c>
      <c r="H6" s="1">
        <f t="shared" ref="H6:H15" si="0">1.2+D6+$K$6</f>
        <v>2.14</v>
      </c>
      <c r="I6" s="6">
        <f t="shared" ref="I6:I15" si="1">1.65+E6+$K$6</f>
        <v>2.4899999999999998</v>
      </c>
      <c r="K6" s="29">
        <v>0.1</v>
      </c>
    </row>
    <row r="7" spans="3:11" x14ac:dyDescent="0.2">
      <c r="C7" s="5" t="s">
        <v>5</v>
      </c>
      <c r="D7" s="1">
        <v>0.83</v>
      </c>
      <c r="E7" s="6">
        <v>0.49</v>
      </c>
      <c r="G7" s="5" t="s">
        <v>5</v>
      </c>
      <c r="H7" s="1">
        <f t="shared" si="0"/>
        <v>2.13</v>
      </c>
      <c r="I7" s="6">
        <f t="shared" si="1"/>
        <v>2.2399999999999998</v>
      </c>
    </row>
    <row r="8" spans="3:11" x14ac:dyDescent="0.2">
      <c r="C8" s="5" t="s">
        <v>6</v>
      </c>
      <c r="D8" s="1">
        <v>0.45</v>
      </c>
      <c r="E8" s="6">
        <v>1000000</v>
      </c>
      <c r="G8" s="5" t="s">
        <v>6</v>
      </c>
      <c r="H8" s="1">
        <f t="shared" si="0"/>
        <v>1.75</v>
      </c>
      <c r="I8" s="6">
        <f t="shared" si="1"/>
        <v>1000001.75</v>
      </c>
    </row>
    <row r="9" spans="3:11" x14ac:dyDescent="0.2">
      <c r="C9" s="5" t="s">
        <v>7</v>
      </c>
      <c r="D9" s="1">
        <v>0.36</v>
      </c>
      <c r="E9" s="6">
        <v>1000000</v>
      </c>
      <c r="G9" s="5" t="s">
        <v>7</v>
      </c>
      <c r="H9" s="1">
        <f t="shared" si="0"/>
        <v>1.6600000000000001</v>
      </c>
      <c r="I9" s="6">
        <f t="shared" si="1"/>
        <v>1000001.75</v>
      </c>
    </row>
    <row r="10" spans="3:11" x14ac:dyDescent="0.2">
      <c r="C10" s="5" t="s">
        <v>8</v>
      </c>
      <c r="D10" s="1">
        <v>1000000</v>
      </c>
      <c r="E10" s="6">
        <v>0.22</v>
      </c>
      <c r="G10" s="5" t="s">
        <v>8</v>
      </c>
      <c r="H10" s="1">
        <f t="shared" si="0"/>
        <v>1000001.2999999999</v>
      </c>
      <c r="I10" s="6">
        <f t="shared" si="1"/>
        <v>1.97</v>
      </c>
    </row>
    <row r="11" spans="3:11" x14ac:dyDescent="0.2">
      <c r="C11" s="5" t="s">
        <v>9</v>
      </c>
      <c r="D11" s="1">
        <v>1000000</v>
      </c>
      <c r="E11" s="6">
        <v>0.22</v>
      </c>
      <c r="G11" s="5" t="s">
        <v>9</v>
      </c>
      <c r="H11" s="1">
        <f t="shared" si="0"/>
        <v>1000001.2999999999</v>
      </c>
      <c r="I11" s="6">
        <f t="shared" si="1"/>
        <v>1.97</v>
      </c>
    </row>
    <row r="12" spans="3:11" x14ac:dyDescent="0.2">
      <c r="C12" s="5" t="s">
        <v>10</v>
      </c>
      <c r="D12" s="1">
        <v>0.34</v>
      </c>
      <c r="E12" s="6">
        <v>1000000</v>
      </c>
      <c r="G12" s="5" t="s">
        <v>10</v>
      </c>
      <c r="H12" s="1">
        <f t="shared" si="0"/>
        <v>1.6400000000000001</v>
      </c>
      <c r="I12" s="6">
        <f t="shared" si="1"/>
        <v>1000001.75</v>
      </c>
    </row>
    <row r="13" spans="3:11" x14ac:dyDescent="0.2">
      <c r="C13" s="5" t="s">
        <v>11</v>
      </c>
      <c r="D13" s="1">
        <v>0.34</v>
      </c>
      <c r="E13" s="6">
        <v>1000000</v>
      </c>
      <c r="G13" s="5" t="s">
        <v>11</v>
      </c>
      <c r="H13" s="1">
        <f t="shared" si="0"/>
        <v>1.6400000000000001</v>
      </c>
      <c r="I13" s="6">
        <f t="shared" si="1"/>
        <v>1000001.75</v>
      </c>
    </row>
    <row r="14" spans="3:11" x14ac:dyDescent="0.2">
      <c r="C14" s="5" t="s">
        <v>12</v>
      </c>
      <c r="D14" s="1">
        <v>0.34</v>
      </c>
      <c r="E14" s="6">
        <v>1000000</v>
      </c>
      <c r="G14" s="5" t="s">
        <v>12</v>
      </c>
      <c r="H14" s="1">
        <f t="shared" si="0"/>
        <v>1.6400000000000001</v>
      </c>
      <c r="I14" s="6">
        <f t="shared" si="1"/>
        <v>1000001.75</v>
      </c>
    </row>
    <row r="15" spans="3:11" x14ac:dyDescent="0.2">
      <c r="C15" s="7" t="s">
        <v>13</v>
      </c>
      <c r="D15" s="8">
        <v>1000000</v>
      </c>
      <c r="E15" s="9">
        <v>0.15</v>
      </c>
      <c r="G15" s="7" t="s">
        <v>13</v>
      </c>
      <c r="H15" s="8">
        <f t="shared" si="0"/>
        <v>1000001.2999999999</v>
      </c>
      <c r="I15" s="9">
        <f t="shared" si="1"/>
        <v>1.9</v>
      </c>
    </row>
    <row r="18" spans="3:10" x14ac:dyDescent="0.2">
      <c r="C18" s="31" t="s">
        <v>16</v>
      </c>
      <c r="D18" s="31"/>
      <c r="E18" s="31"/>
    </row>
    <row r="19" spans="3:10" x14ac:dyDescent="0.2">
      <c r="C19" s="2" t="s">
        <v>0</v>
      </c>
      <c r="D19" s="3" t="s">
        <v>1</v>
      </c>
      <c r="E19" s="4" t="s">
        <v>2</v>
      </c>
      <c r="G19" s="1" t="s">
        <v>18</v>
      </c>
    </row>
    <row r="20" spans="3:10" x14ac:dyDescent="0.2">
      <c r="C20" s="2" t="s">
        <v>3</v>
      </c>
      <c r="D20" s="10">
        <v>0</v>
      </c>
      <c r="E20" s="11">
        <v>22418</v>
      </c>
      <c r="F20" s="16">
        <f>SUM(D20:E20)</f>
        <v>22418</v>
      </c>
      <c r="G20" s="1">
        <v>22418</v>
      </c>
    </row>
    <row r="21" spans="3:10" x14ac:dyDescent="0.2">
      <c r="C21" s="5" t="s">
        <v>4</v>
      </c>
      <c r="D21" s="12">
        <v>6800</v>
      </c>
      <c r="E21" s="13">
        <v>0</v>
      </c>
      <c r="F21" s="16">
        <f t="shared" ref="F21:F30" si="2">SUM(D21:E21)</f>
        <v>6800</v>
      </c>
      <c r="G21" s="1">
        <v>6800</v>
      </c>
    </row>
    <row r="22" spans="3:10" x14ac:dyDescent="0.2">
      <c r="C22" s="26" t="s">
        <v>5</v>
      </c>
      <c r="D22" s="27">
        <v>39636</v>
      </c>
      <c r="E22" s="28">
        <v>40654</v>
      </c>
      <c r="F22" s="16">
        <f t="shared" si="2"/>
        <v>80290</v>
      </c>
      <c r="G22" s="1">
        <v>80290</v>
      </c>
      <c r="I22" s="1" t="s">
        <v>19</v>
      </c>
      <c r="J22" s="1" t="s">
        <v>135</v>
      </c>
    </row>
    <row r="23" spans="3:10" x14ac:dyDescent="0.2">
      <c r="C23" s="5" t="s">
        <v>6</v>
      </c>
      <c r="D23" s="12">
        <v>100447</v>
      </c>
      <c r="E23" s="13">
        <v>0</v>
      </c>
      <c r="F23" s="16">
        <f t="shared" si="2"/>
        <v>100447</v>
      </c>
      <c r="G23" s="1">
        <v>100447</v>
      </c>
      <c r="I23" s="17">
        <f>SUMPRODUCT(D20:E30,H5:I15)</f>
        <v>1396337.13</v>
      </c>
      <c r="J23" s="32">
        <f>I23/SUM(G20:G30)</f>
        <v>1.8051679590237897</v>
      </c>
    </row>
    <row r="24" spans="3:10" x14ac:dyDescent="0.2">
      <c r="C24" s="5" t="s">
        <v>7</v>
      </c>
      <c r="D24" s="12">
        <v>24570</v>
      </c>
      <c r="E24" s="13">
        <v>0</v>
      </c>
      <c r="F24" s="16">
        <f t="shared" si="2"/>
        <v>24570</v>
      </c>
      <c r="G24" s="1">
        <v>24570</v>
      </c>
    </row>
    <row r="25" spans="3:10" x14ac:dyDescent="0.2">
      <c r="C25" s="5" t="s">
        <v>8</v>
      </c>
      <c r="D25" s="12">
        <v>0</v>
      </c>
      <c r="E25" s="13">
        <v>64761</v>
      </c>
      <c r="F25" s="16">
        <f t="shared" si="2"/>
        <v>64761</v>
      </c>
      <c r="G25" s="1">
        <v>64761</v>
      </c>
    </row>
    <row r="26" spans="3:10" x14ac:dyDescent="0.2">
      <c r="C26" s="5" t="s">
        <v>9</v>
      </c>
      <c r="D26" s="12">
        <v>0</v>
      </c>
      <c r="E26" s="13">
        <v>33689</v>
      </c>
      <c r="F26" s="16">
        <f t="shared" si="2"/>
        <v>33689</v>
      </c>
      <c r="G26" s="1">
        <v>33689</v>
      </c>
      <c r="I26" s="1" t="s">
        <v>137</v>
      </c>
      <c r="J26" s="1" t="s">
        <v>135</v>
      </c>
    </row>
    <row r="27" spans="3:10" x14ac:dyDescent="0.2">
      <c r="C27" s="5" t="s">
        <v>10</v>
      </c>
      <c r="D27" s="12">
        <v>68486</v>
      </c>
      <c r="E27" s="13">
        <v>0</v>
      </c>
      <c r="F27" s="16">
        <f t="shared" si="2"/>
        <v>68486</v>
      </c>
      <c r="G27" s="1">
        <v>68486</v>
      </c>
      <c r="I27" s="1">
        <f>1.15*I23</f>
        <v>1605787.6994999996</v>
      </c>
      <c r="J27" s="1">
        <f>I27/SUM(G20:G30)</f>
        <v>2.075943152877358</v>
      </c>
    </row>
    <row r="28" spans="3:10" x14ac:dyDescent="0.2">
      <c r="C28" s="5" t="s">
        <v>11</v>
      </c>
      <c r="D28" s="12">
        <v>148586</v>
      </c>
      <c r="E28" s="13">
        <v>0</v>
      </c>
      <c r="F28" s="16">
        <f t="shared" si="2"/>
        <v>148586</v>
      </c>
      <c r="G28" s="1">
        <v>148586</v>
      </c>
      <c r="I28" s="1" t="s">
        <v>138</v>
      </c>
      <c r="J28" s="1" t="s">
        <v>135</v>
      </c>
    </row>
    <row r="29" spans="3:10" x14ac:dyDescent="0.2">
      <c r="C29" s="5" t="s">
        <v>12</v>
      </c>
      <c r="D29" s="12">
        <v>111475</v>
      </c>
      <c r="E29" s="13">
        <v>0</v>
      </c>
      <c r="F29" s="16">
        <f t="shared" si="2"/>
        <v>111475</v>
      </c>
      <c r="G29" s="1">
        <v>111475</v>
      </c>
      <c r="I29" s="1">
        <v>1516832.6694999998</v>
      </c>
      <c r="J29" s="32">
        <v>1.9609431528773582</v>
      </c>
    </row>
    <row r="30" spans="3:10" x14ac:dyDescent="0.2">
      <c r="C30" s="7" t="s">
        <v>13</v>
      </c>
      <c r="D30" s="14">
        <v>0</v>
      </c>
      <c r="E30" s="15">
        <v>112000</v>
      </c>
      <c r="F30" s="16">
        <f t="shared" si="2"/>
        <v>112000</v>
      </c>
      <c r="G30" s="1">
        <v>112000</v>
      </c>
    </row>
    <row r="31" spans="3:10" x14ac:dyDescent="0.2">
      <c r="D31" s="16">
        <f>SUM(D20:D30)</f>
        <v>500000</v>
      </c>
      <c r="E31" s="16">
        <f>SUM(E20:E30)</f>
        <v>273522</v>
      </c>
    </row>
    <row r="32" spans="3:10" x14ac:dyDescent="0.2">
      <c r="C32" s="1" t="s">
        <v>17</v>
      </c>
      <c r="D32" s="1">
        <v>500000</v>
      </c>
      <c r="E32" s="1">
        <v>500000</v>
      </c>
    </row>
    <row r="34" spans="10:10" x14ac:dyDescent="0.2">
      <c r="J34" s="25"/>
    </row>
  </sheetData>
  <mergeCells count="3">
    <mergeCell ref="C3:E3"/>
    <mergeCell ref="G3:I3"/>
    <mergeCell ref="C18:E1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FBA5F-DBB7-6143-9281-F3F1B1859F27}">
  <dimension ref="C3:M32"/>
  <sheetViews>
    <sheetView showGridLines="0" tabSelected="1" zoomScale="163" zoomScaleNormal="163" workbookViewId="0">
      <selection activeCell="N31" sqref="N31"/>
    </sheetView>
  </sheetViews>
  <sheetFormatPr baseColWidth="10" defaultRowHeight="16" x14ac:dyDescent="0.2"/>
  <cols>
    <col min="1" max="2" width="10.83203125" style="1"/>
    <col min="3" max="3" width="14.5" style="1" customWidth="1"/>
    <col min="4" max="10" width="10.83203125" style="1"/>
    <col min="11" max="11" width="17.6640625" style="1" customWidth="1"/>
    <col min="12" max="12" width="16.33203125" style="1" customWidth="1"/>
    <col min="13" max="13" width="23.33203125" style="1" customWidth="1"/>
    <col min="14" max="16384" width="10.83203125" style="1"/>
  </cols>
  <sheetData>
    <row r="3" spans="3:13" x14ac:dyDescent="0.2">
      <c r="C3" s="30" t="s">
        <v>14</v>
      </c>
      <c r="D3" s="30"/>
      <c r="E3" s="30"/>
      <c r="G3" s="31" t="s">
        <v>15</v>
      </c>
      <c r="H3" s="31"/>
      <c r="I3" s="31"/>
      <c r="K3" s="31" t="s">
        <v>131</v>
      </c>
      <c r="L3" s="31"/>
      <c r="M3" s="31"/>
    </row>
    <row r="4" spans="3:13" x14ac:dyDescent="0.2">
      <c r="C4" s="2" t="s">
        <v>0</v>
      </c>
      <c r="D4" s="3" t="s">
        <v>1</v>
      </c>
      <c r="E4" s="4" t="s">
        <v>2</v>
      </c>
      <c r="G4" s="2" t="s">
        <v>0</v>
      </c>
      <c r="H4" s="3" t="s">
        <v>1</v>
      </c>
      <c r="I4" s="4" t="s">
        <v>2</v>
      </c>
      <c r="K4" s="2" t="s">
        <v>0</v>
      </c>
      <c r="L4" s="3" t="s">
        <v>1</v>
      </c>
      <c r="M4" s="4" t="s">
        <v>2</v>
      </c>
    </row>
    <row r="5" spans="3:13" x14ac:dyDescent="0.2">
      <c r="C5" s="2" t="s">
        <v>3</v>
      </c>
      <c r="D5" s="3">
        <v>1000000</v>
      </c>
      <c r="E5" s="4">
        <v>0.22</v>
      </c>
      <c r="G5" s="2" t="s">
        <v>3</v>
      </c>
      <c r="H5" s="3">
        <f>1.2+D5</f>
        <v>1000001.2</v>
      </c>
      <c r="I5" s="4">
        <f>1.65+E5</f>
        <v>1.8699999999999999</v>
      </c>
      <c r="K5" s="2" t="s">
        <v>3</v>
      </c>
      <c r="L5" s="3">
        <f>1.1*H5</f>
        <v>1100001.32</v>
      </c>
      <c r="M5" s="4">
        <f>1.1*I5</f>
        <v>2.0569999999999999</v>
      </c>
    </row>
    <row r="6" spans="3:13" x14ac:dyDescent="0.2">
      <c r="C6" s="5" t="s">
        <v>4</v>
      </c>
      <c r="D6" s="1">
        <v>0.84</v>
      </c>
      <c r="E6" s="6">
        <v>0.74</v>
      </c>
      <c r="G6" s="5" t="s">
        <v>4</v>
      </c>
      <c r="H6" s="1">
        <f t="shared" ref="H6:H15" si="0">1.2+D6</f>
        <v>2.04</v>
      </c>
      <c r="I6" s="6">
        <f t="shared" ref="I6:I15" si="1">1.65+E6</f>
        <v>2.3899999999999997</v>
      </c>
      <c r="K6" s="5" t="s">
        <v>4</v>
      </c>
      <c r="L6" s="1">
        <f t="shared" ref="L6:L15" si="2">1.1*H6</f>
        <v>2.2440000000000002</v>
      </c>
      <c r="M6" s="6">
        <f t="shared" ref="M6:M15" si="3">1.1*I6</f>
        <v>2.629</v>
      </c>
    </row>
    <row r="7" spans="3:13" x14ac:dyDescent="0.2">
      <c r="C7" s="5" t="s">
        <v>5</v>
      </c>
      <c r="D7" s="1">
        <v>0.83</v>
      </c>
      <c r="E7" s="6">
        <v>0.49</v>
      </c>
      <c r="G7" s="5" t="s">
        <v>5</v>
      </c>
      <c r="H7" s="1">
        <f t="shared" si="0"/>
        <v>2.0299999999999998</v>
      </c>
      <c r="I7" s="6">
        <f t="shared" si="1"/>
        <v>2.1399999999999997</v>
      </c>
      <c r="K7" s="5" t="s">
        <v>5</v>
      </c>
      <c r="L7" s="1">
        <f t="shared" si="2"/>
        <v>2.2330000000000001</v>
      </c>
      <c r="M7" s="6">
        <f t="shared" si="3"/>
        <v>2.3539999999999996</v>
      </c>
    </row>
    <row r="8" spans="3:13" x14ac:dyDescent="0.2">
      <c r="C8" s="5" t="s">
        <v>6</v>
      </c>
      <c r="D8" s="1">
        <v>0.45</v>
      </c>
      <c r="E8" s="6">
        <v>1000000</v>
      </c>
      <c r="G8" s="5" t="s">
        <v>6</v>
      </c>
      <c r="H8" s="1">
        <f t="shared" si="0"/>
        <v>1.65</v>
      </c>
      <c r="I8" s="6">
        <f t="shared" si="1"/>
        <v>1000001.65</v>
      </c>
      <c r="K8" s="5" t="s">
        <v>6</v>
      </c>
      <c r="L8" s="1">
        <f t="shared" si="2"/>
        <v>1.8149999999999999</v>
      </c>
      <c r="M8" s="6">
        <f t="shared" si="3"/>
        <v>1100001.8150000002</v>
      </c>
    </row>
    <row r="9" spans="3:13" x14ac:dyDescent="0.2">
      <c r="C9" s="5" t="s">
        <v>7</v>
      </c>
      <c r="D9" s="1">
        <v>0.36</v>
      </c>
      <c r="E9" s="6">
        <v>1000000</v>
      </c>
      <c r="G9" s="5" t="s">
        <v>7</v>
      </c>
      <c r="H9" s="1">
        <f t="shared" si="0"/>
        <v>1.56</v>
      </c>
      <c r="I9" s="6">
        <f t="shared" si="1"/>
        <v>1000001.65</v>
      </c>
      <c r="K9" s="5" t="s">
        <v>7</v>
      </c>
      <c r="L9" s="1">
        <f t="shared" si="2"/>
        <v>1.7160000000000002</v>
      </c>
      <c r="M9" s="6">
        <f t="shared" si="3"/>
        <v>1100001.8150000002</v>
      </c>
    </row>
    <row r="10" spans="3:13" x14ac:dyDescent="0.2">
      <c r="C10" s="5" t="s">
        <v>8</v>
      </c>
      <c r="D10" s="1">
        <v>1000000</v>
      </c>
      <c r="E10" s="6">
        <v>0.22</v>
      </c>
      <c r="G10" s="5" t="s">
        <v>8</v>
      </c>
      <c r="H10" s="1">
        <f t="shared" si="0"/>
        <v>1000001.2</v>
      </c>
      <c r="I10" s="6">
        <f t="shared" si="1"/>
        <v>1.8699999999999999</v>
      </c>
      <c r="K10" s="5" t="s">
        <v>8</v>
      </c>
      <c r="L10" s="1">
        <f t="shared" si="2"/>
        <v>1100001.32</v>
      </c>
      <c r="M10" s="6">
        <f t="shared" si="3"/>
        <v>2.0569999999999999</v>
      </c>
    </row>
    <row r="11" spans="3:13" x14ac:dyDescent="0.2">
      <c r="C11" s="5" t="s">
        <v>9</v>
      </c>
      <c r="D11" s="1">
        <v>1000000</v>
      </c>
      <c r="E11" s="6">
        <v>0.22</v>
      </c>
      <c r="G11" s="5" t="s">
        <v>9</v>
      </c>
      <c r="H11" s="1">
        <f t="shared" si="0"/>
        <v>1000001.2</v>
      </c>
      <c r="I11" s="6">
        <f t="shared" si="1"/>
        <v>1.8699999999999999</v>
      </c>
      <c r="K11" s="5" t="s">
        <v>9</v>
      </c>
      <c r="L11" s="1">
        <f t="shared" si="2"/>
        <v>1100001.32</v>
      </c>
      <c r="M11" s="6">
        <f t="shared" si="3"/>
        <v>2.0569999999999999</v>
      </c>
    </row>
    <row r="12" spans="3:13" x14ac:dyDescent="0.2">
      <c r="C12" s="5" t="s">
        <v>10</v>
      </c>
      <c r="D12" s="1">
        <v>0.34</v>
      </c>
      <c r="E12" s="6">
        <v>1000000</v>
      </c>
      <c r="G12" s="5" t="s">
        <v>10</v>
      </c>
      <c r="H12" s="1">
        <f t="shared" si="0"/>
        <v>1.54</v>
      </c>
      <c r="I12" s="6">
        <f t="shared" si="1"/>
        <v>1000001.65</v>
      </c>
      <c r="K12" s="5" t="s">
        <v>10</v>
      </c>
      <c r="L12" s="1">
        <f t="shared" si="2"/>
        <v>1.6940000000000002</v>
      </c>
      <c r="M12" s="6">
        <f t="shared" si="3"/>
        <v>1100001.8150000002</v>
      </c>
    </row>
    <row r="13" spans="3:13" x14ac:dyDescent="0.2">
      <c r="C13" s="5" t="s">
        <v>11</v>
      </c>
      <c r="D13" s="1">
        <v>0.34</v>
      </c>
      <c r="E13" s="6">
        <v>1000000</v>
      </c>
      <c r="G13" s="5" t="s">
        <v>11</v>
      </c>
      <c r="H13" s="1">
        <f t="shared" si="0"/>
        <v>1.54</v>
      </c>
      <c r="I13" s="6">
        <f t="shared" si="1"/>
        <v>1000001.65</v>
      </c>
      <c r="K13" s="5" t="s">
        <v>11</v>
      </c>
      <c r="L13" s="1">
        <f t="shared" si="2"/>
        <v>1.6940000000000002</v>
      </c>
      <c r="M13" s="6">
        <f t="shared" si="3"/>
        <v>1100001.8150000002</v>
      </c>
    </row>
    <row r="14" spans="3:13" x14ac:dyDescent="0.2">
      <c r="C14" s="5" t="s">
        <v>12</v>
      </c>
      <c r="D14" s="1">
        <v>0.34</v>
      </c>
      <c r="E14" s="6">
        <v>1000000</v>
      </c>
      <c r="G14" s="5" t="s">
        <v>12</v>
      </c>
      <c r="H14" s="1">
        <f t="shared" si="0"/>
        <v>1.54</v>
      </c>
      <c r="I14" s="6">
        <f t="shared" si="1"/>
        <v>1000001.65</v>
      </c>
      <c r="K14" s="5" t="s">
        <v>12</v>
      </c>
      <c r="L14" s="1">
        <f t="shared" si="2"/>
        <v>1.6940000000000002</v>
      </c>
      <c r="M14" s="6">
        <f t="shared" si="3"/>
        <v>1100001.8150000002</v>
      </c>
    </row>
    <row r="15" spans="3:13" x14ac:dyDescent="0.2">
      <c r="C15" s="7" t="s">
        <v>13</v>
      </c>
      <c r="D15" s="8">
        <v>1000000</v>
      </c>
      <c r="E15" s="9">
        <v>0.15</v>
      </c>
      <c r="G15" s="7" t="s">
        <v>13</v>
      </c>
      <c r="H15" s="8">
        <f t="shared" si="0"/>
        <v>1000001.2</v>
      </c>
      <c r="I15" s="9">
        <f t="shared" si="1"/>
        <v>1.7999999999999998</v>
      </c>
      <c r="K15" s="7" t="s">
        <v>13</v>
      </c>
      <c r="L15" s="8">
        <f t="shared" si="2"/>
        <v>1100001.32</v>
      </c>
      <c r="M15" s="9">
        <f t="shared" si="3"/>
        <v>1.98</v>
      </c>
    </row>
    <row r="18" spans="3:10" x14ac:dyDescent="0.2">
      <c r="C18" s="31" t="s">
        <v>16</v>
      </c>
      <c r="D18" s="31"/>
      <c r="E18" s="31"/>
    </row>
    <row r="19" spans="3:10" x14ac:dyDescent="0.2">
      <c r="C19" s="2" t="s">
        <v>0</v>
      </c>
      <c r="D19" s="3" t="s">
        <v>1</v>
      </c>
      <c r="E19" s="4" t="s">
        <v>2</v>
      </c>
      <c r="G19" s="1" t="s">
        <v>18</v>
      </c>
    </row>
    <row r="20" spans="3:10" x14ac:dyDescent="0.2">
      <c r="C20" s="2" t="s">
        <v>3</v>
      </c>
      <c r="D20" s="10">
        <v>0</v>
      </c>
      <c r="E20" s="11">
        <v>22418</v>
      </c>
      <c r="F20" s="16">
        <f>SUM(D20:E20)</f>
        <v>22418</v>
      </c>
      <c r="G20" s="1">
        <v>22418</v>
      </c>
    </row>
    <row r="21" spans="3:10" x14ac:dyDescent="0.2">
      <c r="C21" s="5" t="s">
        <v>4</v>
      </c>
      <c r="D21" s="12">
        <v>6800</v>
      </c>
      <c r="E21" s="13">
        <v>0</v>
      </c>
      <c r="F21" s="16">
        <f t="shared" ref="F21:F30" si="4">SUM(D21:E21)</f>
        <v>6800</v>
      </c>
      <c r="G21" s="1">
        <v>6800</v>
      </c>
    </row>
    <row r="22" spans="3:10" x14ac:dyDescent="0.2">
      <c r="C22" s="5" t="s">
        <v>5</v>
      </c>
      <c r="D22" s="12">
        <v>39636</v>
      </c>
      <c r="E22" s="13">
        <v>40654</v>
      </c>
      <c r="F22" s="16">
        <f t="shared" si="4"/>
        <v>80290</v>
      </c>
      <c r="G22" s="1">
        <v>80290</v>
      </c>
      <c r="I22" s="1" t="s">
        <v>19</v>
      </c>
      <c r="J22" s="1" t="s">
        <v>135</v>
      </c>
    </row>
    <row r="23" spans="3:10" x14ac:dyDescent="0.2">
      <c r="C23" s="5" t="s">
        <v>6</v>
      </c>
      <c r="D23" s="12">
        <v>100447</v>
      </c>
      <c r="E23" s="13">
        <v>0</v>
      </c>
      <c r="F23" s="16">
        <f t="shared" si="4"/>
        <v>100447</v>
      </c>
      <c r="G23" s="1">
        <v>100447</v>
      </c>
      <c r="I23" s="17">
        <f>SUMPRODUCT(D20:E30,L5:M15)</f>
        <v>1450883.423</v>
      </c>
      <c r="J23" s="1">
        <f>I23/SUM(G20:G30)</f>
        <v>1.8756847549261688</v>
      </c>
    </row>
    <row r="24" spans="3:10" x14ac:dyDescent="0.2">
      <c r="C24" s="5" t="s">
        <v>7</v>
      </c>
      <c r="D24" s="12">
        <v>24570</v>
      </c>
      <c r="E24" s="13">
        <v>0</v>
      </c>
      <c r="F24" s="16">
        <f t="shared" si="4"/>
        <v>24570</v>
      </c>
      <c r="G24" s="1">
        <v>24570</v>
      </c>
    </row>
    <row r="25" spans="3:10" x14ac:dyDescent="0.2">
      <c r="C25" s="5" t="s">
        <v>8</v>
      </c>
      <c r="D25" s="12">
        <v>0</v>
      </c>
      <c r="E25" s="13">
        <v>64761</v>
      </c>
      <c r="F25" s="16">
        <f t="shared" si="4"/>
        <v>64761</v>
      </c>
      <c r="G25" s="1">
        <v>64761</v>
      </c>
    </row>
    <row r="26" spans="3:10" x14ac:dyDescent="0.2">
      <c r="C26" s="5" t="s">
        <v>9</v>
      </c>
      <c r="D26" s="12">
        <v>0</v>
      </c>
      <c r="E26" s="13">
        <v>33689</v>
      </c>
      <c r="F26" s="16">
        <f t="shared" si="4"/>
        <v>33689</v>
      </c>
      <c r="G26" s="1">
        <v>33689</v>
      </c>
    </row>
    <row r="27" spans="3:10" x14ac:dyDescent="0.2">
      <c r="C27" s="5" t="s">
        <v>10</v>
      </c>
      <c r="D27" s="12">
        <v>68486</v>
      </c>
      <c r="E27" s="13">
        <v>0</v>
      </c>
      <c r="F27" s="16">
        <f t="shared" si="4"/>
        <v>68486</v>
      </c>
      <c r="G27" s="1">
        <v>68486</v>
      </c>
    </row>
    <row r="28" spans="3:10" x14ac:dyDescent="0.2">
      <c r="C28" s="5" t="s">
        <v>11</v>
      </c>
      <c r="D28" s="12">
        <v>148586</v>
      </c>
      <c r="E28" s="13">
        <v>0</v>
      </c>
      <c r="F28" s="16">
        <f t="shared" si="4"/>
        <v>148586</v>
      </c>
      <c r="G28" s="1">
        <v>148586</v>
      </c>
    </row>
    <row r="29" spans="3:10" x14ac:dyDescent="0.2">
      <c r="C29" s="5" t="s">
        <v>12</v>
      </c>
      <c r="D29" s="12">
        <v>111475</v>
      </c>
      <c r="E29" s="13">
        <v>0</v>
      </c>
      <c r="F29" s="16">
        <f t="shared" si="4"/>
        <v>111475</v>
      </c>
      <c r="G29" s="1">
        <v>111475</v>
      </c>
    </row>
    <row r="30" spans="3:10" x14ac:dyDescent="0.2">
      <c r="C30" s="7" t="s">
        <v>13</v>
      </c>
      <c r="D30" s="14">
        <v>0</v>
      </c>
      <c r="E30" s="15">
        <v>112000</v>
      </c>
      <c r="F30" s="16">
        <f t="shared" si="4"/>
        <v>112000</v>
      </c>
      <c r="G30" s="1">
        <v>112000</v>
      </c>
    </row>
    <row r="31" spans="3:10" x14ac:dyDescent="0.2">
      <c r="D31" s="16">
        <f>SUM(D20:D30)</f>
        <v>500000</v>
      </c>
      <c r="E31" s="16">
        <f>SUM(E20:E30)</f>
        <v>273522</v>
      </c>
    </row>
    <row r="32" spans="3:10" x14ac:dyDescent="0.2">
      <c r="C32" s="1" t="s">
        <v>17</v>
      </c>
      <c r="D32" s="1">
        <v>500000</v>
      </c>
      <c r="E32" s="1">
        <v>500000</v>
      </c>
    </row>
  </sheetData>
  <mergeCells count="4">
    <mergeCell ref="C3:E3"/>
    <mergeCell ref="G3:I3"/>
    <mergeCell ref="C18:E18"/>
    <mergeCell ref="K3:M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6C545-B36C-E64A-82EC-CA495CE04ACA}">
  <dimension ref="C3:M32"/>
  <sheetViews>
    <sheetView showGridLines="0" zoomScale="164" workbookViewId="0">
      <selection activeCell="M40" sqref="M40"/>
    </sheetView>
  </sheetViews>
  <sheetFormatPr baseColWidth="10" defaultRowHeight="16" x14ac:dyDescent="0.2"/>
  <cols>
    <col min="1" max="2" width="10.83203125" style="1"/>
    <col min="3" max="3" width="14.5" style="1" customWidth="1"/>
    <col min="4" max="10" width="10.83203125" style="1"/>
    <col min="11" max="11" width="18.5" style="1" customWidth="1"/>
    <col min="12" max="12" width="17" style="1" customWidth="1"/>
    <col min="13" max="13" width="23.1640625" style="1" customWidth="1"/>
    <col min="14" max="16384" width="10.83203125" style="1"/>
  </cols>
  <sheetData>
    <row r="3" spans="3:13" x14ac:dyDescent="0.2">
      <c r="C3" s="30" t="s">
        <v>14</v>
      </c>
      <c r="D3" s="30"/>
      <c r="E3" s="30"/>
      <c r="G3" s="31" t="s">
        <v>15</v>
      </c>
      <c r="H3" s="31"/>
      <c r="I3" s="31"/>
      <c r="K3" s="31" t="s">
        <v>132</v>
      </c>
      <c r="L3" s="31"/>
      <c r="M3" s="31"/>
    </row>
    <row r="4" spans="3:13" x14ac:dyDescent="0.2">
      <c r="C4" s="2" t="s">
        <v>0</v>
      </c>
      <c r="D4" s="3" t="s">
        <v>1</v>
      </c>
      <c r="E4" s="4" t="s">
        <v>2</v>
      </c>
      <c r="G4" s="2" t="s">
        <v>0</v>
      </c>
      <c r="H4" s="3" t="s">
        <v>1</v>
      </c>
      <c r="I4" s="4" t="s">
        <v>2</v>
      </c>
      <c r="K4" s="2" t="s">
        <v>0</v>
      </c>
      <c r="L4" s="3" t="s">
        <v>1</v>
      </c>
      <c r="M4" s="4" t="s">
        <v>2</v>
      </c>
    </row>
    <row r="5" spans="3:13" x14ac:dyDescent="0.2">
      <c r="C5" s="2" t="s">
        <v>3</v>
      </c>
      <c r="D5" s="3">
        <v>1000000</v>
      </c>
      <c r="E5" s="4">
        <v>0.22</v>
      </c>
      <c r="G5" s="2" t="s">
        <v>3</v>
      </c>
      <c r="H5" s="3">
        <f>1.2+D5</f>
        <v>1000001.2</v>
      </c>
      <c r="I5" s="4">
        <f>1.65+E5</f>
        <v>1.8699999999999999</v>
      </c>
      <c r="K5" s="2" t="s">
        <v>3</v>
      </c>
      <c r="L5" s="3">
        <f>0.9*H5</f>
        <v>900001.08</v>
      </c>
      <c r="M5" s="4">
        <f>0.9*I5</f>
        <v>1.6829999999999998</v>
      </c>
    </row>
    <row r="6" spans="3:13" x14ac:dyDescent="0.2">
      <c r="C6" s="5" t="s">
        <v>4</v>
      </c>
      <c r="D6" s="1">
        <v>0.84</v>
      </c>
      <c r="E6" s="6">
        <v>0.74</v>
      </c>
      <c r="G6" s="5" t="s">
        <v>4</v>
      </c>
      <c r="H6" s="1">
        <f t="shared" ref="H6:H15" si="0">1.2+D6</f>
        <v>2.04</v>
      </c>
      <c r="I6" s="6">
        <f t="shared" ref="I6:I15" si="1">1.65+E6</f>
        <v>2.3899999999999997</v>
      </c>
      <c r="K6" s="5" t="s">
        <v>4</v>
      </c>
      <c r="L6" s="1">
        <f t="shared" ref="L6:L15" si="2">0.9*H6</f>
        <v>1.8360000000000001</v>
      </c>
      <c r="M6" s="6">
        <f t="shared" ref="M6:M15" si="3">0.9*I6</f>
        <v>2.1509999999999998</v>
      </c>
    </row>
    <row r="7" spans="3:13" x14ac:dyDescent="0.2">
      <c r="C7" s="5" t="s">
        <v>5</v>
      </c>
      <c r="D7" s="1">
        <v>0.83</v>
      </c>
      <c r="E7" s="6">
        <v>0.49</v>
      </c>
      <c r="G7" s="5" t="s">
        <v>5</v>
      </c>
      <c r="H7" s="1">
        <f t="shared" si="0"/>
        <v>2.0299999999999998</v>
      </c>
      <c r="I7" s="6">
        <f t="shared" si="1"/>
        <v>2.1399999999999997</v>
      </c>
      <c r="K7" s="5" t="s">
        <v>5</v>
      </c>
      <c r="L7" s="1">
        <f t="shared" si="2"/>
        <v>1.827</v>
      </c>
      <c r="M7" s="6">
        <f t="shared" si="3"/>
        <v>1.9259999999999997</v>
      </c>
    </row>
    <row r="8" spans="3:13" x14ac:dyDescent="0.2">
      <c r="C8" s="5" t="s">
        <v>6</v>
      </c>
      <c r="D8" s="1">
        <v>0.45</v>
      </c>
      <c r="E8" s="6">
        <v>1000000</v>
      </c>
      <c r="G8" s="5" t="s">
        <v>6</v>
      </c>
      <c r="H8" s="1">
        <f t="shared" si="0"/>
        <v>1.65</v>
      </c>
      <c r="I8" s="6">
        <f t="shared" si="1"/>
        <v>1000001.65</v>
      </c>
      <c r="K8" s="5" t="s">
        <v>6</v>
      </c>
      <c r="L8" s="1">
        <f t="shared" si="2"/>
        <v>1.4849999999999999</v>
      </c>
      <c r="M8" s="6">
        <f t="shared" si="3"/>
        <v>900001.48499999999</v>
      </c>
    </row>
    <row r="9" spans="3:13" x14ac:dyDescent="0.2">
      <c r="C9" s="5" t="s">
        <v>7</v>
      </c>
      <c r="D9" s="1">
        <v>0.36</v>
      </c>
      <c r="E9" s="6">
        <v>1000000</v>
      </c>
      <c r="G9" s="5" t="s">
        <v>7</v>
      </c>
      <c r="H9" s="1">
        <f t="shared" si="0"/>
        <v>1.56</v>
      </c>
      <c r="I9" s="6">
        <f t="shared" si="1"/>
        <v>1000001.65</v>
      </c>
      <c r="K9" s="5" t="s">
        <v>7</v>
      </c>
      <c r="L9" s="1">
        <f t="shared" si="2"/>
        <v>1.4040000000000001</v>
      </c>
      <c r="M9" s="6">
        <f t="shared" si="3"/>
        <v>900001.48499999999</v>
      </c>
    </row>
    <row r="10" spans="3:13" x14ac:dyDescent="0.2">
      <c r="C10" s="5" t="s">
        <v>8</v>
      </c>
      <c r="D10" s="1">
        <v>1000000</v>
      </c>
      <c r="E10" s="6">
        <v>0.22</v>
      </c>
      <c r="G10" s="5" t="s">
        <v>8</v>
      </c>
      <c r="H10" s="1">
        <f t="shared" si="0"/>
        <v>1000001.2</v>
      </c>
      <c r="I10" s="6">
        <f t="shared" si="1"/>
        <v>1.8699999999999999</v>
      </c>
      <c r="K10" s="5" t="s">
        <v>8</v>
      </c>
      <c r="L10" s="1">
        <f t="shared" si="2"/>
        <v>900001.08</v>
      </c>
      <c r="M10" s="6">
        <f t="shared" si="3"/>
        <v>1.6829999999999998</v>
      </c>
    </row>
    <row r="11" spans="3:13" x14ac:dyDescent="0.2">
      <c r="C11" s="5" t="s">
        <v>9</v>
      </c>
      <c r="D11" s="1">
        <v>1000000</v>
      </c>
      <c r="E11" s="6">
        <v>0.22</v>
      </c>
      <c r="G11" s="5" t="s">
        <v>9</v>
      </c>
      <c r="H11" s="1">
        <f t="shared" si="0"/>
        <v>1000001.2</v>
      </c>
      <c r="I11" s="6">
        <f t="shared" si="1"/>
        <v>1.8699999999999999</v>
      </c>
      <c r="K11" s="5" t="s">
        <v>9</v>
      </c>
      <c r="L11" s="1">
        <f t="shared" si="2"/>
        <v>900001.08</v>
      </c>
      <c r="M11" s="6">
        <f t="shared" si="3"/>
        <v>1.6829999999999998</v>
      </c>
    </row>
    <row r="12" spans="3:13" x14ac:dyDescent="0.2">
      <c r="C12" s="5" t="s">
        <v>10</v>
      </c>
      <c r="D12" s="1">
        <v>0.34</v>
      </c>
      <c r="E12" s="6">
        <v>1000000</v>
      </c>
      <c r="G12" s="5" t="s">
        <v>10</v>
      </c>
      <c r="H12" s="1">
        <f t="shared" si="0"/>
        <v>1.54</v>
      </c>
      <c r="I12" s="6">
        <f t="shared" si="1"/>
        <v>1000001.65</v>
      </c>
      <c r="K12" s="5" t="s">
        <v>10</v>
      </c>
      <c r="L12" s="1">
        <f t="shared" si="2"/>
        <v>1.3860000000000001</v>
      </c>
      <c r="M12" s="6">
        <f t="shared" si="3"/>
        <v>900001.48499999999</v>
      </c>
    </row>
    <row r="13" spans="3:13" x14ac:dyDescent="0.2">
      <c r="C13" s="5" t="s">
        <v>11</v>
      </c>
      <c r="D13" s="1">
        <v>0.34</v>
      </c>
      <c r="E13" s="6">
        <v>1000000</v>
      </c>
      <c r="G13" s="5" t="s">
        <v>11</v>
      </c>
      <c r="H13" s="1">
        <f t="shared" si="0"/>
        <v>1.54</v>
      </c>
      <c r="I13" s="6">
        <f t="shared" si="1"/>
        <v>1000001.65</v>
      </c>
      <c r="K13" s="5" t="s">
        <v>11</v>
      </c>
      <c r="L13" s="1">
        <f t="shared" si="2"/>
        <v>1.3860000000000001</v>
      </c>
      <c r="M13" s="6">
        <f t="shared" si="3"/>
        <v>900001.48499999999</v>
      </c>
    </row>
    <row r="14" spans="3:13" x14ac:dyDescent="0.2">
      <c r="C14" s="5" t="s">
        <v>12</v>
      </c>
      <c r="D14" s="1">
        <v>0.34</v>
      </c>
      <c r="E14" s="6">
        <v>1000000</v>
      </c>
      <c r="G14" s="5" t="s">
        <v>12</v>
      </c>
      <c r="H14" s="1">
        <f t="shared" si="0"/>
        <v>1.54</v>
      </c>
      <c r="I14" s="6">
        <f t="shared" si="1"/>
        <v>1000001.65</v>
      </c>
      <c r="K14" s="5" t="s">
        <v>12</v>
      </c>
      <c r="L14" s="1">
        <f t="shared" si="2"/>
        <v>1.3860000000000001</v>
      </c>
      <c r="M14" s="6">
        <f t="shared" si="3"/>
        <v>900001.48499999999</v>
      </c>
    </row>
    <row r="15" spans="3:13" x14ac:dyDescent="0.2">
      <c r="C15" s="7" t="s">
        <v>13</v>
      </c>
      <c r="D15" s="8">
        <v>1000000</v>
      </c>
      <c r="E15" s="9">
        <v>0.15</v>
      </c>
      <c r="G15" s="7" t="s">
        <v>13</v>
      </c>
      <c r="H15" s="8">
        <f t="shared" si="0"/>
        <v>1000001.2</v>
      </c>
      <c r="I15" s="9">
        <f t="shared" si="1"/>
        <v>1.7999999999999998</v>
      </c>
      <c r="K15" s="7" t="s">
        <v>13</v>
      </c>
      <c r="L15" s="8">
        <f t="shared" si="2"/>
        <v>900001.08</v>
      </c>
      <c r="M15" s="9">
        <f t="shared" si="3"/>
        <v>1.6199999999999999</v>
      </c>
    </row>
    <row r="18" spans="3:10" x14ac:dyDescent="0.2">
      <c r="C18" s="31" t="s">
        <v>16</v>
      </c>
      <c r="D18" s="31"/>
      <c r="E18" s="31"/>
    </row>
    <row r="19" spans="3:10" x14ac:dyDescent="0.2">
      <c r="C19" s="2" t="s">
        <v>0</v>
      </c>
      <c r="D19" s="3" t="s">
        <v>1</v>
      </c>
      <c r="E19" s="4" t="s">
        <v>2</v>
      </c>
      <c r="G19" s="1" t="s">
        <v>18</v>
      </c>
    </row>
    <row r="20" spans="3:10" x14ac:dyDescent="0.2">
      <c r="C20" s="2" t="s">
        <v>3</v>
      </c>
      <c r="D20" s="10">
        <v>0</v>
      </c>
      <c r="E20" s="11">
        <v>22418</v>
      </c>
      <c r="F20" s="16">
        <f>SUM(D20:E20)</f>
        <v>22418</v>
      </c>
      <c r="G20" s="1">
        <v>22418</v>
      </c>
    </row>
    <row r="21" spans="3:10" x14ac:dyDescent="0.2">
      <c r="C21" s="5" t="s">
        <v>4</v>
      </c>
      <c r="D21" s="12">
        <v>6800</v>
      </c>
      <c r="E21" s="13">
        <v>0</v>
      </c>
      <c r="F21" s="16">
        <f t="shared" ref="F21:F30" si="4">SUM(D21:E21)</f>
        <v>6800</v>
      </c>
      <c r="G21" s="1">
        <v>6800</v>
      </c>
    </row>
    <row r="22" spans="3:10" x14ac:dyDescent="0.2">
      <c r="C22" s="5" t="s">
        <v>5</v>
      </c>
      <c r="D22" s="12">
        <v>39636</v>
      </c>
      <c r="E22" s="13">
        <v>40654</v>
      </c>
      <c r="F22" s="16">
        <f t="shared" si="4"/>
        <v>80290</v>
      </c>
      <c r="G22" s="1">
        <v>80290</v>
      </c>
      <c r="I22" s="1" t="s">
        <v>19</v>
      </c>
      <c r="J22" s="1" t="s">
        <v>135</v>
      </c>
    </row>
    <row r="23" spans="3:10" x14ac:dyDescent="0.2">
      <c r="C23" s="5" t="s">
        <v>6</v>
      </c>
      <c r="D23" s="12">
        <v>100447</v>
      </c>
      <c r="E23" s="13">
        <v>0</v>
      </c>
      <c r="F23" s="16">
        <f t="shared" si="4"/>
        <v>100447</v>
      </c>
      <c r="G23" s="1">
        <v>100447</v>
      </c>
      <c r="I23" s="17">
        <f>SUMPRODUCT(D20:E30,L5:M15)</f>
        <v>1187086.4369999999</v>
      </c>
      <c r="J23" s="1">
        <f>I23/SUM(G20:G30)</f>
        <v>1.5346511631214108</v>
      </c>
    </row>
    <row r="24" spans="3:10" x14ac:dyDescent="0.2">
      <c r="C24" s="5" t="s">
        <v>7</v>
      </c>
      <c r="D24" s="12">
        <v>24570</v>
      </c>
      <c r="E24" s="13">
        <v>0</v>
      </c>
      <c r="F24" s="16">
        <f t="shared" si="4"/>
        <v>24570</v>
      </c>
      <c r="G24" s="1">
        <v>24570</v>
      </c>
    </row>
    <row r="25" spans="3:10" x14ac:dyDescent="0.2">
      <c r="C25" s="5" t="s">
        <v>8</v>
      </c>
      <c r="D25" s="12">
        <v>0</v>
      </c>
      <c r="E25" s="13">
        <v>64761</v>
      </c>
      <c r="F25" s="16">
        <f t="shared" si="4"/>
        <v>64761</v>
      </c>
      <c r="G25" s="1">
        <v>64761</v>
      </c>
    </row>
    <row r="26" spans="3:10" x14ac:dyDescent="0.2">
      <c r="C26" s="5" t="s">
        <v>9</v>
      </c>
      <c r="D26" s="12">
        <v>0</v>
      </c>
      <c r="E26" s="13">
        <v>33689</v>
      </c>
      <c r="F26" s="16">
        <f t="shared" si="4"/>
        <v>33689</v>
      </c>
      <c r="G26" s="1">
        <v>33689</v>
      </c>
    </row>
    <row r="27" spans="3:10" x14ac:dyDescent="0.2">
      <c r="C27" s="5" t="s">
        <v>10</v>
      </c>
      <c r="D27" s="12">
        <v>68486</v>
      </c>
      <c r="E27" s="13">
        <v>0</v>
      </c>
      <c r="F27" s="16">
        <f t="shared" si="4"/>
        <v>68486</v>
      </c>
      <c r="G27" s="1">
        <v>68486</v>
      </c>
    </row>
    <row r="28" spans="3:10" x14ac:dyDescent="0.2">
      <c r="C28" s="5" t="s">
        <v>11</v>
      </c>
      <c r="D28" s="12">
        <v>148586</v>
      </c>
      <c r="E28" s="13">
        <v>0</v>
      </c>
      <c r="F28" s="16">
        <f t="shared" si="4"/>
        <v>148586</v>
      </c>
      <c r="G28" s="1">
        <v>148586</v>
      </c>
    </row>
    <row r="29" spans="3:10" x14ac:dyDescent="0.2">
      <c r="C29" s="5" t="s">
        <v>12</v>
      </c>
      <c r="D29" s="12">
        <v>111475</v>
      </c>
      <c r="E29" s="13">
        <v>0</v>
      </c>
      <c r="F29" s="16">
        <f t="shared" si="4"/>
        <v>111475</v>
      </c>
      <c r="G29" s="1">
        <v>111475</v>
      </c>
    </row>
    <row r="30" spans="3:10" x14ac:dyDescent="0.2">
      <c r="C30" s="7" t="s">
        <v>13</v>
      </c>
      <c r="D30" s="14">
        <v>0</v>
      </c>
      <c r="E30" s="15">
        <v>112000</v>
      </c>
      <c r="F30" s="16">
        <f t="shared" si="4"/>
        <v>112000</v>
      </c>
      <c r="G30" s="1">
        <v>112000</v>
      </c>
    </row>
    <row r="31" spans="3:10" x14ac:dyDescent="0.2">
      <c r="D31" s="16">
        <f>SUM(D20:D30)</f>
        <v>500000</v>
      </c>
      <c r="E31" s="16">
        <f>SUM(E20:E30)</f>
        <v>273522</v>
      </c>
    </row>
    <row r="32" spans="3:10" x14ac:dyDescent="0.2">
      <c r="C32" s="1" t="s">
        <v>17</v>
      </c>
      <c r="D32" s="1">
        <v>500000</v>
      </c>
      <c r="E32" s="1">
        <v>500000</v>
      </c>
    </row>
  </sheetData>
  <mergeCells count="4">
    <mergeCell ref="C3:E3"/>
    <mergeCell ref="G3:I3"/>
    <mergeCell ref="C18:E18"/>
    <mergeCell ref="K3:M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Answer Report 1</vt:lpstr>
      <vt:lpstr>Sensitivity Report 1</vt:lpstr>
      <vt:lpstr>A</vt:lpstr>
      <vt:lpstr>D</vt:lpstr>
      <vt:lpstr>E_Increase10%</vt:lpstr>
      <vt:lpstr>E_decrease10%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Yhj</dc:creator>
  <cp:lastModifiedBy>Yhj</cp:lastModifiedBy>
  <dcterms:created xsi:type="dcterms:W3CDTF">2024-12-10T17:07:07Z</dcterms:created>
  <dcterms:modified xsi:type="dcterms:W3CDTF">2024-12-12T12:52:50Z</dcterms:modified>
</cp:coreProperties>
</file>