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8800" windowHeight="12288" activeTab="5"/>
  </bookViews>
  <sheets>
    <sheet name="학습관리표" sheetId="1" r:id="rId1"/>
    <sheet name="주간관리표" sheetId="2" r:id="rId2"/>
    <sheet name="월간관리표" sheetId="3" r:id="rId3"/>
    <sheet name="학습관리표2" sheetId="4" r:id="rId4"/>
    <sheet name="주간관리표2" sheetId="6" r:id="rId5"/>
    <sheet name="소견" sheetId="7" r:id="rId6"/>
  </sheets>
  <definedNames>
    <definedName name="_xlnm.Print_Area" localSheetId="2">월간관리표!$A$1:$Q$62</definedName>
    <definedName name="_xlnm.Print_Area" localSheetId="1">주간관리표!$A$1:$L$35</definedName>
    <definedName name="날짜">OFFSET(학습관리표!$U$3,0,0,COUNT(#REF!),1)</definedName>
    <definedName name="이름">OFFSET(학습관리표!$S$3,0,0,MAX(표1[이름 개수]),1)</definedName>
    <definedName name="이름2">OFFSET(학습관리표2!$O$3,0,0,COUNT(표2[이름 개수]),1)</definedName>
    <definedName name="주차">OFFSET(학습관리표!$Q$3,0,0,MAX(표1[주차개수]),1)</definedName>
    <definedName name="주차2">OFFSET(학습관리표2!$M$3,0,0,COUNT(표2[이름 개수]),1)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N3" i="1"/>
  <c r="A4" i="1"/>
  <c r="T3" i="1" l="1"/>
  <c r="T4" i="1" l="1"/>
  <c r="T5" i="1" s="1"/>
  <c r="T8" i="1"/>
  <c r="T9" i="1"/>
  <c r="T11" i="1"/>
  <c r="T12" i="1"/>
  <c r="T13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I8" i="4"/>
  <c r="I9" i="4"/>
  <c r="I10" i="4"/>
  <c r="K10" i="4" s="1"/>
  <c r="R10" i="4" s="1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K13" i="4"/>
  <c r="R13" i="4" s="1"/>
  <c r="K14" i="4"/>
  <c r="R14" i="4" s="1"/>
  <c r="K15" i="4"/>
  <c r="R15" i="4" s="1"/>
  <c r="K16" i="4"/>
  <c r="R16" i="4" s="1"/>
  <c r="K17" i="4"/>
  <c r="R17" i="4" s="1"/>
  <c r="T17" i="4" s="1"/>
  <c r="K18" i="4"/>
  <c r="R18" i="4" s="1"/>
  <c r="T18" i="4" s="1"/>
  <c r="K19" i="4"/>
  <c r="R19" i="4" s="1"/>
  <c r="T19" i="4" s="1"/>
  <c r="K20" i="4"/>
  <c r="R20" i="4" s="1"/>
  <c r="T20" i="4" s="1"/>
  <c r="K21" i="4"/>
  <c r="R21" i="4" s="1"/>
  <c r="T21" i="4" s="1"/>
  <c r="K22" i="4"/>
  <c r="R22" i="4" s="1"/>
  <c r="T22" i="4" s="1"/>
  <c r="K23" i="4"/>
  <c r="R23" i="4" s="1"/>
  <c r="T23" i="4" s="1"/>
  <c r="K24" i="4"/>
  <c r="R24" i="4" s="1"/>
  <c r="T24" i="4" s="1"/>
  <c r="K25" i="4"/>
  <c r="R25" i="4" s="1"/>
  <c r="T25" i="4" s="1"/>
  <c r="K26" i="4"/>
  <c r="R26" i="4" s="1"/>
  <c r="T26" i="4" s="1"/>
  <c r="K27" i="4"/>
  <c r="R27" i="4" s="1"/>
  <c r="T27" i="4" s="1"/>
  <c r="K28" i="4"/>
  <c r="R28" i="4" s="1"/>
  <c r="T28" i="4" s="1"/>
  <c r="K29" i="4"/>
  <c r="R29" i="4" s="1"/>
  <c r="T29" i="4" s="1"/>
  <c r="K30" i="4"/>
  <c r="R30" i="4" s="1"/>
  <c r="T30" i="4" s="1"/>
  <c r="K31" i="4"/>
  <c r="R31" i="4" s="1"/>
  <c r="T31" i="4" s="1"/>
  <c r="K32" i="4"/>
  <c r="R32" i="4" s="1"/>
  <c r="T32" i="4" s="1"/>
  <c r="K33" i="4"/>
  <c r="R33" i="4" s="1"/>
  <c r="T33" i="4" s="1"/>
  <c r="K34" i="4"/>
  <c r="R34" i="4" s="1"/>
  <c r="T34" i="4" s="1"/>
  <c r="K35" i="4"/>
  <c r="R35" i="4" s="1"/>
  <c r="T35" i="4" s="1"/>
  <c r="K36" i="4"/>
  <c r="R36" i="4" s="1"/>
  <c r="T36" i="4" s="1"/>
  <c r="K37" i="4"/>
  <c r="R37" i="4" s="1"/>
  <c r="T37" i="4" s="1"/>
  <c r="K38" i="4"/>
  <c r="R38" i="4" s="1"/>
  <c r="T38" i="4" s="1"/>
  <c r="K39" i="4"/>
  <c r="R39" i="4" s="1"/>
  <c r="T39" i="4" s="1"/>
  <c r="K40" i="4"/>
  <c r="R40" i="4" s="1"/>
  <c r="T40" i="4" s="1"/>
  <c r="K41" i="4"/>
  <c r="R41" i="4" s="1"/>
  <c r="T41" i="4" s="1"/>
  <c r="K42" i="4"/>
  <c r="R42" i="4" s="1"/>
  <c r="T42" i="4" s="1"/>
  <c r="K43" i="4"/>
  <c r="R43" i="4" s="1"/>
  <c r="T43" i="4" s="1"/>
  <c r="K44" i="4"/>
  <c r="R44" i="4" s="1"/>
  <c r="T44" i="4" s="1"/>
  <c r="K45" i="4"/>
  <c r="R45" i="4" s="1"/>
  <c r="T45" i="4" s="1"/>
  <c r="K46" i="4"/>
  <c r="R46" i="4" s="1"/>
  <c r="T46" i="4" s="1"/>
  <c r="K47" i="4"/>
  <c r="R47" i="4" s="1"/>
  <c r="T47" i="4" s="1"/>
  <c r="K48" i="4"/>
  <c r="R48" i="4" s="1"/>
  <c r="T48" i="4" s="1"/>
  <c r="K49" i="4"/>
  <c r="R49" i="4" s="1"/>
  <c r="T49" i="4" s="1"/>
  <c r="K50" i="4"/>
  <c r="R50" i="4" s="1"/>
  <c r="T50" i="4" s="1"/>
  <c r="K51" i="4"/>
  <c r="R51" i="4" s="1"/>
  <c r="T51" i="4" s="1"/>
  <c r="K52" i="4"/>
  <c r="R52" i="4" s="1"/>
  <c r="T52" i="4" s="1"/>
  <c r="K53" i="4"/>
  <c r="R53" i="4" s="1"/>
  <c r="T53" i="4" s="1"/>
  <c r="K54" i="4"/>
  <c r="R54" i="4" s="1"/>
  <c r="T54" i="4" s="1"/>
  <c r="K55" i="4"/>
  <c r="R55" i="4" s="1"/>
  <c r="T55" i="4" s="1"/>
  <c r="K56" i="4"/>
  <c r="R56" i="4" s="1"/>
  <c r="T56" i="4" s="1"/>
  <c r="K57" i="4"/>
  <c r="R57" i="4" s="1"/>
  <c r="T57" i="4" s="1"/>
  <c r="K58" i="4"/>
  <c r="R58" i="4" s="1"/>
  <c r="T58" i="4" s="1"/>
  <c r="K59" i="4"/>
  <c r="R59" i="4" s="1"/>
  <c r="T59" i="4" s="1"/>
  <c r="K60" i="4"/>
  <c r="R60" i="4" s="1"/>
  <c r="T60" i="4" s="1"/>
  <c r="K61" i="4"/>
  <c r="R61" i="4" s="1"/>
  <c r="T61" i="4" s="1"/>
  <c r="K62" i="4"/>
  <c r="R62" i="4" s="1"/>
  <c r="T62" i="4" s="1"/>
  <c r="K63" i="4"/>
  <c r="R63" i="4" s="1"/>
  <c r="T63" i="4" s="1"/>
  <c r="K64" i="4"/>
  <c r="R64" i="4" s="1"/>
  <c r="T64" i="4" s="1"/>
  <c r="K65" i="4"/>
  <c r="R65" i="4" s="1"/>
  <c r="T65" i="4" s="1"/>
  <c r="K66" i="4"/>
  <c r="R66" i="4" s="1"/>
  <c r="T66" i="4" s="1"/>
  <c r="K67" i="4"/>
  <c r="R67" i="4" s="1"/>
  <c r="T67" i="4" s="1"/>
  <c r="K68" i="4"/>
  <c r="R68" i="4" s="1"/>
  <c r="T68" i="4" s="1"/>
  <c r="K69" i="4"/>
  <c r="R69" i="4" s="1"/>
  <c r="T69" i="4" s="1"/>
  <c r="K70" i="4"/>
  <c r="R70" i="4" s="1"/>
  <c r="T70" i="4" s="1"/>
  <c r="K71" i="4"/>
  <c r="R71" i="4" s="1"/>
  <c r="T71" i="4" s="1"/>
  <c r="K72" i="4"/>
  <c r="R72" i="4" s="1"/>
  <c r="T72" i="4" s="1"/>
  <c r="K73" i="4"/>
  <c r="R73" i="4" s="1"/>
  <c r="T73" i="4" s="1"/>
  <c r="K74" i="4"/>
  <c r="R74" i="4" s="1"/>
  <c r="T74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A7" i="4"/>
  <c r="I7" i="4"/>
  <c r="J7" i="4"/>
  <c r="P7" i="4"/>
  <c r="Q7" i="4" s="1"/>
  <c r="A6" i="4"/>
  <c r="I6" i="4"/>
  <c r="J6" i="4"/>
  <c r="P6" i="4"/>
  <c r="Q6" i="4" s="1"/>
  <c r="P3" i="4"/>
  <c r="J3" i="4"/>
  <c r="I3" i="4"/>
  <c r="A5" i="4"/>
  <c r="I5" i="4"/>
  <c r="J5" i="4"/>
  <c r="P5" i="4"/>
  <c r="Q5" i="4" s="1"/>
  <c r="P4" i="4"/>
  <c r="Q4" i="4" s="1"/>
  <c r="A3" i="1"/>
  <c r="A5" i="1"/>
  <c r="A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8" i="1"/>
  <c r="W38" i="1" s="1"/>
  <c r="O39" i="1"/>
  <c r="W39" i="1" s="1"/>
  <c r="O40" i="1"/>
  <c r="W40" i="1" s="1"/>
  <c r="O41" i="1"/>
  <c r="W41" i="1" s="1"/>
  <c r="O42" i="1"/>
  <c r="W42" i="1" s="1"/>
  <c r="O43" i="1"/>
  <c r="W43" i="1" s="1"/>
  <c r="O44" i="1"/>
  <c r="W44" i="1" s="1"/>
  <c r="O45" i="1"/>
  <c r="W45" i="1" s="1"/>
  <c r="O46" i="1"/>
  <c r="W46" i="1" s="1"/>
  <c r="O47" i="1"/>
  <c r="W47" i="1" s="1"/>
  <c r="O48" i="1"/>
  <c r="W48" i="1" s="1"/>
  <c r="O49" i="1"/>
  <c r="W49" i="1" s="1"/>
  <c r="O50" i="1"/>
  <c r="W50" i="1" s="1"/>
  <c r="O51" i="1"/>
  <c r="W51" i="1" s="1"/>
  <c r="O52" i="1"/>
  <c r="W52" i="1" s="1"/>
  <c r="O53" i="1"/>
  <c r="W53" i="1" s="1"/>
  <c r="O54" i="1"/>
  <c r="W54" i="1" s="1"/>
  <c r="O55" i="1"/>
  <c r="W55" i="1" s="1"/>
  <c r="O56" i="1"/>
  <c r="W56" i="1" s="1"/>
  <c r="O57" i="1"/>
  <c r="W57" i="1" s="1"/>
  <c r="O58" i="1"/>
  <c r="W58" i="1" s="1"/>
  <c r="O59" i="1"/>
  <c r="W59" i="1" s="1"/>
  <c r="O60" i="1"/>
  <c r="W60" i="1" s="1"/>
  <c r="O61" i="1"/>
  <c r="W61" i="1" s="1"/>
  <c r="O62" i="1"/>
  <c r="W62" i="1" s="1"/>
  <c r="O63" i="1"/>
  <c r="W63" i="1" s="1"/>
  <c r="O64" i="1"/>
  <c r="W64" i="1" s="1"/>
  <c r="O65" i="1"/>
  <c r="W65" i="1" s="1"/>
  <c r="O66" i="1"/>
  <c r="W66" i="1" s="1"/>
  <c r="O67" i="1"/>
  <c r="W67" i="1" s="1"/>
  <c r="O68" i="1"/>
  <c r="W68" i="1" s="1"/>
  <c r="O69" i="1"/>
  <c r="W69" i="1" s="1"/>
  <c r="O70" i="1"/>
  <c r="W70" i="1" s="1"/>
  <c r="O71" i="1"/>
  <c r="W71" i="1" s="1"/>
  <c r="O72" i="1"/>
  <c r="W72" i="1" s="1"/>
  <c r="O73" i="1"/>
  <c r="W73" i="1" s="1"/>
  <c r="O74" i="1"/>
  <c r="W74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3" i="1"/>
  <c r="L4" i="1"/>
  <c r="L5" i="1"/>
  <c r="L6" i="1"/>
  <c r="O6" i="1" s="1"/>
  <c r="L7" i="1"/>
  <c r="L8" i="1"/>
  <c r="O8" i="1" s="1"/>
  <c r="W8" i="1" s="1"/>
  <c r="L9" i="1"/>
  <c r="O9" i="1" s="1"/>
  <c r="W9" i="1" s="1"/>
  <c r="L10" i="1"/>
  <c r="O10" i="1" s="1"/>
  <c r="W10" i="1" s="1"/>
  <c r="L11" i="1"/>
  <c r="O11" i="1" s="1"/>
  <c r="W11" i="1" s="1"/>
  <c r="L12" i="1"/>
  <c r="O12" i="1" s="1"/>
  <c r="W12" i="1" s="1"/>
  <c r="L13" i="1"/>
  <c r="L14" i="1"/>
  <c r="O14" i="1" s="1"/>
  <c r="W14" i="1" s="1"/>
  <c r="L15" i="1"/>
  <c r="O15" i="1" s="1"/>
  <c r="W15" i="1" s="1"/>
  <c r="L16" i="1"/>
  <c r="O16" i="1" s="1"/>
  <c r="W16" i="1" s="1"/>
  <c r="L17" i="1"/>
  <c r="O17" i="1" s="1"/>
  <c r="L18" i="1"/>
  <c r="O18" i="1" s="1"/>
  <c r="W18" i="1" s="1"/>
  <c r="L19" i="1"/>
  <c r="O19" i="1" s="1"/>
  <c r="W19" i="1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J4" i="4"/>
  <c r="I4" i="4"/>
  <c r="A4" i="4"/>
  <c r="A3" i="4"/>
  <c r="K12" i="4" l="1"/>
  <c r="R12" i="4" s="1"/>
  <c r="O13" i="1"/>
  <c r="K11" i="4"/>
  <c r="R11" i="4" s="1"/>
  <c r="S56" i="4"/>
  <c r="S40" i="4"/>
  <c r="S71" i="4"/>
  <c r="S63" i="4"/>
  <c r="S55" i="4"/>
  <c r="S47" i="4"/>
  <c r="S39" i="4"/>
  <c r="S31" i="4"/>
  <c r="S23" i="4"/>
  <c r="S70" i="4"/>
  <c r="S62" i="4"/>
  <c r="S54" i="4"/>
  <c r="S46" i="4"/>
  <c r="S38" i="4"/>
  <c r="S30" i="4"/>
  <c r="S22" i="4"/>
  <c r="S69" i="4"/>
  <c r="S61" i="4"/>
  <c r="S53" i="4"/>
  <c r="S45" i="4"/>
  <c r="S37" i="4"/>
  <c r="S29" i="4"/>
  <c r="S21" i="4"/>
  <c r="S64" i="4"/>
  <c r="S32" i="4"/>
  <c r="S68" i="4"/>
  <c r="S60" i="4"/>
  <c r="S52" i="4"/>
  <c r="S44" i="4"/>
  <c r="S36" i="4"/>
  <c r="S28" i="4"/>
  <c r="S20" i="4"/>
  <c r="S67" i="4"/>
  <c r="S59" i="4"/>
  <c r="S51" i="4"/>
  <c r="S43" i="4"/>
  <c r="S35" i="4"/>
  <c r="S27" i="4"/>
  <c r="S19" i="4"/>
  <c r="S72" i="4"/>
  <c r="S74" i="4"/>
  <c r="S66" i="4"/>
  <c r="S58" i="4"/>
  <c r="S50" i="4"/>
  <c r="S42" i="4"/>
  <c r="S34" i="4"/>
  <c r="S26" i="4"/>
  <c r="S18" i="4"/>
  <c r="S48" i="4"/>
  <c r="S24" i="4"/>
  <c r="S73" i="4"/>
  <c r="S65" i="4"/>
  <c r="S57" i="4"/>
  <c r="S49" i="4"/>
  <c r="S41" i="4"/>
  <c r="S33" i="4"/>
  <c r="S25" i="4"/>
  <c r="S17" i="4"/>
  <c r="K9" i="4"/>
  <c r="R9" i="4" s="1"/>
  <c r="K8" i="4"/>
  <c r="R8" i="4" s="1"/>
  <c r="K7" i="4"/>
  <c r="R7" i="4" s="1"/>
  <c r="O7" i="1"/>
  <c r="W7" i="1" s="1"/>
  <c r="O5" i="1"/>
  <c r="O4" i="1"/>
  <c r="T6" i="1"/>
  <c r="T10" i="1" s="1"/>
  <c r="K5" i="4"/>
  <c r="R5" i="4" s="1"/>
  <c r="K6" i="4"/>
  <c r="R6" i="4" s="1"/>
  <c r="Q3" i="4"/>
  <c r="M54" i="3" s="1"/>
  <c r="S3" i="1"/>
  <c r="S4" i="1" s="1"/>
  <c r="S5" i="1" s="1"/>
  <c r="S6" i="1" s="1"/>
  <c r="S7" i="1" s="1"/>
  <c r="O3" i="1"/>
  <c r="K3" i="4"/>
  <c r="R3" i="4" s="1"/>
  <c r="O3" i="4"/>
  <c r="K4" i="4"/>
  <c r="R4" i="4" s="1"/>
  <c r="S16" i="4" l="1"/>
  <c r="T16" i="4" s="1"/>
  <c r="S15" i="4"/>
  <c r="T15" i="4" s="1"/>
  <c r="S14" i="4"/>
  <c r="T14" i="4" s="1"/>
  <c r="S13" i="4"/>
  <c r="T13" i="4" s="1"/>
  <c r="S12" i="4"/>
  <c r="T12" i="4" s="1"/>
  <c r="S10" i="4"/>
  <c r="T10" i="4" s="1"/>
  <c r="S11" i="4"/>
  <c r="T11" i="4" s="1"/>
  <c r="S3" i="4"/>
  <c r="T3" i="4" s="1"/>
  <c r="S7" i="4"/>
  <c r="T7" i="4" s="1"/>
  <c r="S8" i="4"/>
  <c r="T8" i="4" s="1"/>
  <c r="S6" i="4"/>
  <c r="T6" i="4" s="1"/>
  <c r="S9" i="4"/>
  <c r="T9" i="4" s="1"/>
  <c r="S5" i="4"/>
  <c r="T5" i="4" s="1"/>
  <c r="S4" i="4"/>
  <c r="T4" i="4" s="1"/>
  <c r="H54" i="3"/>
  <c r="J54" i="3"/>
  <c r="C54" i="3"/>
  <c r="E54" i="3"/>
  <c r="M50" i="3"/>
  <c r="M51" i="3"/>
  <c r="M52" i="3"/>
  <c r="M53" i="3"/>
  <c r="M49" i="3"/>
  <c r="J50" i="3"/>
  <c r="J51" i="3"/>
  <c r="J52" i="3"/>
  <c r="J49" i="3"/>
  <c r="J53" i="3"/>
  <c r="H53" i="3"/>
  <c r="H51" i="3"/>
  <c r="H52" i="3"/>
  <c r="H49" i="3"/>
  <c r="H50" i="3"/>
  <c r="E52" i="3"/>
  <c r="E50" i="3"/>
  <c r="E53" i="3"/>
  <c r="E49" i="3"/>
  <c r="E51" i="3"/>
  <c r="C49" i="3"/>
  <c r="C51" i="3"/>
  <c r="C52" i="3"/>
  <c r="C53" i="3"/>
  <c r="C50" i="3"/>
  <c r="M41" i="3"/>
  <c r="M42" i="3"/>
  <c r="M43" i="3"/>
  <c r="M44" i="3"/>
  <c r="M45" i="3"/>
  <c r="M46" i="3"/>
  <c r="M47" i="3"/>
  <c r="M48" i="3"/>
  <c r="J41" i="3"/>
  <c r="J42" i="3"/>
  <c r="J43" i="3"/>
  <c r="J44" i="3"/>
  <c r="J45" i="3"/>
  <c r="J46" i="3"/>
  <c r="J47" i="3"/>
  <c r="J48" i="3"/>
  <c r="H41" i="3"/>
  <c r="H42" i="3"/>
  <c r="H43" i="3"/>
  <c r="H44" i="3"/>
  <c r="H45" i="3"/>
  <c r="H46" i="3"/>
  <c r="H47" i="3"/>
  <c r="H48" i="3"/>
  <c r="M40" i="3"/>
  <c r="E41" i="3"/>
  <c r="E42" i="3"/>
  <c r="E43" i="3"/>
  <c r="E44" i="3"/>
  <c r="E45" i="3"/>
  <c r="E46" i="3"/>
  <c r="E47" i="3"/>
  <c r="E48" i="3"/>
  <c r="H40" i="3"/>
  <c r="J40" i="3"/>
  <c r="E40" i="3"/>
  <c r="C44" i="3"/>
  <c r="C46" i="3"/>
  <c r="C48" i="3"/>
  <c r="C45" i="3"/>
  <c r="C47" i="3"/>
  <c r="C41" i="3"/>
  <c r="C42" i="3"/>
  <c r="C43" i="3"/>
  <c r="C40" i="3"/>
  <c r="T7" i="1"/>
  <c r="T14" i="1"/>
  <c r="T18" i="1" s="1"/>
  <c r="Q3" i="1"/>
  <c r="Q4" i="1" s="1"/>
  <c r="Q5" i="1" s="1"/>
  <c r="Q6" i="1" s="1"/>
  <c r="Q7" i="1" s="1"/>
  <c r="W3" i="1"/>
  <c r="M3" i="4"/>
  <c r="S8" i="1"/>
  <c r="O4" i="4"/>
  <c r="O5" i="4" s="1"/>
  <c r="O6" i="4" s="1"/>
  <c r="N3" i="4"/>
  <c r="U6" i="1" l="1"/>
  <c r="C8" i="3" s="1"/>
  <c r="O26" i="3" s="1"/>
  <c r="C11" i="6"/>
  <c r="C12" i="6"/>
  <c r="C13" i="6"/>
  <c r="C14" i="6"/>
  <c r="C10" i="6"/>
  <c r="B5" i="6"/>
  <c r="B11" i="6" s="1"/>
  <c r="D7" i="6"/>
  <c r="C6" i="6"/>
  <c r="B7" i="6"/>
  <c r="B13" i="6" s="1"/>
  <c r="C5" i="6"/>
  <c r="B8" i="6"/>
  <c r="B14" i="6" s="1"/>
  <c r="D8" i="6"/>
  <c r="D6" i="6"/>
  <c r="D5" i="6"/>
  <c r="C8" i="6"/>
  <c r="B6" i="6"/>
  <c r="B12" i="6" s="1"/>
  <c r="B4" i="6"/>
  <c r="B10" i="6" s="1"/>
  <c r="D4" i="6"/>
  <c r="C7" i="6"/>
  <c r="C4" i="6"/>
  <c r="F5" i="6"/>
  <c r="F7" i="6"/>
  <c r="F4" i="6"/>
  <c r="F6" i="6"/>
  <c r="F8" i="6"/>
  <c r="E5" i="6"/>
  <c r="E6" i="6"/>
  <c r="E7" i="6"/>
  <c r="E8" i="6"/>
  <c r="E4" i="6"/>
  <c r="W4" i="1"/>
  <c r="U4" i="1"/>
  <c r="C6" i="3" s="1"/>
  <c r="U3" i="1"/>
  <c r="V3" i="1" s="1"/>
  <c r="U16" i="1"/>
  <c r="C18" i="3" s="1"/>
  <c r="U12" i="1"/>
  <c r="C14" i="3" s="1"/>
  <c r="U31" i="1"/>
  <c r="V31" i="1" s="1"/>
  <c r="U64" i="1"/>
  <c r="V64" i="1" s="1"/>
  <c r="U46" i="1"/>
  <c r="V46" i="1" s="1"/>
  <c r="U65" i="1"/>
  <c r="V65" i="1" s="1"/>
  <c r="U38" i="1"/>
  <c r="V38" i="1" s="1"/>
  <c r="U37" i="1"/>
  <c r="V37" i="1" s="1"/>
  <c r="U51" i="1"/>
  <c r="V51" i="1" s="1"/>
  <c r="U34" i="1"/>
  <c r="V34" i="1" s="1"/>
  <c r="U40" i="1"/>
  <c r="V40" i="1" s="1"/>
  <c r="U58" i="1"/>
  <c r="V58" i="1" s="1"/>
  <c r="U27" i="1"/>
  <c r="V27" i="1" s="1"/>
  <c r="U62" i="1"/>
  <c r="V62" i="1" s="1"/>
  <c r="U5" i="1"/>
  <c r="C7" i="3" s="1"/>
  <c r="U55" i="1"/>
  <c r="V55" i="1" s="1"/>
  <c r="U15" i="1"/>
  <c r="C17" i="3" s="1"/>
  <c r="U72" i="1"/>
  <c r="V72" i="1" s="1"/>
  <c r="U7" i="1"/>
  <c r="C9" i="3" s="1"/>
  <c r="U36" i="1"/>
  <c r="V36" i="1" s="1"/>
  <c r="U70" i="1"/>
  <c r="V70" i="1" s="1"/>
  <c r="U69" i="1"/>
  <c r="V69" i="1" s="1"/>
  <c r="U67" i="1"/>
  <c r="V67" i="1" s="1"/>
  <c r="U57" i="1"/>
  <c r="V57" i="1" s="1"/>
  <c r="U24" i="1"/>
  <c r="V24" i="1" s="1"/>
  <c r="U10" i="1"/>
  <c r="C12" i="3" s="1"/>
  <c r="U48" i="1"/>
  <c r="V48" i="1" s="1"/>
  <c r="U54" i="1"/>
  <c r="V54" i="1" s="1"/>
  <c r="U30" i="1"/>
  <c r="V30" i="1" s="1"/>
  <c r="U60" i="1"/>
  <c r="V60" i="1" s="1"/>
  <c r="U23" i="1"/>
  <c r="V23" i="1" s="1"/>
  <c r="U18" i="1"/>
  <c r="V18" i="1" s="1"/>
  <c r="U47" i="1"/>
  <c r="V47" i="1" s="1"/>
  <c r="U33" i="1"/>
  <c r="V33" i="1" s="1"/>
  <c r="U74" i="1"/>
  <c r="V74" i="1" s="1"/>
  <c r="U41" i="1"/>
  <c r="V41" i="1" s="1"/>
  <c r="U29" i="1"/>
  <c r="V29" i="1" s="1"/>
  <c r="U20" i="1"/>
  <c r="V20" i="1" s="1"/>
  <c r="U53" i="1"/>
  <c r="V53" i="1" s="1"/>
  <c r="U44" i="1"/>
  <c r="V44" i="1" s="1"/>
  <c r="U19" i="1"/>
  <c r="V19" i="1" s="1"/>
  <c r="U25" i="1"/>
  <c r="V25" i="1" s="1"/>
  <c r="U50" i="1"/>
  <c r="V50" i="1" s="1"/>
  <c r="U8" i="1"/>
  <c r="C10" i="3" s="1"/>
  <c r="U17" i="1"/>
  <c r="C19" i="3" s="1"/>
  <c r="U26" i="1"/>
  <c r="V26" i="1" s="1"/>
  <c r="U71" i="1"/>
  <c r="V71" i="1" s="1"/>
  <c r="U11" i="1"/>
  <c r="C13" i="3" s="1"/>
  <c r="U13" i="1"/>
  <c r="C15" i="3" s="1"/>
  <c r="U22" i="1"/>
  <c r="V22" i="1" s="1"/>
  <c r="U14" i="1"/>
  <c r="C16" i="3" s="1"/>
  <c r="U21" i="1"/>
  <c r="V21" i="1" s="1"/>
  <c r="U28" i="1"/>
  <c r="V28" i="1" s="1"/>
  <c r="U35" i="1"/>
  <c r="V35" i="1" s="1"/>
  <c r="U32" i="1"/>
  <c r="V32" i="1" s="1"/>
  <c r="U73" i="1"/>
  <c r="V73" i="1" s="1"/>
  <c r="U66" i="1"/>
  <c r="V66" i="1" s="1"/>
  <c r="U63" i="1"/>
  <c r="V63" i="1" s="1"/>
  <c r="U56" i="1"/>
  <c r="V56" i="1" s="1"/>
  <c r="U49" i="1"/>
  <c r="V49" i="1" s="1"/>
  <c r="U42" i="1"/>
  <c r="V42" i="1" s="1"/>
  <c r="U39" i="1"/>
  <c r="V39" i="1" s="1"/>
  <c r="U9" i="1"/>
  <c r="C11" i="3" s="1"/>
  <c r="U43" i="1"/>
  <c r="V43" i="1" s="1"/>
  <c r="U52" i="1"/>
  <c r="V52" i="1" s="1"/>
  <c r="U45" i="1"/>
  <c r="V45" i="1" s="1"/>
  <c r="U59" i="1"/>
  <c r="V59" i="1" s="1"/>
  <c r="U68" i="1"/>
  <c r="V68" i="1" s="1"/>
  <c r="U61" i="1"/>
  <c r="V61" i="1" s="1"/>
  <c r="W5" i="1"/>
  <c r="W13" i="1" s="1"/>
  <c r="Q8" i="1"/>
  <c r="Q9" i="1" s="1"/>
  <c r="Q10" i="1" s="1"/>
  <c r="Q11" i="1" s="1"/>
  <c r="Q12" i="1" s="1"/>
  <c r="Q13" i="1" s="1"/>
  <c r="M4" i="4"/>
  <c r="M5" i="4" s="1"/>
  <c r="L3" i="4"/>
  <c r="S9" i="1"/>
  <c r="O7" i="4"/>
  <c r="N7" i="4" s="1"/>
  <c r="N4" i="4"/>
  <c r="V6" i="1" l="1"/>
  <c r="J8" i="3"/>
  <c r="H26" i="3"/>
  <c r="H8" i="3"/>
  <c r="H37" i="3"/>
  <c r="O37" i="3"/>
  <c r="H28" i="3"/>
  <c r="O28" i="3"/>
  <c r="H34" i="3"/>
  <c r="O34" i="3"/>
  <c r="O27" i="3"/>
  <c r="H30" i="3"/>
  <c r="O30" i="3"/>
  <c r="H32" i="3"/>
  <c r="O32" i="3"/>
  <c r="H33" i="3"/>
  <c r="O33" i="3"/>
  <c r="H35" i="3"/>
  <c r="O35" i="3"/>
  <c r="H36" i="3"/>
  <c r="O36" i="3"/>
  <c r="H31" i="3"/>
  <c r="O31" i="3"/>
  <c r="H29" i="3"/>
  <c r="O29" i="3"/>
  <c r="O25" i="3"/>
  <c r="O24" i="3"/>
  <c r="H27" i="3"/>
  <c r="H25" i="3"/>
  <c r="H24" i="3"/>
  <c r="L11" i="3"/>
  <c r="O11" i="3"/>
  <c r="L19" i="3"/>
  <c r="O19" i="3"/>
  <c r="L13" i="3"/>
  <c r="O13" i="3"/>
  <c r="L10" i="3"/>
  <c r="O10" i="3"/>
  <c r="L16" i="3"/>
  <c r="O16" i="3"/>
  <c r="L12" i="3"/>
  <c r="O12" i="3"/>
  <c r="L14" i="3"/>
  <c r="O14" i="3"/>
  <c r="L15" i="3"/>
  <c r="O15" i="3"/>
  <c r="L17" i="3"/>
  <c r="O17" i="3"/>
  <c r="L18" i="3"/>
  <c r="O18" i="3"/>
  <c r="J11" i="3"/>
  <c r="H11" i="3"/>
  <c r="J19" i="3"/>
  <c r="H19" i="3"/>
  <c r="J6" i="3"/>
  <c r="H6" i="3"/>
  <c r="J10" i="3"/>
  <c r="H10" i="3"/>
  <c r="J7" i="3"/>
  <c r="H7" i="3"/>
  <c r="J16" i="3"/>
  <c r="H16" i="3"/>
  <c r="J9" i="3"/>
  <c r="H9" i="3"/>
  <c r="J12" i="3"/>
  <c r="H12" i="3"/>
  <c r="J14" i="3"/>
  <c r="H14" i="3"/>
  <c r="J15" i="3"/>
  <c r="H15" i="3"/>
  <c r="J17" i="3"/>
  <c r="H17" i="3"/>
  <c r="J18" i="3"/>
  <c r="H18" i="3"/>
  <c r="J13" i="3"/>
  <c r="H13" i="3"/>
  <c r="V13" i="1"/>
  <c r="V15" i="1"/>
  <c r="V16" i="1"/>
  <c r="V17" i="1"/>
  <c r="V14" i="1"/>
  <c r="V11" i="1"/>
  <c r="V9" i="1"/>
  <c r="V5" i="1"/>
  <c r="V4" i="1"/>
  <c r="V8" i="1"/>
  <c r="V7" i="1"/>
  <c r="V10" i="1"/>
  <c r="V12" i="1"/>
  <c r="W6" i="1"/>
  <c r="W17" i="1"/>
  <c r="L4" i="4"/>
  <c r="M6" i="4"/>
  <c r="O8" i="4"/>
  <c r="N8" i="4" s="1"/>
  <c r="S10" i="1"/>
  <c r="Q14" i="1"/>
  <c r="C9" i="2" l="1"/>
  <c r="C7" i="2"/>
  <c r="C23" i="2"/>
  <c r="F6" i="2"/>
  <c r="D32" i="2"/>
  <c r="E32" i="2"/>
  <c r="D29" i="2"/>
  <c r="E29" i="2"/>
  <c r="D26" i="2"/>
  <c r="E26" i="2"/>
  <c r="D23" i="2"/>
  <c r="E23" i="2"/>
  <c r="D20" i="2"/>
  <c r="E20" i="2"/>
  <c r="I15" i="2"/>
  <c r="I14" i="2"/>
  <c r="F15" i="2"/>
  <c r="F14" i="2"/>
  <c r="F8" i="2"/>
  <c r="F7" i="2"/>
  <c r="C8" i="2"/>
  <c r="C15" i="2" s="1"/>
  <c r="E19" i="2" s="1"/>
  <c r="E22" i="2" s="1"/>
  <c r="E25" i="2" s="1"/>
  <c r="E28" i="2" s="1"/>
  <c r="E31" i="2" s="1"/>
  <c r="I8" i="3"/>
  <c r="P35" i="3"/>
  <c r="P30" i="3"/>
  <c r="P28" i="3"/>
  <c r="P31" i="3"/>
  <c r="P24" i="3"/>
  <c r="P33" i="3"/>
  <c r="P36" i="3"/>
  <c r="P27" i="3"/>
  <c r="P37" i="3"/>
  <c r="P25" i="3"/>
  <c r="P29" i="3"/>
  <c r="P32" i="3"/>
  <c r="P34" i="3"/>
  <c r="P26" i="3"/>
  <c r="I35" i="3"/>
  <c r="I33" i="3"/>
  <c r="I32" i="3"/>
  <c r="I30" i="3"/>
  <c r="I34" i="3"/>
  <c r="I28" i="3"/>
  <c r="I31" i="3"/>
  <c r="I37" i="3"/>
  <c r="I36" i="3"/>
  <c r="I29" i="3"/>
  <c r="I27" i="3"/>
  <c r="I24" i="3"/>
  <c r="I25" i="3"/>
  <c r="I26" i="3"/>
  <c r="P9" i="3"/>
  <c r="P16" i="3"/>
  <c r="P13" i="3"/>
  <c r="P11" i="3"/>
  <c r="P18" i="3"/>
  <c r="P10" i="3"/>
  <c r="P17" i="3"/>
  <c r="P19" i="3"/>
  <c r="P15" i="3"/>
  <c r="P6" i="3"/>
  <c r="P14" i="3"/>
  <c r="P7" i="3"/>
  <c r="P12" i="3"/>
  <c r="P8" i="3"/>
  <c r="M9" i="3"/>
  <c r="M16" i="3"/>
  <c r="M13" i="3"/>
  <c r="M10" i="3"/>
  <c r="M18" i="3"/>
  <c r="M7" i="3"/>
  <c r="M17" i="3"/>
  <c r="M11" i="3"/>
  <c r="M15" i="3"/>
  <c r="M19" i="3"/>
  <c r="M14" i="3"/>
  <c r="M6" i="3"/>
  <c r="M12" i="3"/>
  <c r="M8" i="3"/>
  <c r="I12" i="3"/>
  <c r="I13" i="3"/>
  <c r="I15" i="3"/>
  <c r="I7" i="3"/>
  <c r="I19" i="3"/>
  <c r="I9" i="3"/>
  <c r="I18" i="3"/>
  <c r="I10" i="3"/>
  <c r="I14" i="3"/>
  <c r="I11" i="3"/>
  <c r="I16" i="3"/>
  <c r="I17" i="3"/>
  <c r="I6" i="3"/>
  <c r="D19" i="3"/>
  <c r="D8" i="3"/>
  <c r="D17" i="3"/>
  <c r="D14" i="3"/>
  <c r="D6" i="3"/>
  <c r="D12" i="3"/>
  <c r="D7" i="3"/>
  <c r="D9" i="3"/>
  <c r="D11" i="3"/>
  <c r="D16" i="3"/>
  <c r="D15" i="3"/>
  <c r="D10" i="3"/>
  <c r="D13" i="3"/>
  <c r="D18" i="3"/>
  <c r="F32" i="2"/>
  <c r="G32" i="2"/>
  <c r="G29" i="2"/>
  <c r="F29" i="2"/>
  <c r="G26" i="2"/>
  <c r="F26" i="2"/>
  <c r="G23" i="2"/>
  <c r="F23" i="2"/>
  <c r="G20" i="2"/>
  <c r="F20" i="2"/>
  <c r="F17" i="2"/>
  <c r="I17" i="2"/>
  <c r="I16" i="2"/>
  <c r="F16" i="2"/>
  <c r="F10" i="2"/>
  <c r="F9" i="2"/>
  <c r="C10" i="2"/>
  <c r="C14" i="2"/>
  <c r="D19" i="2" s="1"/>
  <c r="D22" i="2" s="1"/>
  <c r="D25" i="2" s="1"/>
  <c r="D28" i="2" s="1"/>
  <c r="D31" i="2" s="1"/>
  <c r="C16" i="2"/>
  <c r="F19" i="2" s="1"/>
  <c r="F22" i="2" s="1"/>
  <c r="F25" i="2" s="1"/>
  <c r="F28" i="2" s="1"/>
  <c r="F31" i="2" s="1"/>
  <c r="C6" i="2"/>
  <c r="F13" i="2"/>
  <c r="C20" i="2"/>
  <c r="I13" i="2"/>
  <c r="C26" i="2"/>
  <c r="C29" i="2"/>
  <c r="C32" i="2"/>
  <c r="M7" i="4"/>
  <c r="M8" i="4" s="1"/>
  <c r="O9" i="4"/>
  <c r="O10" i="4" s="1"/>
  <c r="S11" i="1"/>
  <c r="S12" i="1" s="1"/>
  <c r="S13" i="1" s="1"/>
  <c r="Q15" i="1"/>
  <c r="L8" i="4" l="1"/>
  <c r="M9" i="4"/>
  <c r="M10" i="4" s="1"/>
  <c r="L7" i="4"/>
  <c r="N10" i="4"/>
  <c r="O11" i="4"/>
  <c r="N11" i="4" s="1"/>
  <c r="N9" i="4"/>
  <c r="S14" i="1"/>
  <c r="S15" i="1" s="1"/>
  <c r="S16" i="1" s="1"/>
  <c r="S17" i="1" s="1"/>
  <c r="Q16" i="1"/>
  <c r="Q17" i="1" s="1"/>
  <c r="Q18" i="1" s="1"/>
  <c r="Q19" i="1" s="1"/>
  <c r="Q20" i="1" s="1"/>
  <c r="Q21" i="1" s="1"/>
  <c r="L9" i="4" l="1"/>
  <c r="M11" i="4"/>
  <c r="L10" i="4"/>
  <c r="O12" i="4"/>
  <c r="N12" i="4" s="1"/>
  <c r="S18" i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Q22" i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L11" i="4" l="1"/>
  <c r="M12" i="4"/>
  <c r="O13" i="4"/>
  <c r="N13" i="4" s="1"/>
  <c r="B2" i="2"/>
  <c r="M13" i="4" l="1"/>
  <c r="L12" i="4"/>
  <c r="O14" i="4"/>
  <c r="N14" i="4" s="1"/>
  <c r="R3" i="1"/>
  <c r="M14" i="4" l="1"/>
  <c r="L13" i="4"/>
  <c r="O15" i="4"/>
  <c r="O16" i="4" s="1"/>
  <c r="R4" i="1"/>
  <c r="L14" i="4" l="1"/>
  <c r="M15" i="4"/>
  <c r="N15" i="4"/>
  <c r="N16" i="4"/>
  <c r="O17" i="4"/>
  <c r="R5" i="1"/>
  <c r="M16" i="4" l="1"/>
  <c r="L15" i="4"/>
  <c r="N17" i="4"/>
  <c r="O18" i="4"/>
  <c r="R6" i="1"/>
  <c r="M17" i="4" l="1"/>
  <c r="M18" i="4" s="1"/>
  <c r="L16" i="4"/>
  <c r="N18" i="4"/>
  <c r="O19" i="4"/>
  <c r="R7" i="1"/>
  <c r="L17" i="4" l="1"/>
  <c r="L18" i="4"/>
  <c r="M19" i="4"/>
  <c r="N19" i="4"/>
  <c r="O20" i="4"/>
  <c r="R8" i="1"/>
  <c r="L19" i="4" l="1"/>
  <c r="M20" i="4"/>
  <c r="N20" i="4"/>
  <c r="O21" i="4"/>
  <c r="R9" i="1"/>
  <c r="L20" i="4" l="1"/>
  <c r="M21" i="4"/>
  <c r="N21" i="4"/>
  <c r="O22" i="4"/>
  <c r="R10" i="1"/>
  <c r="L21" i="4" l="1"/>
  <c r="M22" i="4"/>
  <c r="N22" i="4"/>
  <c r="O23" i="4"/>
  <c r="R11" i="1"/>
  <c r="L22" i="4" l="1"/>
  <c r="M23" i="4"/>
  <c r="N23" i="4"/>
  <c r="O24" i="4"/>
  <c r="R12" i="1"/>
  <c r="L23" i="4" l="1"/>
  <c r="M24" i="4"/>
  <c r="N24" i="4"/>
  <c r="O25" i="4"/>
  <c r="R13" i="1"/>
  <c r="L24" i="4" l="1"/>
  <c r="M25" i="4"/>
  <c r="N25" i="4"/>
  <c r="O26" i="4"/>
  <c r="R14" i="1"/>
  <c r="L25" i="4" l="1"/>
  <c r="M26" i="4"/>
  <c r="N26" i="4"/>
  <c r="O27" i="4"/>
  <c r="R15" i="1"/>
  <c r="L26" i="4" l="1"/>
  <c r="M27" i="4"/>
  <c r="N27" i="4"/>
  <c r="O28" i="4"/>
  <c r="R16" i="1"/>
  <c r="L27" i="4" l="1"/>
  <c r="M28" i="4"/>
  <c r="N28" i="4"/>
  <c r="O29" i="4"/>
  <c r="R17" i="1"/>
  <c r="L28" i="4" l="1"/>
  <c r="M29" i="4"/>
  <c r="N29" i="4"/>
  <c r="O30" i="4"/>
  <c r="R18" i="1"/>
  <c r="L29" i="4" l="1"/>
  <c r="M30" i="4"/>
  <c r="N30" i="4"/>
  <c r="O31" i="4"/>
  <c r="R19" i="1"/>
  <c r="L30" i="4" l="1"/>
  <c r="M31" i="4"/>
  <c r="N31" i="4"/>
  <c r="O32" i="4"/>
  <c r="R20" i="1"/>
  <c r="L31" i="4" l="1"/>
  <c r="M32" i="4"/>
  <c r="N32" i="4"/>
  <c r="O33" i="4"/>
  <c r="R21" i="1"/>
  <c r="L32" i="4" l="1"/>
  <c r="M33" i="4"/>
  <c r="N33" i="4"/>
  <c r="O34" i="4"/>
  <c r="R22" i="1"/>
  <c r="L33" i="4" l="1"/>
  <c r="M34" i="4"/>
  <c r="N34" i="4"/>
  <c r="O35" i="4"/>
  <c r="R23" i="1"/>
  <c r="L34" i="4" l="1"/>
  <c r="M35" i="4"/>
  <c r="N35" i="4"/>
  <c r="O36" i="4"/>
  <c r="R24" i="1"/>
  <c r="L35" i="4" l="1"/>
  <c r="M36" i="4"/>
  <c r="N36" i="4"/>
  <c r="O37" i="4"/>
  <c r="R25" i="1"/>
  <c r="L36" i="4" l="1"/>
  <c r="M37" i="4"/>
  <c r="N37" i="4"/>
  <c r="O38" i="4"/>
  <c r="R26" i="1"/>
  <c r="L37" i="4" l="1"/>
  <c r="M38" i="4"/>
  <c r="N38" i="4"/>
  <c r="O39" i="4"/>
  <c r="R27" i="1"/>
  <c r="L38" i="4" l="1"/>
  <c r="M39" i="4"/>
  <c r="N39" i="4"/>
  <c r="O40" i="4"/>
  <c r="R29" i="1"/>
  <c r="R28" i="1"/>
  <c r="L39" i="4" l="1"/>
  <c r="M40" i="4"/>
  <c r="N40" i="4"/>
  <c r="O41" i="4"/>
  <c r="L40" i="4" l="1"/>
  <c r="M41" i="4"/>
  <c r="N41" i="4"/>
  <c r="O42" i="4"/>
  <c r="R30" i="1"/>
  <c r="R31" i="1"/>
  <c r="L41" i="4" l="1"/>
  <c r="M42" i="4"/>
  <c r="N42" i="4"/>
  <c r="O43" i="4"/>
  <c r="R32" i="1"/>
  <c r="L42" i="4" l="1"/>
  <c r="M43" i="4"/>
  <c r="N43" i="4"/>
  <c r="O44" i="4"/>
  <c r="R33" i="1"/>
  <c r="L43" i="4" l="1"/>
  <c r="M44" i="4"/>
  <c r="N44" i="4"/>
  <c r="O45" i="4"/>
  <c r="R34" i="1"/>
  <c r="L44" i="4" l="1"/>
  <c r="M45" i="4"/>
  <c r="N45" i="4"/>
  <c r="O46" i="4"/>
  <c r="R35" i="1"/>
  <c r="L45" i="4" l="1"/>
  <c r="M46" i="4"/>
  <c r="N46" i="4"/>
  <c r="O47" i="4"/>
  <c r="R36" i="1"/>
  <c r="L46" i="4" l="1"/>
  <c r="M47" i="4"/>
  <c r="N47" i="4"/>
  <c r="O48" i="4"/>
  <c r="R37" i="1"/>
  <c r="L47" i="4" l="1"/>
  <c r="M48" i="4"/>
  <c r="N48" i="4"/>
  <c r="O49" i="4"/>
  <c r="R38" i="1"/>
  <c r="R39" i="1"/>
  <c r="L48" i="4" l="1"/>
  <c r="M49" i="4"/>
  <c r="N49" i="4"/>
  <c r="O50" i="4"/>
  <c r="R40" i="1"/>
  <c r="L49" i="4" l="1"/>
  <c r="M50" i="4"/>
  <c r="N50" i="4"/>
  <c r="O51" i="4"/>
  <c r="L50" i="4" l="1"/>
  <c r="M51" i="4"/>
  <c r="N51" i="4"/>
  <c r="O52" i="4"/>
  <c r="R41" i="1"/>
  <c r="L51" i="4" l="1"/>
  <c r="M52" i="4"/>
  <c r="N52" i="4"/>
  <c r="O53" i="4"/>
  <c r="R42" i="1"/>
  <c r="L52" i="4" l="1"/>
  <c r="M53" i="4"/>
  <c r="N53" i="4"/>
  <c r="O54" i="4"/>
  <c r="R43" i="1"/>
  <c r="L53" i="4" l="1"/>
  <c r="M54" i="4"/>
  <c r="N54" i="4"/>
  <c r="O55" i="4"/>
  <c r="R44" i="1"/>
  <c r="R45" i="1"/>
  <c r="L54" i="4" l="1"/>
  <c r="M55" i="4"/>
  <c r="N55" i="4"/>
  <c r="O56" i="4"/>
  <c r="L55" i="4" l="1"/>
  <c r="M56" i="4"/>
  <c r="N56" i="4"/>
  <c r="O57" i="4"/>
  <c r="R46" i="1"/>
  <c r="L56" i="4" l="1"/>
  <c r="M57" i="4"/>
  <c r="N57" i="4"/>
  <c r="O58" i="4"/>
  <c r="R47" i="1"/>
  <c r="L57" i="4" l="1"/>
  <c r="M58" i="4"/>
  <c r="N58" i="4"/>
  <c r="O59" i="4"/>
  <c r="R48" i="1"/>
  <c r="R49" i="1"/>
  <c r="L58" i="4" l="1"/>
  <c r="M59" i="4"/>
  <c r="N59" i="4"/>
  <c r="O60" i="4"/>
  <c r="L59" i="4" l="1"/>
  <c r="M60" i="4"/>
  <c r="N60" i="4"/>
  <c r="O61" i="4"/>
  <c r="R50" i="1"/>
  <c r="L60" i="4" l="1"/>
  <c r="M61" i="4"/>
  <c r="N61" i="4"/>
  <c r="O62" i="4"/>
  <c r="R51" i="1"/>
  <c r="L61" i="4" l="1"/>
  <c r="M62" i="4"/>
  <c r="N62" i="4"/>
  <c r="O63" i="4"/>
  <c r="R52" i="1"/>
  <c r="L62" i="4" l="1"/>
  <c r="M63" i="4"/>
  <c r="N63" i="4"/>
  <c r="O64" i="4"/>
  <c r="R53" i="1"/>
  <c r="L63" i="4" l="1"/>
  <c r="M64" i="4"/>
  <c r="N64" i="4"/>
  <c r="O65" i="4"/>
  <c r="R54" i="1"/>
  <c r="L64" i="4" l="1"/>
  <c r="M65" i="4"/>
  <c r="N65" i="4"/>
  <c r="O66" i="4"/>
  <c r="R55" i="1"/>
  <c r="L65" i="4" l="1"/>
  <c r="M66" i="4"/>
  <c r="N66" i="4"/>
  <c r="O67" i="4"/>
  <c r="R56" i="1"/>
  <c r="R57" i="1"/>
  <c r="M67" i="4" l="1"/>
  <c r="L66" i="4"/>
  <c r="N67" i="4"/>
  <c r="O68" i="4"/>
  <c r="R58" i="1"/>
  <c r="L67" i="4" l="1"/>
  <c r="M68" i="4"/>
  <c r="N68" i="4"/>
  <c r="O69" i="4"/>
  <c r="R59" i="1"/>
  <c r="L68" i="4" l="1"/>
  <c r="M69" i="4"/>
  <c r="N69" i="4"/>
  <c r="O70" i="4"/>
  <c r="R60" i="1"/>
  <c r="L69" i="4" l="1"/>
  <c r="M70" i="4"/>
  <c r="N70" i="4"/>
  <c r="O71" i="4"/>
  <c r="R61" i="1"/>
  <c r="L70" i="4" l="1"/>
  <c r="M71" i="4"/>
  <c r="N71" i="4"/>
  <c r="O72" i="4"/>
  <c r="R62" i="1"/>
  <c r="R63" i="1"/>
  <c r="L71" i="4" l="1"/>
  <c r="M72" i="4"/>
  <c r="N72" i="4"/>
  <c r="O73" i="4"/>
  <c r="R64" i="1"/>
  <c r="R65" i="1"/>
  <c r="L72" i="4" l="1"/>
  <c r="M73" i="4"/>
  <c r="N73" i="4"/>
  <c r="O74" i="4"/>
  <c r="N74" i="4" s="1"/>
  <c r="L73" i="4" l="1"/>
  <c r="M74" i="4"/>
  <c r="R66" i="1"/>
  <c r="L74" i="4" l="1"/>
  <c r="R67" i="1"/>
  <c r="R68" i="1" l="1"/>
  <c r="R69" i="1"/>
  <c r="R70" i="1" l="1"/>
  <c r="R71" i="1"/>
  <c r="R72" i="1" l="1"/>
  <c r="R73" i="1" l="1"/>
  <c r="R74" i="1" l="1"/>
  <c r="C5" i="3" l="1"/>
  <c r="D23" i="3" s="1"/>
  <c r="M5" i="3" l="1"/>
  <c r="P5" i="3"/>
  <c r="D5" i="3"/>
  <c r="I5" i="3"/>
  <c r="E24" i="3"/>
  <c r="D24" i="3"/>
  <c r="P23" i="3"/>
  <c r="I23" i="3"/>
  <c r="E23" i="3"/>
  <c r="O5" i="3"/>
  <c r="O23" i="3"/>
  <c r="C23" i="3"/>
  <c r="H23" i="3"/>
  <c r="J5" i="3"/>
  <c r="H5" i="3"/>
  <c r="L5" i="3"/>
  <c r="B1" i="3"/>
  <c r="L6" i="3"/>
  <c r="O6" i="3"/>
  <c r="C24" i="3"/>
  <c r="E25" i="3" l="1"/>
  <c r="D25" i="3"/>
  <c r="O7" i="3"/>
  <c r="C25" i="3"/>
  <c r="L7" i="3"/>
  <c r="D26" i="3" l="1"/>
  <c r="E26" i="3"/>
  <c r="O8" i="3"/>
  <c r="L8" i="3"/>
  <c r="C26" i="3"/>
  <c r="E27" i="3" l="1"/>
  <c r="D27" i="3"/>
  <c r="O9" i="3"/>
  <c r="C27" i="3"/>
  <c r="L9" i="3"/>
  <c r="E28" i="3" l="1"/>
  <c r="D28" i="3"/>
  <c r="C28" i="3"/>
  <c r="E29" i="3" l="1"/>
  <c r="D29" i="3"/>
  <c r="C29" i="3"/>
  <c r="E30" i="3" l="1"/>
  <c r="D30" i="3"/>
  <c r="C30" i="3"/>
  <c r="E31" i="3" l="1"/>
  <c r="D31" i="3"/>
  <c r="D37" i="3"/>
  <c r="E37" i="3"/>
  <c r="C31" i="3"/>
  <c r="C37" i="3"/>
  <c r="C19" i="2" l="1"/>
  <c r="C22" i="2" s="1"/>
  <c r="C25" i="2" s="1"/>
  <c r="C28" i="2" s="1"/>
  <c r="C31" i="2" s="1"/>
  <c r="C13" i="2"/>
  <c r="C17" i="2" l="1"/>
  <c r="G19" i="2" s="1"/>
  <c r="G22" i="2" s="1"/>
  <c r="G25" i="2" s="1"/>
  <c r="G28" i="2" s="1"/>
  <c r="G31" i="2" s="1"/>
  <c r="L5" i="4"/>
  <c r="N5" i="4"/>
  <c r="L6" i="4"/>
  <c r="N6" i="4"/>
  <c r="P74" i="1"/>
  <c r="P73" i="1"/>
  <c r="P72" i="1"/>
  <c r="P71" i="1"/>
  <c r="P70" i="1"/>
  <c r="P69" i="1"/>
  <c r="P68" i="1"/>
  <c r="P67" i="1"/>
  <c r="P66" i="1"/>
  <c r="P65" i="1"/>
  <c r="P64" i="1"/>
  <c r="P63" i="1"/>
  <c r="P61" i="1"/>
  <c r="P62" i="1"/>
  <c r="P60" i="1"/>
  <c r="P59" i="1"/>
  <c r="P57" i="1"/>
  <c r="P58" i="1"/>
  <c r="P55" i="1"/>
  <c r="P56" i="1"/>
  <c r="P53" i="1"/>
  <c r="P54" i="1"/>
  <c r="P52" i="1"/>
  <c r="P51" i="1"/>
  <c r="P50" i="1"/>
  <c r="P49" i="1"/>
  <c r="P48" i="1"/>
  <c r="P47" i="1"/>
  <c r="P46" i="1"/>
  <c r="P45" i="1"/>
  <c r="P43" i="1"/>
  <c r="P44" i="1"/>
  <c r="P42" i="1"/>
  <c r="P41" i="1"/>
  <c r="P40" i="1"/>
  <c r="P39" i="1"/>
  <c r="P37" i="1"/>
  <c r="P38" i="1"/>
  <c r="P36" i="1"/>
  <c r="P35" i="1"/>
  <c r="P34" i="1"/>
  <c r="P33" i="1"/>
  <c r="P32" i="1"/>
  <c r="P31" i="1"/>
  <c r="P30" i="1"/>
  <c r="P29" i="1"/>
  <c r="P28" i="1"/>
  <c r="P27" i="1"/>
  <c r="P25" i="1"/>
  <c r="P26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<sst xmlns="http://schemas.openxmlformats.org/spreadsheetml/2006/main" count="289" uniqueCount="132">
  <si>
    <t>1월 수다방 고1 B 학습관리표</t>
  </si>
  <si>
    <t>순번</t>
    <phoneticPr fontId="20" type="noConversion"/>
  </si>
  <si>
    <t>날짜</t>
  </si>
  <si>
    <t>이름</t>
  </si>
  <si>
    <t>출결</t>
  </si>
  <si>
    <t>과제수행도</t>
  </si>
  <si>
    <t>플래너수행도</t>
  </si>
  <si>
    <t>수업집중도</t>
  </si>
  <si>
    <t>테스트결과</t>
  </si>
  <si>
    <t>과제</t>
  </si>
  <si>
    <t>교재</t>
  </si>
  <si>
    <t>진도</t>
  </si>
  <si>
    <t>월</t>
  </si>
  <si>
    <t>주</t>
  </si>
  <si>
    <t>열1</t>
  </si>
  <si>
    <t>병합</t>
  </si>
  <si>
    <t>주차개수</t>
  </si>
  <si>
    <t>주차 유니크</t>
  </si>
  <si>
    <t>이름 개수</t>
  </si>
  <si>
    <t>이름 유니크</t>
  </si>
  <si>
    <t>선택한 연번</t>
    <phoneticPr fontId="20" type="noConversion"/>
  </si>
  <si>
    <t>선택된 날짜</t>
    <phoneticPr fontId="20" type="noConversion"/>
  </si>
  <si>
    <t>찾기용 병합</t>
    <phoneticPr fontId="20" type="noConversion"/>
  </si>
  <si>
    <t>주간관리표 선택한 연번</t>
    <phoneticPr fontId="20" type="noConversion"/>
  </si>
  <si>
    <t>김규희</t>
  </si>
  <si>
    <t>-</t>
  </si>
  <si>
    <t xml:space="preserve"> - 배운내용 복습 및 클리닉문항 마무리해오기</t>
  </si>
  <si>
    <t>풍필유</t>
  </si>
  <si>
    <t xml:space="preserve"> - 풍필유 다항식의 연산 개념설명 및 문항풀이
 - 곱셈공식 내용 클리닉</t>
  </si>
  <si>
    <t xml:space="preserve"> - </t>
  </si>
  <si>
    <t>A</t>
  </si>
  <si>
    <t xml:space="preserve"> - 풍필유 나머지정리와 인수정리 개념설명 및 문항풀이</t>
  </si>
  <si>
    <t>80/100</t>
  </si>
  <si>
    <t xml:space="preserve"> - 배운내용 복습 및 클리닉 문항 마무리해오기</t>
  </si>
  <si>
    <t xml:space="preserve"> - 풍필유 인수분해 개념설명 및 문항풀이</t>
  </si>
  <si>
    <t>70/100</t>
  </si>
  <si>
    <t xml:space="preserve"> - 풍필유 복소수 개념설명 및 문항풀이</t>
  </si>
  <si>
    <t>장연주</t>
  </si>
  <si>
    <t>90/100</t>
  </si>
  <si>
    <t xml:space="preserve"> - 배운내용 복습 및 클리닉 오답유사문항 전부 마무리해오기</t>
  </si>
  <si>
    <t xml:space="preserve"> - 풍필유 이차방정식 개념설명 및 문항풀이</t>
  </si>
  <si>
    <t xml:space="preserve"> - 풍필유 이차함수 개념설명 및 문항풀이</t>
  </si>
  <si>
    <t xml:space="preserve">	60/100</t>
  </si>
  <si>
    <t xml:space="preserve"> - 풍필유 이차방정식 / 이차함수 문항풀이 
 - 풍필유 여러 가지 방정식 개념설명</t>
  </si>
  <si>
    <t>60/100</t>
  </si>
  <si>
    <t xml:space="preserve">	100/100</t>
  </si>
  <si>
    <t xml:space="preserve"> - 풍필유 여러 가지 방정식 개념설명 및 유형풀이</t>
  </si>
  <si>
    <t xml:space="preserve"> - 배운내용 복습 및 클리닉 오답유사문항 전부 마무리해오기
 - 프린트 50문항 풀어오기</t>
  </si>
  <si>
    <t xml:space="preserve"> - 풍필유 여러 가지 부등식 개념설명 및 유형풀이
 - 풍필유 부정방정식 개념설명 및 유형풀이</t>
  </si>
  <si>
    <t>- 배운내용 복습 및 클리닉 오답유사문항 전부 마무리해오기</t>
  </si>
  <si>
    <t>50/100</t>
  </si>
  <si>
    <t xml:space="preserve"> </t>
  </si>
  <si>
    <t>출석</t>
  </si>
  <si>
    <t>출석시간</t>
  </si>
  <si>
    <t xml:space="preserve"> # 출석시간  10분 전에 하루도 빠지지 않고 
    출석하는 경우 학생들의 공부를 도와줄 
    선물이 준비되어 있습니다.
 # 무단지각을 5회이상 하게 되면 
     퇴원 처리 됩니다.</t>
  </si>
  <si>
    <t>수업
집중도</t>
  </si>
  <si>
    <t xml:space="preserve"> # 수업집중도 1 / 2 / 3 / 4 / 5 
 1 - 수업시간 전반에 걸쳐 집중 못함 
 2 - 수업시간 동안 집중한 시간보다 집중하지 못한 시간이 더 많음 
 3 - 어느 정도 선생님과의 의사소통을 하며 교감함 
 4 - 선생님과의 의사소통이 원활히 되고 , 수업에 완전히 집중함 
 5 - 완벽 집중도</t>
    <phoneticPr fontId="20" type="noConversion"/>
  </si>
  <si>
    <t>과제
수행도</t>
  </si>
  <si>
    <t xml:space="preserve"> # 과제 수행도 1 / 2 / 3 / P
 1 -  숙제를 50%미만으로 이행해 옴 
 2 -  숙제 달성률 50~70%
 3 – 숙제달성률 70~90%
 P (Perfect) – 숙제달성률 90~100%  + 오답 완벽 처리 </t>
    <phoneticPr fontId="20" type="noConversion"/>
  </si>
  <si>
    <t>플래너
수행도</t>
  </si>
  <si>
    <t xml:space="preserve"> # 플래너 수행도 A/B/C
 A - 자세한 계획을 세우고 이행 정도를 
       정확히 기입함
 B - 계획을 세웠으나, 자세하지 않거나 
       이행정도를 기입하지 않음
 C - 플래너를 작성하지 않음</t>
    <phoneticPr fontId="20" type="noConversion"/>
  </si>
  <si>
    <t>TEST</t>
  </si>
  <si>
    <t>주차</t>
  </si>
  <si>
    <t>7월 4주차</t>
  </si>
  <si>
    <t>학생명</t>
  </si>
  <si>
    <t>홍길동</t>
  </si>
  <si>
    <t xml:space="preserve">  </t>
  </si>
  <si>
    <r>
      <t xml:space="preserve"> - 무단 결석 3회 이상
 - 무단 지각 5회 이상
 - 과제 3회 이상 미제출 시
    </t>
    </r>
    <r>
      <rPr>
        <sz val="24"/>
        <color rgb="FFFF0000"/>
        <rFont val="HG꼬딕씨_Pro 40g"/>
        <family val="1"/>
        <charset val="129"/>
      </rPr>
      <t>퇴원처리</t>
    </r>
    <r>
      <rPr>
        <sz val="16"/>
        <color rgb="FF000000"/>
        <rFont val="HG꼬딕씨_Pro 40g"/>
        <family val="1"/>
        <charset val="129"/>
      </rPr>
      <t xml:space="preserve"> 됩니다.  </t>
    </r>
  </si>
  <si>
    <t>TEST 결과</t>
  </si>
  <si>
    <t>반평균</t>
  </si>
  <si>
    <t>수행도</t>
  </si>
  <si>
    <t>집중도</t>
  </si>
  <si>
    <t>내용</t>
  </si>
  <si>
    <t>날짜</t>
    <phoneticPr fontId="20" type="noConversion"/>
  </si>
  <si>
    <t>과제
수행도</t>
    <phoneticPr fontId="20" type="noConversion"/>
  </si>
  <si>
    <t>수행도</t>
    <phoneticPr fontId="20" type="noConversion"/>
  </si>
  <si>
    <t>클
리
닉
보
고
서</t>
    <phoneticPr fontId="20" type="noConversion"/>
  </si>
  <si>
    <t>단원명</t>
    <phoneticPr fontId="20" type="noConversion"/>
  </si>
  <si>
    <t>성취단계</t>
    <phoneticPr fontId="20" type="noConversion"/>
  </si>
  <si>
    <t>취약 유형</t>
    <phoneticPr fontId="20" type="noConversion"/>
  </si>
  <si>
    <t>특이사항</t>
    <phoneticPr fontId="20" type="noConversion"/>
  </si>
  <si>
    <t>이번 달 학생에 대한 선생님의 소견</t>
    <phoneticPr fontId="20" type="noConversion"/>
  </si>
  <si>
    <t>클리닉 학습관리표</t>
  </si>
  <si>
    <t>연번</t>
    <phoneticPr fontId="20" type="noConversion"/>
  </si>
  <si>
    <t>출석시간</t>
    <phoneticPr fontId="20" type="noConversion"/>
  </si>
  <si>
    <t>이름</t>
    <phoneticPr fontId="20" type="noConversion"/>
  </si>
  <si>
    <t>취약유형</t>
    <phoneticPr fontId="20" type="noConversion"/>
  </si>
  <si>
    <t>같은이름 순번</t>
    <phoneticPr fontId="20" type="noConversion"/>
  </si>
  <si>
    <t>병합2</t>
    <phoneticPr fontId="20" type="noConversion"/>
  </si>
  <si>
    <t>병합3</t>
    <phoneticPr fontId="20" type="noConversion"/>
  </si>
  <si>
    <t>숫자세기</t>
    <phoneticPr fontId="20" type="noConversion"/>
  </si>
  <si>
    <t>열1</t>
    <phoneticPr fontId="20" type="noConversion"/>
  </si>
  <si>
    <t xml:space="preserve"> 2022-01-04 </t>
  </si>
  <si>
    <t>다항식의 연산</t>
  </si>
  <si>
    <t>문자가 3개인 경우 곱셈공식의 변형, 4차 이상의 식으로 변형한 식의 값</t>
  </si>
  <si>
    <t>3단계까지 완료</t>
  </si>
  <si>
    <t>곱셈공식을 이용한 다항식의 전개</t>
  </si>
  <si>
    <t>나머지정리와 인수분해</t>
  </si>
  <si>
    <t>숙제 풀이중, 1/7(금) 보충예정 -&gt; 3단계까지 완료</t>
  </si>
  <si>
    <t>치환을 이용한 인수분해, 여러개의 문자를 포함한 인수분해</t>
  </si>
  <si>
    <t>복소수</t>
  </si>
  <si>
    <t>복소수가 서로 같을 조건, 허수단위 i의 거듭제곱</t>
  </si>
  <si>
    <t>주어진 조건에서 복소수 구하기, 음수의 제곱근 구하기</t>
  </si>
  <si>
    <t xml:space="preserve"> 2022-01-11 </t>
  </si>
  <si>
    <t>이차방정식</t>
  </si>
  <si>
    <t>절댓값 기호 또는 가우스 기호가 포함된 일차방정식, 두 수를 근호로 하는 이차방정식</t>
  </si>
  <si>
    <t>숙제 오답 풀이중, 1/12(수) 유사문항 배부 예정 -&gt;3단계까지 완료</t>
  </si>
  <si>
    <t>근의 조건이 주어진 경우 미정계수 구하기, 이차방정식의 실근의 부호</t>
  </si>
  <si>
    <t>유사문항 풀이중, 1/12(수) 검사예정 -&gt; 3단계까지 완료</t>
  </si>
  <si>
    <t>이차방정식의 활용과 이차함수</t>
  </si>
  <si>
    <t>절댓값 기호가 있을 때의 최대 최소, x축과 이차함수의 관계</t>
  </si>
  <si>
    <t>유사문항 풀이중, 1/13(목) 검사예정 -&gt; 3단계까지 완료</t>
  </si>
  <si>
    <t>실근을 가질 조건, 이차함수 그래프에 접하는 방정식</t>
  </si>
  <si>
    <t>방정식과 부등식</t>
  </si>
  <si>
    <t>이차함수의 최대,최소 활용, 판별식을 활용한 최대, 최소</t>
  </si>
  <si>
    <t>치환을 이용한 이차함수의 최대 최소, p가 두 근 사이에 있을 조건(근의 분리)</t>
  </si>
  <si>
    <t>여러가지 방정식</t>
  </si>
  <si>
    <t>인수분해 공식과 인수정리를 이용한 삼사차방정식의 풀이, 방정식의 허근의 성질</t>
  </si>
  <si>
    <t>이차항을 소거하는 연립이차방정식, 연립이차방정식의 활용</t>
  </si>
  <si>
    <t>유사문항 풀이중, 1/17(월) 검사 예정</t>
  </si>
  <si>
    <t>1월 3주차</t>
  </si>
  <si>
    <t>특이사항 및 조치사항</t>
    <phoneticPr fontId="20" type="noConversion"/>
  </si>
  <si>
    <t xml:space="preserve">* 단계별 성취사항 
(오답유형을 전부 해결하지 못할 시 추가 클리닉)
1단계: 클리닉 참여하지 않은 경우
2단계: 오답유형 해결
3단계: 오답유형 + 유사문항 해결
</t>
  </si>
  <si>
    <t xml:space="preserve"> - 배운내용 복습 및 클리닉 문항 마무리해오기
 - 프린트 50문항 풀어오기</t>
    <phoneticPr fontId="20" type="noConversion"/>
  </si>
  <si>
    <t xml:space="preserve"> - 풍필유 여러 가지 부등식 문항풀이
 - 풍필유 점과 좌표 개념설명 및 문항풀이</t>
    <phoneticPr fontId="20" type="noConversion"/>
  </si>
  <si>
    <t xml:space="preserve"> - 풍필유 여러 가지 부등식 문항풀이
 - 풍필유 점과 좌표 개념설명 및 문항풀이
 - 진도진도개진돗개?진돗개?진돗개네</t>
    <phoneticPr fontId="20" type="noConversion"/>
  </si>
  <si>
    <t xml:space="preserve"> - 배운내용 복습 및 클리닉 문항 마무리해오기
 - 프린트 50문항 풀어오기
 - 과제과제과제과제과제과제</t>
    <phoneticPr fontId="20" type="noConversion"/>
  </si>
  <si>
    <t>소견</t>
    <phoneticPr fontId="20" type="noConversion"/>
  </si>
  <si>
    <t>맹순영</t>
    <phoneticPr fontId="20" type="noConversion"/>
  </si>
  <si>
    <r>
      <t>성실하고 착한</t>
    </r>
    <r>
      <rPr>
        <sz val="11"/>
        <color rgb="FF000000"/>
        <rFont val="맑은 고딕"/>
        <family val="3"/>
        <charset val="129"/>
      </rPr>
      <t xml:space="preserve"> 학생입니다.</t>
    </r>
    <phoneticPr fontId="20" type="noConversion"/>
  </si>
  <si>
    <t>정상헌</t>
    <phoneticPr fontId="20" type="noConversion"/>
  </si>
  <si>
    <r>
      <t>말썽꾸러기 학생입니다</t>
    </r>
    <r>
      <rPr>
        <sz val="11"/>
        <color rgb="FF000000"/>
        <rFont val="맑은 고딕"/>
        <family val="3"/>
        <charset val="129"/>
      </rPr>
      <t>.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</si>
</sst>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);[Red]\(0\)"/>
    <numFmt numFmtId="177" formatCode="h:mm;@"/>
    <numFmt numFmtId="178" formatCode="&quot;&lt; &quot;@\ &quot;학&quot;&quot;생&quot;\ "/>
    <numFmt numFmtId="179" formatCode="@&quot; 클리닉 보고서 &gt;&quot;"/>
    <numFmt numFmtId="180" formatCode="[$-412]AM/PM\ h:mm;@"/>
    <numFmt numFmtId="181" formatCode="mm&quot;월&quot;\ dd&quot;일&quot;"/>
  </numFmts>
  <fonts count="39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HG꼬딕씨_Pro 40g"/>
      <family val="1"/>
      <charset val="129"/>
    </font>
    <font>
      <sz val="16"/>
      <color rgb="FFFFFFFF"/>
      <name val="HG꼬딕씨_Pro 40g"/>
      <family val="1"/>
      <charset val="129"/>
    </font>
    <font>
      <sz val="14"/>
      <color rgb="FF000000"/>
      <name val="HG꼬딕씨_Pro 40g"/>
      <family val="1"/>
      <charset val="129"/>
    </font>
    <font>
      <sz val="22"/>
      <color rgb="FFFFFFFF"/>
      <name val="HG꼬딕씨_Pro 40g"/>
      <family val="1"/>
      <charset val="129"/>
    </font>
    <font>
      <sz val="18"/>
      <color rgb="FF000000"/>
      <name val="HG꼬딕씨_Pro 40g"/>
      <family val="1"/>
      <charset val="129"/>
    </font>
    <font>
      <sz val="16"/>
      <color rgb="FF000000"/>
      <name val="HG꼬딕씨_Pro 40g"/>
      <family val="1"/>
      <charset val="129"/>
    </font>
    <font>
      <sz val="22"/>
      <color rgb="FF000000"/>
      <name val="HG꼬딕씨_Pro 40g"/>
      <family val="1"/>
      <charset val="129"/>
    </font>
    <font>
      <sz val="60"/>
      <color rgb="FF000000"/>
      <name val="HG꼬딕씨_Pro 40g"/>
      <family val="1"/>
      <charset val="129"/>
    </font>
    <font>
      <b/>
      <sz val="60"/>
      <color rgb="FF000000"/>
      <name val="HG꼬딕씨_Pro 40g"/>
      <family val="1"/>
      <charset val="129"/>
    </font>
    <font>
      <b/>
      <sz val="24"/>
      <color rgb="FF000000"/>
      <name val="HG꼬딕씨_Pro 40g"/>
      <family val="1"/>
      <charset val="129"/>
    </font>
    <font>
      <b/>
      <sz val="20"/>
      <color rgb="FF000000"/>
      <name val="HG꼬딕씨_Pro 40g"/>
      <family val="1"/>
      <charset val="129"/>
    </font>
    <font>
      <b/>
      <sz val="36"/>
      <color rgb="FF000000"/>
      <name val="맑은 고딕"/>
      <family val="3"/>
      <charset val="129"/>
    </font>
    <font>
      <b/>
      <sz val="26"/>
      <color rgb="FF000000"/>
      <name val="HG꼬딕씨_Pro 40g"/>
      <family val="1"/>
      <charset val="129"/>
    </font>
    <font>
      <sz val="15"/>
      <color rgb="FF000000"/>
      <name val="HG꼬딕씨_Pro 40g"/>
      <family val="1"/>
      <charset val="129"/>
    </font>
    <font>
      <b/>
      <sz val="36"/>
      <color rgb="FF000000"/>
      <name val="HG꼬딕씨_Pro 40g"/>
      <family val="1"/>
      <charset val="129"/>
    </font>
    <font>
      <sz val="24"/>
      <color rgb="FF000000"/>
      <name val="HG꼬딕씨_Pro 40g"/>
      <family val="1"/>
      <charset val="129"/>
    </font>
    <font>
      <sz val="24"/>
      <color rgb="FFFF0000"/>
      <name val="HG꼬딕씨_Pro 40g"/>
      <family val="1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</font>
    <font>
      <sz val="13"/>
      <color rgb="FF000000"/>
      <name val="HG꼬딕씨_Pro 40g"/>
      <family val="1"/>
      <charset val="129"/>
    </font>
    <font>
      <sz val="12"/>
      <color rgb="FF000000"/>
      <name val="HG꼬딕씨_Pro 40g"/>
      <family val="1"/>
      <charset val="129"/>
    </font>
    <font>
      <sz val="11"/>
      <color rgb="FF000000"/>
      <name val="맑은 고딕"/>
      <family val="3"/>
      <charset val="129"/>
    </font>
    <font>
      <sz val="16"/>
      <color theme="0"/>
      <name val="HG꼬딕씨_Pro 40g"/>
      <family val="1"/>
      <charset val="129"/>
    </font>
    <font>
      <sz val="24"/>
      <color rgb="FF000000"/>
      <name val="맑은 고딕"/>
      <family val="3"/>
      <charset val="129"/>
    </font>
    <font>
      <b/>
      <sz val="24"/>
      <color theme="0"/>
      <name val="HG꼬딕씨_Pro 40g"/>
      <family val="1"/>
      <charset val="129"/>
    </font>
    <font>
      <sz val="20"/>
      <color rgb="FF000000"/>
      <name val="HG꼬딕씨_Pro 40g"/>
      <family val="1"/>
      <charset val="129"/>
    </font>
    <font>
      <sz val="28"/>
      <color rgb="FF000000"/>
      <name val="HG꼬딕씨_Pro 40g"/>
      <family val="1"/>
      <charset val="129"/>
    </font>
    <font>
      <sz val="26"/>
      <color rgb="FF000000"/>
      <name val="HG꼬딕씨_Pro 40g"/>
      <family val="1"/>
      <charset val="129"/>
    </font>
    <font>
      <sz val="11"/>
      <color rgb="FF000000"/>
      <name val="닉스곤체 M 2.0"/>
      <family val="3"/>
      <charset val="129"/>
    </font>
    <font>
      <sz val="16"/>
      <color rgb="FF000000"/>
      <name val="닉스곤체 M 2.0"/>
      <family val="3"/>
      <charset val="129"/>
    </font>
    <font>
      <sz val="14"/>
      <color rgb="FF000000"/>
      <name val="닉스곤체 M 2.0"/>
      <family val="3"/>
      <charset val="129"/>
    </font>
    <font>
      <sz val="10"/>
      <color rgb="FF00000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EE2D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FFFFFF"/>
      </top>
      <bottom/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 style="thick">
        <color rgb="FFFFFFFF"/>
      </left>
      <right style="thin">
        <color indexed="64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indexed="64"/>
      </left>
      <right/>
      <top style="thick">
        <color rgb="FFFFFFFF"/>
      </top>
      <bottom style="thick">
        <color rgb="FFFFFFFF"/>
      </bottom>
      <diagonal/>
    </border>
    <border>
      <left/>
      <right style="thin">
        <color indexed="64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/>
      <bottom style="thick">
        <color rgb="FFFFFFFF"/>
      </bottom>
      <diagonal/>
    </border>
    <border>
      <left style="thin">
        <color indexed="64"/>
      </left>
      <right/>
      <top/>
      <bottom style="thick">
        <color rgb="FFFFFFFF"/>
      </bottom>
      <diagonal/>
    </border>
    <border>
      <left style="thick">
        <color rgb="FFFFFFFF"/>
      </left>
      <right style="thin">
        <color indexed="64"/>
      </right>
      <top style="thick">
        <color rgb="FFFFFFFF"/>
      </top>
      <bottom/>
      <diagonal/>
    </border>
    <border>
      <left style="thin">
        <color indexed="64"/>
      </left>
      <right style="thin">
        <color indexed="64"/>
      </right>
      <top style="thick">
        <color rgb="FFFFFFFF"/>
      </top>
      <bottom/>
      <diagonal/>
    </border>
    <border>
      <left style="thin">
        <color indexed="64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n">
        <color indexed="64"/>
      </right>
      <top style="thick">
        <color rgb="FFFFFF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FF"/>
      </top>
      <bottom style="thin">
        <color indexed="64"/>
      </bottom>
      <diagonal/>
    </border>
    <border>
      <left style="thin">
        <color indexed="64"/>
      </left>
      <right style="thick">
        <color rgb="FFFFFFFF"/>
      </right>
      <top style="thick">
        <color rgb="FFFFFFFF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/>
      <diagonal/>
    </border>
    <border>
      <left style="thick">
        <color rgb="FFFFFFFF"/>
      </left>
      <right style="thick">
        <color rgb="FFFFFFFF"/>
      </right>
      <top/>
      <bottom style="thin">
        <color indexed="64"/>
      </bottom>
      <diagonal/>
    </border>
    <border>
      <left style="thick">
        <color rgb="FFFFFFF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FF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rgb="FFFFFFFF"/>
      </left>
      <right style="thick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ck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indexed="64"/>
      </right>
      <top style="thick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ck">
        <color rgb="FFFFFFFF"/>
      </right>
      <top style="thin">
        <color indexed="64"/>
      </top>
      <bottom/>
      <diagonal/>
    </border>
    <border>
      <left style="thick">
        <color rgb="FFFFFFFF"/>
      </left>
      <right style="medium">
        <color theme="0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n">
        <color indexed="64"/>
      </bottom>
      <diagonal/>
    </border>
    <border>
      <left style="thick">
        <color rgb="FFFFFFFF"/>
      </left>
      <right/>
      <top style="thin">
        <color indexed="64"/>
      </top>
      <bottom style="thick">
        <color rgb="FFFFFFFF"/>
      </bottom>
      <diagonal/>
    </border>
    <border>
      <left style="thick">
        <color rgb="FFFFFFFF"/>
      </left>
      <right/>
      <top style="thick">
        <color theme="0"/>
      </top>
      <bottom/>
      <diagonal/>
    </border>
    <border>
      <left style="thick">
        <color rgb="FFFFFFFF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 style="medium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29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12" xfId="0" applyFont="1" applyBorder="1">
      <alignment vertical="center"/>
    </xf>
    <xf numFmtId="14" fontId="3" fillId="0" borderId="0" xfId="0" applyNumberFormat="1" applyFont="1">
      <alignment vertical="center"/>
    </xf>
    <xf numFmtId="0" fontId="6" fillId="2" borderId="4" xfId="0" applyFont="1" applyFill="1" applyBorder="1" applyAlignment="1">
      <alignment horizontal="center" vertical="center"/>
    </xf>
    <xf numFmtId="14" fontId="7" fillId="3" borderId="13" xfId="0" applyNumberFormat="1" applyFont="1" applyFill="1" applyBorder="1" applyAlignment="1">
      <alignment horizontal="center" vertical="center"/>
    </xf>
    <xf numFmtId="14" fontId="7" fillId="3" borderId="1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14" fontId="7" fillId="4" borderId="15" xfId="0" applyNumberFormat="1" applyFont="1" applyFill="1" applyBorder="1" applyAlignment="1">
      <alignment horizontal="center" vertical="center"/>
    </xf>
    <xf numFmtId="14" fontId="7" fillId="4" borderId="17" xfId="0" applyNumberFormat="1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 wrapText="1"/>
    </xf>
    <xf numFmtId="14" fontId="7" fillId="10" borderId="0" xfId="0" applyNumberFormat="1" applyFont="1" applyFill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14" fontId="7" fillId="11" borderId="20" xfId="0" applyNumberFormat="1" applyFont="1" applyFill="1" applyBorder="1" applyAlignment="1">
      <alignment horizontal="center" vertical="center"/>
    </xf>
    <xf numFmtId="14" fontId="7" fillId="11" borderId="14" xfId="0" applyNumberFormat="1" applyFont="1" applyFill="1" applyBorder="1" applyAlignment="1">
      <alignment horizontal="center" vertical="center"/>
    </xf>
    <xf numFmtId="14" fontId="7" fillId="11" borderId="16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14" fontId="7" fillId="11" borderId="21" xfId="0" applyNumberFormat="1" applyFont="1" applyFill="1" applyBorder="1" applyAlignment="1">
      <alignment horizontal="center" vertical="center"/>
    </xf>
    <xf numFmtId="14" fontId="7" fillId="11" borderId="0" xfId="0" applyNumberFormat="1" applyFont="1" applyFill="1" applyAlignment="1">
      <alignment horizontal="center" vertical="center"/>
    </xf>
    <xf numFmtId="14" fontId="7" fillId="11" borderId="11" xfId="0" applyNumberFormat="1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76" fontId="21" fillId="0" borderId="4" xfId="0" applyNumberFormat="1" applyFont="1" applyBorder="1" applyAlignment="1">
      <alignment horizontal="center" vertical="center"/>
    </xf>
    <xf numFmtId="0" fontId="5" fillId="8" borderId="18" xfId="0" applyFont="1" applyFill="1" applyBorder="1" applyAlignment="1">
      <alignment vertical="center" wrapText="1"/>
    </xf>
    <xf numFmtId="0" fontId="5" fillId="8" borderId="14" xfId="0" applyFont="1" applyFill="1" applyBorder="1" applyAlignment="1">
      <alignment vertical="center" wrapText="1"/>
    </xf>
    <xf numFmtId="0" fontId="5" fillId="8" borderId="15" xfId="0" applyFont="1" applyFill="1" applyBorder="1" applyAlignment="1">
      <alignment vertical="center" wrapText="1"/>
    </xf>
    <xf numFmtId="0" fontId="5" fillId="8" borderId="16" xfId="0" applyFont="1" applyFill="1" applyBorder="1" applyAlignment="1">
      <alignment vertical="center" wrapText="1"/>
    </xf>
    <xf numFmtId="176" fontId="21" fillId="0" borderId="4" xfId="0" applyNumberFormat="1" applyFont="1" applyBorder="1" applyAlignment="1">
      <alignment horizontal="center" vertical="center" wrapText="1" justifyLastLine="1" shrinkToFit="1"/>
    </xf>
    <xf numFmtId="0" fontId="21" fillId="0" borderId="4" xfId="0" applyFont="1" applyBorder="1" applyAlignment="1">
      <alignment horizontal="center" vertical="center" wrapText="1" justifyLastLine="1" shrinkToFit="1"/>
    </xf>
    <xf numFmtId="14" fontId="21" fillId="0" borderId="4" xfId="0" applyNumberFormat="1" applyFont="1" applyBorder="1" applyAlignment="1">
      <alignment horizontal="center" vertical="center" wrapText="1" justifyLastLine="1" shrinkToFit="1"/>
    </xf>
    <xf numFmtId="176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 wrapText="1" justifyLastLine="1" shrinkToFit="1"/>
    </xf>
    <xf numFmtId="14" fontId="1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20" fontId="7" fillId="8" borderId="10" xfId="0" applyNumberFormat="1" applyFont="1" applyFill="1" applyBorder="1" applyAlignment="1">
      <alignment horizontal="center" vertical="center"/>
    </xf>
    <xf numFmtId="14" fontId="7" fillId="9" borderId="15" xfId="0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1" fontId="7" fillId="8" borderId="13" xfId="0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14" fontId="7" fillId="10" borderId="15" xfId="0" applyNumberFormat="1" applyFont="1" applyFill="1" applyBorder="1" applyAlignment="1">
      <alignment horizontal="center" vertical="center"/>
    </xf>
    <xf numFmtId="14" fontId="7" fillId="10" borderId="7" xfId="0" applyNumberFormat="1" applyFont="1" applyFill="1" applyBorder="1" applyAlignment="1">
      <alignment horizontal="center" vertical="center"/>
    </xf>
    <xf numFmtId="14" fontId="7" fillId="10" borderId="19" xfId="0" applyNumberFormat="1" applyFont="1" applyFill="1" applyBorder="1" applyAlignment="1">
      <alignment horizontal="center" vertical="center"/>
    </xf>
    <xf numFmtId="14" fontId="21" fillId="0" borderId="4" xfId="0" applyNumberFormat="1" applyFont="1" applyBorder="1">
      <alignment vertical="center"/>
    </xf>
    <xf numFmtId="14" fontId="24" fillId="0" borderId="4" xfId="0" applyNumberFormat="1" applyFont="1" applyBorder="1" applyAlignment="1">
      <alignment horizontal="center" vertical="center" wrapText="1" justifyLastLine="1" shrinkToFit="1"/>
    </xf>
    <xf numFmtId="0" fontId="24" fillId="0" borderId="4" xfId="0" applyFont="1" applyBorder="1" applyAlignment="1">
      <alignment horizontal="center" vertical="center" wrapText="1" justifyLastLine="1" shrinkToFit="1"/>
    </xf>
    <xf numFmtId="0" fontId="3" fillId="0" borderId="7" xfId="0" applyFont="1" applyBorder="1">
      <alignment vertical="center"/>
    </xf>
    <xf numFmtId="0" fontId="25" fillId="0" borderId="0" xfId="0" applyFont="1">
      <alignment vertical="center"/>
    </xf>
    <xf numFmtId="0" fontId="26" fillId="8" borderId="19" xfId="0" applyFont="1" applyFill="1" applyBorder="1" applyAlignment="1">
      <alignment vertical="center" wrapText="1"/>
    </xf>
    <xf numFmtId="0" fontId="27" fillId="8" borderId="1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76" fontId="21" fillId="0" borderId="2" xfId="0" applyNumberFormat="1" applyFont="1" applyBorder="1" applyAlignment="1">
      <alignment horizontal="center" vertical="center"/>
    </xf>
    <xf numFmtId="176" fontId="0" fillId="0" borderId="45" xfId="0" applyNumberFormat="1" applyBorder="1" applyAlignment="1">
      <alignment horizontal="center" vertical="center"/>
    </xf>
    <xf numFmtId="21" fontId="0" fillId="0" borderId="44" xfId="0" applyNumberFormat="1" applyBorder="1" applyAlignment="1">
      <alignment horizontal="center" vertical="center"/>
    </xf>
    <xf numFmtId="0" fontId="7" fillId="17" borderId="58" xfId="0" applyFont="1" applyFill="1" applyBorder="1" applyAlignment="1">
      <alignment horizontal="center" vertical="center"/>
    </xf>
    <xf numFmtId="0" fontId="7" fillId="17" borderId="58" xfId="0" applyFont="1" applyFill="1" applyBorder="1">
      <alignment vertical="center"/>
    </xf>
    <xf numFmtId="14" fontId="7" fillId="3" borderId="58" xfId="0" applyNumberFormat="1" applyFont="1" applyFill="1" applyBorder="1" applyAlignment="1">
      <alignment horizontal="center" vertical="center"/>
    </xf>
    <xf numFmtId="178" fontId="2" fillId="16" borderId="0" xfId="0" applyNumberFormat="1" applyFont="1" applyFill="1" applyAlignment="1">
      <alignment horizontal="right" vertical="center"/>
    </xf>
    <xf numFmtId="179" fontId="2" fillId="16" borderId="0" xfId="0" applyNumberFormat="1" applyFont="1" applyFill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0" borderId="45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justifyLastLine="1" shrinkToFit="1"/>
    </xf>
    <xf numFmtId="49" fontId="24" fillId="0" borderId="4" xfId="0" applyNumberFormat="1" applyFont="1" applyBorder="1" applyAlignment="1">
      <alignment horizontal="center" vertical="center" wrapText="1" justifyLastLine="1" shrinkToFit="1"/>
    </xf>
    <xf numFmtId="14" fontId="21" fillId="15" borderId="4" xfId="0" applyNumberFormat="1" applyFont="1" applyFill="1" applyBorder="1" applyAlignment="1">
      <alignment horizontal="center" vertical="center" wrapText="1" justifyLastLine="1" shrinkToFit="1"/>
    </xf>
    <xf numFmtId="176" fontId="21" fillId="15" borderId="4" xfId="0" applyNumberFormat="1" applyFont="1" applyFill="1" applyBorder="1" applyAlignment="1">
      <alignment horizontal="center" vertical="center" wrapText="1" justifyLastLine="1" shrinkToFit="1"/>
    </xf>
    <xf numFmtId="0" fontId="21" fillId="15" borderId="4" xfId="0" applyFont="1" applyFill="1" applyBorder="1" applyAlignment="1">
      <alignment horizontal="center" vertical="center" wrapText="1" justifyLastLine="1" shrinkToFit="1"/>
    </xf>
    <xf numFmtId="49" fontId="21" fillId="15" borderId="4" xfId="0" applyNumberFormat="1" applyFont="1" applyFill="1" applyBorder="1" applyAlignment="1">
      <alignment horizontal="center" vertical="center" wrapText="1" justifyLastLine="1" shrinkToFit="1"/>
    </xf>
    <xf numFmtId="0" fontId="21" fillId="0" borderId="4" xfId="0" applyFont="1" applyBorder="1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4" fontId="7" fillId="5" borderId="22" xfId="0" applyNumberFormat="1" applyFont="1" applyFill="1" applyBorder="1" applyAlignment="1">
      <alignment vertical="center" shrinkToFit="1"/>
    </xf>
    <xf numFmtId="14" fontId="7" fillId="5" borderId="13" xfId="0" applyNumberFormat="1" applyFont="1" applyFill="1" applyBorder="1" applyAlignment="1">
      <alignment vertical="center" shrinkToFit="1"/>
    </xf>
    <xf numFmtId="0" fontId="11" fillId="12" borderId="22" xfId="0" applyFont="1" applyFill="1" applyBorder="1" applyAlignment="1">
      <alignment horizontal="center" vertical="center" shrinkToFit="1"/>
    </xf>
    <xf numFmtId="0" fontId="11" fillId="12" borderId="13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vertical="center" shrinkToFit="1"/>
    </xf>
    <xf numFmtId="14" fontId="7" fillId="6" borderId="14" xfId="0" applyNumberFormat="1" applyFont="1" applyFill="1" applyBorder="1" applyAlignment="1">
      <alignment horizontal="center" vertical="center" shrinkToFit="1"/>
    </xf>
    <xf numFmtId="14" fontId="7" fillId="6" borderId="65" xfId="0" applyNumberFormat="1" applyFont="1" applyFill="1" applyBorder="1" applyAlignment="1">
      <alignment horizontal="center" vertical="center" shrinkToFit="1"/>
    </xf>
    <xf numFmtId="176" fontId="11" fillId="12" borderId="22" xfId="0" applyNumberFormat="1" applyFont="1" applyFill="1" applyBorder="1" applyAlignment="1">
      <alignment horizontal="center" vertical="center" shrinkToFit="1"/>
    </xf>
    <xf numFmtId="14" fontId="7" fillId="13" borderId="14" xfId="0" applyNumberFormat="1" applyFont="1" applyFill="1" applyBorder="1" applyAlignment="1">
      <alignment vertical="center" shrinkToFit="1"/>
    </xf>
    <xf numFmtId="176" fontId="11" fillId="12" borderId="14" xfId="0" applyNumberFormat="1" applyFont="1" applyFill="1" applyBorder="1" applyAlignment="1">
      <alignment horizontal="center" vertical="center" shrinkToFit="1"/>
    </xf>
    <xf numFmtId="14" fontId="7" fillId="7" borderId="14" xfId="0" applyNumberFormat="1" applyFont="1" applyFill="1" applyBorder="1" applyAlignment="1">
      <alignment horizontal="center" vertical="center" shrinkToFit="1"/>
    </xf>
    <xf numFmtId="14" fontId="32" fillId="12" borderId="14" xfId="0" applyNumberFormat="1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14" fontId="7" fillId="3" borderId="14" xfId="0" applyNumberFormat="1" applyFont="1" applyFill="1" applyBorder="1" applyAlignment="1">
      <alignment horizontal="center" vertical="center" shrinkToFit="1"/>
    </xf>
    <xf numFmtId="14" fontId="10" fillId="12" borderId="14" xfId="0" applyNumberFormat="1" applyFont="1" applyFill="1" applyBorder="1" applyAlignment="1">
      <alignment horizontal="center" vertical="center" shrinkToFit="1"/>
    </xf>
    <xf numFmtId="176" fontId="8" fillId="12" borderId="58" xfId="0" applyNumberFormat="1" applyFont="1" applyFill="1" applyBorder="1" applyAlignment="1">
      <alignment horizontal="center" vertical="center"/>
    </xf>
    <xf numFmtId="14" fontId="8" fillId="12" borderId="58" xfId="0" applyNumberFormat="1" applyFont="1" applyFill="1" applyBorder="1" applyAlignment="1">
      <alignment horizontal="center" vertical="center"/>
    </xf>
    <xf numFmtId="180" fontId="1" fillId="0" borderId="2" xfId="0" applyNumberFormat="1" applyFont="1" applyBorder="1" applyAlignment="1">
      <alignment horizontal="center" vertical="center"/>
    </xf>
    <xf numFmtId="180" fontId="21" fillId="0" borderId="4" xfId="0" applyNumberFormat="1" applyFont="1" applyBorder="1" applyAlignment="1">
      <alignment horizontal="center" vertical="center" wrapText="1" justifyLastLine="1" shrinkToFit="1"/>
    </xf>
    <xf numFmtId="180" fontId="21" fillId="15" borderId="4" xfId="0" applyNumberFormat="1" applyFont="1" applyFill="1" applyBorder="1" applyAlignment="1">
      <alignment horizontal="center" vertical="center" wrapText="1" justifyLastLine="1" shrinkToFit="1"/>
    </xf>
    <xf numFmtId="180" fontId="1" fillId="0" borderId="0" xfId="0" applyNumberFormat="1" applyFont="1" applyAlignment="1">
      <alignment horizontal="center" vertical="center"/>
    </xf>
    <xf numFmtId="181" fontId="28" fillId="0" borderId="45" xfId="0" applyNumberFormat="1" applyFont="1" applyBorder="1" applyAlignment="1">
      <alignment horizontal="center" vertical="center"/>
    </xf>
    <xf numFmtId="0" fontId="35" fillId="20" borderId="58" xfId="0" applyFont="1" applyFill="1" applyBorder="1" applyAlignment="1">
      <alignment horizontal="center" vertical="center"/>
    </xf>
    <xf numFmtId="0" fontId="35" fillId="20" borderId="63" xfId="0" applyFont="1" applyFill="1" applyBorder="1" applyAlignment="1">
      <alignment horizontal="center" vertical="center"/>
    </xf>
    <xf numFmtId="0" fontId="35" fillId="21" borderId="62" xfId="0" applyFont="1" applyFill="1" applyBorder="1" applyAlignment="1">
      <alignment horizontal="center" vertical="center"/>
    </xf>
    <xf numFmtId="0" fontId="35" fillId="21" borderId="63" xfId="0" applyFont="1" applyFill="1" applyBorder="1" applyAlignment="1">
      <alignment horizontal="center" vertical="center"/>
    </xf>
    <xf numFmtId="14" fontId="36" fillId="14" borderId="73" xfId="0" applyNumberFormat="1" applyFont="1" applyFill="1" applyBorder="1" applyAlignment="1">
      <alignment horizontal="center" vertical="center"/>
    </xf>
    <xf numFmtId="0" fontId="36" fillId="14" borderId="73" xfId="0" applyFont="1" applyFill="1" applyBorder="1" applyAlignment="1">
      <alignment horizontal="center" vertical="center"/>
    </xf>
    <xf numFmtId="14" fontId="36" fillId="14" borderId="75" xfId="0" applyNumberFormat="1" applyFont="1" applyFill="1" applyBorder="1" applyAlignment="1">
      <alignment horizontal="center" vertical="center"/>
    </xf>
    <xf numFmtId="0" fontId="36" fillId="14" borderId="75" xfId="0" applyFont="1" applyFill="1" applyBorder="1" applyAlignment="1">
      <alignment horizontal="center" vertical="center"/>
    </xf>
    <xf numFmtId="0" fontId="35" fillId="22" borderId="76" xfId="0" applyFont="1" applyFill="1" applyBorder="1" applyAlignment="1">
      <alignment horizontal="center" vertical="center"/>
    </xf>
    <xf numFmtId="0" fontId="37" fillId="14" borderId="73" xfId="0" applyFont="1" applyFill="1" applyBorder="1" applyAlignment="1">
      <alignment horizontal="center" vertical="center" wrapText="1"/>
    </xf>
    <xf numFmtId="0" fontId="37" fillId="14" borderId="75" xfId="0" applyFont="1" applyFill="1" applyBorder="1" applyAlignment="1">
      <alignment horizontal="center" vertical="center" wrapText="1"/>
    </xf>
    <xf numFmtId="180" fontId="36" fillId="14" borderId="73" xfId="0" applyNumberFormat="1" applyFont="1" applyFill="1" applyBorder="1" applyAlignment="1">
      <alignment horizontal="center" vertical="center"/>
    </xf>
    <xf numFmtId="180" fontId="36" fillId="14" borderId="75" xfId="0" applyNumberFormat="1" applyFont="1" applyFill="1" applyBorder="1" applyAlignment="1">
      <alignment horizontal="center" vertical="center"/>
    </xf>
    <xf numFmtId="0" fontId="38" fillId="0" borderId="0" xfId="0" quotePrefix="1" applyFont="1">
      <alignment vertical="center"/>
    </xf>
    <xf numFmtId="14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177" fontId="33" fillId="12" borderId="31" xfId="0" applyNumberFormat="1" applyFont="1" applyFill="1" applyBorder="1" applyAlignment="1">
      <alignment horizontal="center" vertical="center"/>
    </xf>
    <xf numFmtId="177" fontId="33" fillId="12" borderId="32" xfId="0" applyNumberFormat="1" applyFont="1" applyFill="1" applyBorder="1" applyAlignment="1">
      <alignment horizontal="center" vertical="center"/>
    </xf>
    <xf numFmtId="177" fontId="33" fillId="12" borderId="33" xfId="0" applyNumberFormat="1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left" vertical="center" wrapText="1"/>
    </xf>
    <xf numFmtId="0" fontId="16" fillId="12" borderId="9" xfId="0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left" vertical="center" wrapText="1"/>
    </xf>
    <xf numFmtId="0" fontId="16" fillId="12" borderId="0" xfId="0" applyFont="1" applyFill="1" applyAlignment="1">
      <alignment horizontal="left" vertical="center" wrapText="1"/>
    </xf>
    <xf numFmtId="0" fontId="34" fillId="12" borderId="22" xfId="0" applyFont="1" applyFill="1" applyBorder="1" applyAlignment="1">
      <alignment horizontal="center" vertical="center"/>
    </xf>
    <xf numFmtId="0" fontId="34" fillId="12" borderId="23" xfId="0" applyFont="1" applyFill="1" applyBorder="1" applyAlignment="1">
      <alignment horizontal="center" vertical="center"/>
    </xf>
    <xf numFmtId="0" fontId="34" fillId="12" borderId="24" xfId="0" applyFont="1" applyFill="1" applyBorder="1" applyAlignment="1">
      <alignment horizontal="center" vertical="center"/>
    </xf>
    <xf numFmtId="0" fontId="34" fillId="12" borderId="26" xfId="0" applyFont="1" applyFill="1" applyBorder="1" applyAlignment="1">
      <alignment horizontal="center" vertical="center"/>
    </xf>
    <xf numFmtId="0" fontId="34" fillId="12" borderId="25" xfId="0" applyFont="1" applyFill="1" applyBorder="1" applyAlignment="1">
      <alignment horizontal="center" vertical="center"/>
    </xf>
    <xf numFmtId="0" fontId="34" fillId="12" borderId="13" xfId="0" applyFont="1" applyFill="1" applyBorder="1" applyAlignment="1">
      <alignment horizontal="center" vertical="center" wrapText="1"/>
    </xf>
    <xf numFmtId="0" fontId="34" fillId="12" borderId="10" xfId="0" applyFont="1" applyFill="1" applyBorder="1" applyAlignment="1">
      <alignment horizontal="center" vertical="center" wrapText="1"/>
    </xf>
    <xf numFmtId="0" fontId="34" fillId="12" borderId="15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38" xfId="0" applyFont="1" applyFill="1" applyBorder="1" applyAlignment="1">
      <alignment horizontal="center" vertical="center"/>
    </xf>
    <xf numFmtId="0" fontId="15" fillId="3" borderId="53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0" fontId="15" fillId="4" borderId="38" xfId="0" applyFont="1" applyFill="1" applyBorder="1" applyAlignment="1">
      <alignment horizontal="center" vertical="center"/>
    </xf>
    <xf numFmtId="0" fontId="15" fillId="4" borderId="53" xfId="0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/>
    </xf>
    <xf numFmtId="14" fontId="33" fillId="12" borderId="22" xfId="0" applyNumberFormat="1" applyFont="1" applyFill="1" applyBorder="1" applyAlignment="1">
      <alignment horizontal="center" vertical="center" shrinkToFit="1"/>
    </xf>
    <xf numFmtId="14" fontId="33" fillId="12" borderId="23" xfId="0" applyNumberFormat="1" applyFont="1" applyFill="1" applyBorder="1" applyAlignment="1">
      <alignment horizontal="center" vertical="center" shrinkToFit="1"/>
    </xf>
    <xf numFmtId="14" fontId="33" fillId="12" borderId="24" xfId="0" applyNumberFormat="1" applyFont="1" applyFill="1" applyBorder="1" applyAlignment="1">
      <alignment horizontal="center" vertical="center" shrinkToFit="1"/>
    </xf>
    <xf numFmtId="14" fontId="34" fillId="12" borderId="23" xfId="0" applyNumberFormat="1" applyFont="1" applyFill="1" applyBorder="1" applyAlignment="1">
      <alignment horizontal="center" vertical="center" shrinkToFit="1"/>
    </xf>
    <xf numFmtId="14" fontId="34" fillId="12" borderId="24" xfId="0" applyNumberFormat="1" applyFont="1" applyFill="1" applyBorder="1" applyAlignment="1">
      <alignment horizontal="center" vertical="center" shrinkToFit="1"/>
    </xf>
    <xf numFmtId="0" fontId="34" fillId="12" borderId="22" xfId="0" applyFont="1" applyFill="1" applyBorder="1" applyAlignment="1">
      <alignment horizontal="center" vertical="center" wrapText="1"/>
    </xf>
    <xf numFmtId="0" fontId="34" fillId="12" borderId="23" xfId="0" applyFont="1" applyFill="1" applyBorder="1" applyAlignment="1">
      <alignment horizontal="center" vertical="center" wrapText="1"/>
    </xf>
    <xf numFmtId="0" fontId="34" fillId="12" borderId="24" xfId="0" applyFont="1" applyFill="1" applyBorder="1" applyAlignment="1">
      <alignment horizontal="center" vertical="center" wrapText="1"/>
    </xf>
    <xf numFmtId="0" fontId="8" fillId="12" borderId="56" xfId="0" applyFont="1" applyFill="1" applyBorder="1" applyAlignment="1">
      <alignment horizontal="left" vertical="center" wrapText="1"/>
    </xf>
    <xf numFmtId="0" fontId="8" fillId="12" borderId="35" xfId="0" applyFont="1" applyFill="1" applyBorder="1" applyAlignment="1">
      <alignment horizontal="left" vertical="center" wrapText="1"/>
    </xf>
    <xf numFmtId="0" fontId="8" fillId="12" borderId="36" xfId="0" applyFont="1" applyFill="1" applyBorder="1" applyAlignment="1">
      <alignment horizontal="left" vertical="center" wrapText="1"/>
    </xf>
    <xf numFmtId="0" fontId="8" fillId="12" borderId="3" xfId="0" applyFont="1" applyFill="1" applyBorder="1" applyAlignment="1">
      <alignment horizontal="left" vertical="center" wrapText="1"/>
    </xf>
    <xf numFmtId="0" fontId="8" fillId="12" borderId="4" xfId="0" applyFont="1" applyFill="1" applyBorder="1" applyAlignment="1">
      <alignment horizontal="left" vertical="center" wrapText="1"/>
    </xf>
    <xf numFmtId="0" fontId="8" fillId="12" borderId="41" xfId="0" applyFont="1" applyFill="1" applyBorder="1" applyAlignment="1">
      <alignment horizontal="left" vertical="center" wrapText="1"/>
    </xf>
    <xf numFmtId="0" fontId="8" fillId="12" borderId="44" xfId="0" applyFont="1" applyFill="1" applyBorder="1" applyAlignment="1">
      <alignment horizontal="left" vertical="center" wrapText="1"/>
    </xf>
    <xf numFmtId="0" fontId="8" fillId="12" borderId="45" xfId="0" applyFont="1" applyFill="1" applyBorder="1" applyAlignment="1">
      <alignment horizontal="left" vertical="center" wrapText="1"/>
    </xf>
    <xf numFmtId="0" fontId="8" fillId="12" borderId="64" xfId="0" applyFont="1" applyFill="1" applyBorder="1" applyAlignment="1">
      <alignment horizontal="left" vertical="center" wrapText="1"/>
    </xf>
    <xf numFmtId="0" fontId="8" fillId="12" borderId="57" xfId="0" applyFont="1" applyFill="1" applyBorder="1" applyAlignment="1">
      <alignment horizontal="left" vertical="center" wrapText="1"/>
    </xf>
    <xf numFmtId="0" fontId="8" fillId="12" borderId="54" xfId="0" applyFont="1" applyFill="1" applyBorder="1" applyAlignment="1">
      <alignment horizontal="left" vertical="center" wrapText="1"/>
    </xf>
    <xf numFmtId="0" fontId="8" fillId="12" borderId="55" xfId="0" applyFont="1" applyFill="1" applyBorder="1" applyAlignment="1">
      <alignment horizontal="left" vertical="center" wrapText="1"/>
    </xf>
    <xf numFmtId="0" fontId="12" fillId="7" borderId="66" xfId="0" applyFont="1" applyFill="1" applyBorder="1" applyAlignment="1">
      <alignment horizontal="center" vertical="center"/>
    </xf>
    <xf numFmtId="0" fontId="12" fillId="7" borderId="67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14" fontId="34" fillId="12" borderId="31" xfId="0" applyNumberFormat="1" applyFont="1" applyFill="1" applyBorder="1" applyAlignment="1">
      <alignment horizontal="center" vertical="center" shrinkToFit="1"/>
    </xf>
    <xf numFmtId="14" fontId="34" fillId="12" borderId="32" xfId="0" applyNumberFormat="1" applyFont="1" applyFill="1" applyBorder="1" applyAlignment="1">
      <alignment horizontal="center" vertical="center" shrinkToFit="1"/>
    </xf>
    <xf numFmtId="14" fontId="34" fillId="12" borderId="33" xfId="0" applyNumberFormat="1" applyFont="1" applyFill="1" applyBorder="1" applyAlignment="1">
      <alignment horizontal="center" vertical="center" shrinkToFit="1"/>
    </xf>
    <xf numFmtId="0" fontId="12" fillId="3" borderId="66" xfId="0" applyFont="1" applyFill="1" applyBorder="1" applyAlignment="1">
      <alignment horizontal="center" vertical="center"/>
    </xf>
    <xf numFmtId="0" fontId="12" fillId="3" borderId="67" xfId="0" applyFont="1" applyFill="1" applyBorder="1" applyAlignment="1">
      <alignment horizontal="center" vertical="center"/>
    </xf>
    <xf numFmtId="0" fontId="12" fillId="6" borderId="27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/>
    </xf>
    <xf numFmtId="0" fontId="1" fillId="14" borderId="68" xfId="0" applyFont="1" applyFill="1" applyBorder="1" applyAlignment="1">
      <alignment horizontal="center" vertical="center"/>
    </xf>
    <xf numFmtId="0" fontId="1" fillId="14" borderId="46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69" xfId="0" applyFont="1" applyFill="1" applyBorder="1" applyAlignment="1">
      <alignment horizontal="center" vertical="center"/>
    </xf>
    <xf numFmtId="0" fontId="1" fillId="14" borderId="48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 shrinkToFit="1"/>
    </xf>
    <xf numFmtId="0" fontId="13" fillId="3" borderId="23" xfId="0" applyFont="1" applyFill="1" applyBorder="1" applyAlignment="1">
      <alignment horizontal="center" vertical="center" shrinkToFit="1"/>
    </xf>
    <xf numFmtId="0" fontId="13" fillId="3" borderId="25" xfId="0" applyFont="1" applyFill="1" applyBorder="1" applyAlignment="1">
      <alignment horizontal="center" vertical="center" shrinkToFit="1"/>
    </xf>
    <xf numFmtId="14" fontId="33" fillId="12" borderId="29" xfId="0" applyNumberFormat="1" applyFont="1" applyFill="1" applyBorder="1" applyAlignment="1">
      <alignment horizontal="center" vertical="center" shrinkToFit="1"/>
    </xf>
    <xf numFmtId="14" fontId="33" fillId="12" borderId="30" xfId="0" applyNumberFormat="1" applyFont="1" applyFill="1" applyBorder="1" applyAlignment="1">
      <alignment horizontal="center" vertical="center" shrinkToFit="1"/>
    </xf>
    <xf numFmtId="0" fontId="13" fillId="4" borderId="23" xfId="0" applyFont="1" applyFill="1" applyBorder="1" applyAlignment="1">
      <alignment horizontal="center" vertical="center" shrinkToFit="1"/>
    </xf>
    <xf numFmtId="0" fontId="13" fillId="4" borderId="24" xfId="0" applyFont="1" applyFill="1" applyBorder="1" applyAlignment="1">
      <alignment horizontal="center" vertical="center" shrinkToFit="1"/>
    </xf>
    <xf numFmtId="0" fontId="30" fillId="14" borderId="58" xfId="0" applyFont="1" applyFill="1" applyBorder="1" applyAlignment="1">
      <alignment horizontal="center" vertical="center"/>
    </xf>
    <xf numFmtId="14" fontId="30" fillId="14" borderId="63" xfId="0" applyNumberFormat="1" applyFont="1" applyFill="1" applyBorder="1" applyAlignment="1">
      <alignment horizontal="center" vertical="center"/>
    </xf>
    <xf numFmtId="14" fontId="30" fillId="14" borderId="62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8" fillId="9" borderId="50" xfId="0" applyFont="1" applyFill="1" applyBorder="1" applyAlignment="1">
      <alignment horizontal="center" vertical="center"/>
    </xf>
    <xf numFmtId="0" fontId="18" fillId="9" borderId="51" xfId="0" applyFont="1" applyFill="1" applyBorder="1" applyAlignment="1">
      <alignment horizontal="center" vertical="center"/>
    </xf>
    <xf numFmtId="0" fontId="18" fillId="9" borderId="70" xfId="0" applyFont="1" applyFill="1" applyBorder="1" applyAlignment="1">
      <alignment horizontal="center" vertical="center"/>
    </xf>
    <xf numFmtId="0" fontId="18" fillId="9" borderId="52" xfId="0" applyFont="1" applyFill="1" applyBorder="1" applyAlignment="1">
      <alignment horizontal="center" vertical="center"/>
    </xf>
    <xf numFmtId="0" fontId="18" fillId="4" borderId="50" xfId="0" applyFont="1" applyFill="1" applyBorder="1" applyAlignment="1">
      <alignment horizontal="center" vertical="center" wrapText="1"/>
    </xf>
    <xf numFmtId="0" fontId="18" fillId="4" borderId="51" xfId="0" applyFont="1" applyFill="1" applyBorder="1" applyAlignment="1">
      <alignment horizontal="center" vertical="center" wrapText="1"/>
    </xf>
    <xf numFmtId="0" fontId="18" fillId="4" borderId="70" xfId="0" applyFont="1" applyFill="1" applyBorder="1" applyAlignment="1">
      <alignment horizontal="center" vertical="center" wrapText="1"/>
    </xf>
    <xf numFmtId="0" fontId="18" fillId="4" borderId="52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51" xfId="0" applyFont="1" applyFill="1" applyBorder="1" applyAlignment="1">
      <alignment horizontal="center" vertical="center" wrapText="1"/>
    </xf>
    <xf numFmtId="0" fontId="18" fillId="10" borderId="70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3" borderId="58" xfId="0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5" fillId="12" borderId="63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12" borderId="62" xfId="0" applyFont="1" applyFill="1" applyBorder="1" applyAlignment="1">
      <alignment horizontal="center" vertical="center" wrapText="1"/>
    </xf>
    <xf numFmtId="0" fontId="31" fillId="18" borderId="6" xfId="0" applyFont="1" applyFill="1" applyBorder="1" applyAlignment="1">
      <alignment horizontal="center" vertical="center"/>
    </xf>
    <xf numFmtId="0" fontId="31" fillId="18" borderId="8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29" fillId="16" borderId="6" xfId="0" applyFont="1" applyFill="1" applyBorder="1" applyAlignment="1">
      <alignment horizontal="center" vertical="center"/>
    </xf>
    <xf numFmtId="0" fontId="29" fillId="16" borderId="8" xfId="0" applyFont="1" applyFill="1" applyBorder="1" applyAlignment="1">
      <alignment horizontal="center" vertical="center"/>
    </xf>
    <xf numFmtId="0" fontId="29" fillId="16" borderId="3" xfId="0" applyFont="1" applyFill="1" applyBorder="1" applyAlignment="1">
      <alignment horizontal="center" vertical="center"/>
    </xf>
    <xf numFmtId="0" fontId="30" fillId="19" borderId="58" xfId="0" applyFont="1" applyFill="1" applyBorder="1" applyAlignment="1">
      <alignment horizontal="center" vertical="center" wrapText="1"/>
    </xf>
    <xf numFmtId="0" fontId="30" fillId="19" borderId="58" xfId="0" applyFont="1" applyFill="1" applyBorder="1" applyAlignment="1">
      <alignment horizontal="center" vertical="center"/>
    </xf>
    <xf numFmtId="0" fontId="30" fillId="14" borderId="63" xfId="0" applyFont="1" applyFill="1" applyBorder="1" applyAlignment="1">
      <alignment horizontal="center" vertical="center"/>
    </xf>
    <xf numFmtId="0" fontId="30" fillId="14" borderId="72" xfId="0" applyFont="1" applyFill="1" applyBorder="1" applyAlignment="1">
      <alignment horizontal="center" vertical="center"/>
    </xf>
    <xf numFmtId="0" fontId="30" fillId="14" borderId="6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8" fillId="8" borderId="50" xfId="0" applyFont="1" applyFill="1" applyBorder="1" applyAlignment="1">
      <alignment horizontal="left" vertical="center" wrapText="1"/>
    </xf>
    <xf numFmtId="0" fontId="8" fillId="8" borderId="51" xfId="0" applyFont="1" applyFill="1" applyBorder="1" applyAlignment="1">
      <alignment horizontal="left" vertical="center" wrapText="1"/>
    </xf>
    <xf numFmtId="0" fontId="8" fillId="8" borderId="70" xfId="0" applyFont="1" applyFill="1" applyBorder="1" applyAlignment="1">
      <alignment horizontal="left" vertical="center" wrapText="1"/>
    </xf>
    <xf numFmtId="0" fontId="8" fillId="8" borderId="52" xfId="0" applyFont="1" applyFill="1" applyBorder="1" applyAlignment="1">
      <alignment horizontal="left" vertical="center" wrapText="1"/>
    </xf>
    <xf numFmtId="0" fontId="18" fillId="11" borderId="27" xfId="0" applyFont="1" applyFill="1" applyBorder="1" applyAlignment="1">
      <alignment horizontal="center" vertical="center"/>
    </xf>
    <xf numFmtId="0" fontId="18" fillId="11" borderId="37" xfId="0" applyFont="1" applyFill="1" applyBorder="1" applyAlignment="1">
      <alignment horizontal="center" vertical="center"/>
    </xf>
    <xf numFmtId="0" fontId="18" fillId="11" borderId="38" xfId="0" applyFont="1" applyFill="1" applyBorder="1" applyAlignment="1">
      <alignment horizontal="center" vertical="center"/>
    </xf>
    <xf numFmtId="0" fontId="18" fillId="17" borderId="59" xfId="0" applyFont="1" applyFill="1" applyBorder="1" applyAlignment="1">
      <alignment horizontal="center" vertical="center" wrapText="1"/>
    </xf>
    <xf numFmtId="0" fontId="18" fillId="17" borderId="60" xfId="0" applyFont="1" applyFill="1" applyBorder="1" applyAlignment="1">
      <alignment horizontal="center" vertical="center"/>
    </xf>
    <xf numFmtId="0" fontId="18" fillId="17" borderId="71" xfId="0" applyFont="1" applyFill="1" applyBorder="1" applyAlignment="1">
      <alignment horizontal="center" vertical="center"/>
    </xf>
    <xf numFmtId="0" fontId="18" fillId="17" borderId="61" xfId="0" applyFont="1" applyFill="1" applyBorder="1" applyAlignment="1">
      <alignment horizontal="center" vertical="center"/>
    </xf>
    <xf numFmtId="0" fontId="37" fillId="14" borderId="63" xfId="0" applyFont="1" applyFill="1" applyBorder="1" applyAlignment="1">
      <alignment horizontal="center" vertical="center" wrapText="1"/>
    </xf>
    <xf numFmtId="0" fontId="37" fillId="14" borderId="74" xfId="0" applyFont="1" applyFill="1" applyBorder="1" applyAlignment="1">
      <alignment horizontal="center" vertical="center" wrapText="1"/>
    </xf>
    <xf numFmtId="0" fontId="28" fillId="12" borderId="0" xfId="0" applyFont="1" applyFill="1" applyAlignment="1">
      <alignment horizontal="left" vertical="center" wrapText="1"/>
    </xf>
    <xf numFmtId="0" fontId="35" fillId="22" borderId="77" xfId="0" applyFont="1" applyFill="1" applyBorder="1" applyAlignment="1">
      <alignment horizontal="center" vertical="center"/>
    </xf>
    <xf numFmtId="0" fontId="35" fillId="22" borderId="7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1">
    <cellStyle name="표준" xfId="0" builtinId="0"/>
  </cellStyles>
  <dxfs count="65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rgb="FFD7DFF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9" formatCode="yyyy/mm/dd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rgb="FF6182D6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rgb="FF94A5DF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</font>
      <numFmt numFmtId="176" formatCode="0_);[Red]\(0\)"/>
      <fill>
        <patternFill patternType="none">
          <fgColor rgb="FF6182D6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auto="1"/>
      </font>
      <numFmt numFmtId="176" formatCode="0_);[Red]\(0\)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auto="1"/>
      </font>
      <numFmt numFmtId="176" formatCode="0_);[Red]\(0\)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color auto="1"/>
      </font>
      <numFmt numFmtId="176" formatCode="0_);[Red]\(0\)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맑은 고딕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76" formatCode="0_);[Red]\(0\)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맑은 고딕"/>
        <scheme val="minor"/>
      </font>
      <numFmt numFmtId="19" formatCode="yyyy/mm/dd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30" formatCode="@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76" formatCode="0_);[Red]\(0\)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80" formatCode="[$-412]AM/PM\ h:mm;@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76" formatCode="0_);[Red]\(0\)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19" formatCode="yyyy/mm/dd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</font>
      <numFmt numFmtId="0" formatCode="General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numFmt numFmtId="30" formatCode="@"/>
      <fill>
        <patternFill patternType="none">
          <fgColor auto="1"/>
          <bgColor auto="1"/>
        </patternFill>
      </fill>
      <alignment horizontal="center" vertical="center" wrapText="1" justifyLastLine="1" shrinkToFit="1"/>
    </dxf>
    <dxf>
      <border>
        <bottom style="thin">
          <color indexed="64"/>
        </bottom>
      </border>
    </dxf>
    <dxf>
      <font>
        <sz val="10"/>
        <color rgb="FF000000"/>
      </font>
      <numFmt numFmtId="30" formatCode="@"/>
      <fill>
        <patternFill patternType="none">
          <fgColor auto="1"/>
          <bgColor auto="1"/>
        </patternFill>
      </fill>
      <alignment horizontal="center" vertical="center" wrapText="1" justifyLastLine="1" shrinkToFit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64"/>
      <tableStyleElement type="headerRow" dxfId="63"/>
      <tableStyleElement type="totalRow" dxfId="62"/>
      <tableStyleElement type="firstColumn" dxfId="61"/>
      <tableStyleElement type="lastColumn" dxfId="60"/>
      <tableStyleElement type="firstRowStripe" dxfId="59"/>
      <tableStyleElement type="firstColumnStripe" dxfId="58"/>
    </tableStyle>
    <tableStyle name="Light Style 1 - Accent 1" table="0" count="7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2:W74" totalsRowShown="0" headerRowDxfId="50" dataDxfId="48" headerRowBorderDxfId="49" tableBorderDxfId="47" totalsRowBorderDxfId="46">
  <autoFilter ref="A2:W74"/>
  <sortState ref="A3:T4">
    <sortCondition ref="B2:B4"/>
  </sortState>
  <tableColumns count="23">
    <tableColumn id="1" name="순번" dataDxfId="45">
      <calculatedColumnFormula>IF($B3="","",ROW()-2)</calculatedColumnFormula>
    </tableColumn>
    <tableColumn id="2" name="날짜" dataDxfId="44"/>
    <tableColumn id="3" name="이름" dataDxfId="43"/>
    <tableColumn id="4" name="출결" dataDxfId="42"/>
    <tableColumn id="5" name="과제수행도" dataDxfId="41"/>
    <tableColumn id="6" name="플래너수행도" dataDxfId="40"/>
    <tableColumn id="7" name="수업집중도" dataDxfId="39"/>
    <tableColumn id="8" name="테스트결과" dataDxfId="38"/>
    <tableColumn id="9" name="과제" dataDxfId="37"/>
    <tableColumn id="10" name="교재" dataDxfId="36"/>
    <tableColumn id="11" name="진도" dataDxfId="35"/>
    <tableColumn id="12" name="월" dataDxfId="34">
      <calculatedColumnFormula>IF($B3="","",MONTH(표1[[#This Row],[날짜]]))</calculatedColumnFormula>
    </tableColumn>
    <tableColumn id="13" name="주" dataDxfId="33">
      <calculatedColumnFormula>IF($B3="","",WEEKNUM(표1[[#This Row],[날짜]],2)-WEEKNUM(표1[[#This Row],[날짜]]-DAY(표1[[#This Row],[날짜]])+1,2)+1)</calculatedColumnFormula>
    </tableColumn>
    <tableColumn id="14" name="열1" dataDxfId="32">
      <calculatedColumnFormula>IF($B3="","",IFERROR(VALUE(LEFT(표1[[#This Row],[테스트결과]],FIND("/",표1[[#This Row],[테스트결과]])-1)),0))</calculatedColumnFormula>
    </tableColumn>
    <tableColumn id="15" name="병합" dataDxfId="31">
      <calculatedColumnFormula>IF($B3="","",표1[[#This Row],[월]]&amp;"월 "&amp;표1[[#This Row],[주]]&amp;"주차")</calculatedColumnFormula>
    </tableColumn>
    <tableColumn id="16" name="주차개수" dataDxfId="30">
      <calculatedColumnFormula>IF(표1[[#This Row],[주차 유니크]]="","",ROW()-2)</calculatedColumnFormula>
    </tableColumn>
    <tableColumn id="17" name="주차 유니크" dataDxfId="29">
      <calculatedColumnFormula>IFERROR(LOOKUP(2,1/(COUNTIF(OFFSET($Q$2,0,0,ROW()-2,1),OFFSET($O$3,0,0,COUNT(표1[주]),1))=0),OFFSET($O$3,0,0,COUNT(표1[주]),1)),"")</calculatedColumnFormula>
    </tableColumn>
    <tableColumn id="18" name="이름 개수" dataDxfId="28">
      <calculatedColumnFormula>IF(표1[[#This Row],[이름 유니크]]="","",ROW()-2)</calculatedColumnFormula>
    </tableColumn>
    <tableColumn id="19" name="이름 유니크" dataDxfId="27">
      <calculatedColumnFormula>IFERROR(LOOKUP(2,1/(COUNTIF(OFFSET($S$2,0,0,ROW()-2,1),OFFSET($C$3,0,0,COUNT(표1[주]),1))=0),OFFSET($C$3,0,0,COUNT(표1[주]),1)),"")</calculatedColumnFormula>
    </tableColumn>
    <tableColumn id="20" name="선택한 연번" dataDxfId="26">
      <calculatedColumnFormula>IF(월간관리표!$C$60=표1[[#This Row],[이름]],MAX(OFFSET($T$1,0,0,ROW()-1,1))+1,"")</calculatedColumnFormula>
    </tableColumn>
    <tableColumn id="24" name="선택된 날짜" dataDxfId="25">
      <calculatedColumnFormula>IFERROR(INDEX($B:$B,MATCH(ROW()-2,$T:$T,0),1),"")</calculatedColumnFormula>
    </tableColumn>
    <tableColumn id="25" name="찾기용 병합" dataDxfId="24">
      <calculatedColumnFormula>IF(U3="","",표1[[#This Row],[선택된 날짜]]&amp;월간관리표!$C$60)</calculatedColumnFormula>
    </tableColumn>
    <tableColumn id="21" name="주간관리표 선택한 연번" dataDxfId="23">
      <calculatedColumnFormula>IF(AND(주간관리표!$I$35=표1[[#This Row],[이름]],주간관리표!$C$35=표1[[#This Row],[병합]]),MAX(OFFSET($W$1,0,0,ROW()-1,1))+1,"")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2:T74" totalsRowShown="0" headerRowDxfId="22" dataDxfId="20" headerRowBorderDxfId="21" totalsRowBorderDxfId="19">
  <autoFilter ref="A2:T74"/>
  <tableColumns count="20">
    <tableColumn id="7" name="연번" dataDxfId="18">
      <calculatedColumnFormula>ROW()-2</calculatedColumnFormula>
    </tableColumn>
    <tableColumn id="1" name="날짜" dataDxfId="17"/>
    <tableColumn id="22" name="출석시간"/>
    <tableColumn id="2" name="이름" dataDxfId="16"/>
    <tableColumn id="3" name="단원명" dataDxfId="15"/>
    <tableColumn id="4" name="성취단계" dataDxfId="14"/>
    <tableColumn id="5" name="취약유형" dataDxfId="13"/>
    <tableColumn id="6" name="특이사항" dataDxfId="12"/>
    <tableColumn id="8" name="월" dataDxfId="11">
      <calculatedColumnFormula>IF($B3="","",MONTH(표2[[#This Row],[날짜]]))</calculatedColumnFormula>
    </tableColumn>
    <tableColumn id="9" name="주" dataDxfId="10">
      <calculatedColumnFormula>IF($B3="","",WEEKNUM(표2[[#This Row],[날짜]],2)-WEEKNUM(표2[[#This Row],[날짜]]-DAY(표2[[#This Row],[날짜]])+1,2)+1)</calculatedColumnFormula>
    </tableColumn>
    <tableColumn id="11" name="병합" dataDxfId="9">
      <calculatedColumnFormula>IF($B3="","",표2[[#This Row],[월]]&amp;"월 "&amp;표2[[#This Row],[주]]&amp;"주차")</calculatedColumnFormula>
    </tableColumn>
    <tableColumn id="12" name="주차개수" dataDxfId="8">
      <calculatedColumnFormula>IF(표2[[#This Row],[주차 유니크]]="","",ROW()-2)</calculatedColumnFormula>
    </tableColumn>
    <tableColumn id="13" name="주차 유니크" dataDxfId="7">
      <calculatedColumnFormula>IFERROR(LOOKUP(2,1/(COUNTIF(OFFSET($M$2,0,0,ROW()-2,1),OFFSET($K$3,0,0,COUNT(표2[주]),1))=0),OFFSET($K$3,0,0,COUNT(표2[주]),1)),"")</calculatedColumnFormula>
    </tableColumn>
    <tableColumn id="14" name="이름 개수" dataDxfId="6">
      <calculatedColumnFormula>IF(표2[[#This Row],[이름 유니크]]="","",ROW()-2)</calculatedColumnFormula>
    </tableColumn>
    <tableColumn id="15" name="이름 유니크" dataDxfId="5">
      <calculatedColumnFormula>IFERROR(LOOKUP(2,1/(COUNTIF(OFFSET($O$2,0,0,ROW()-2,1),OFFSET($D$3,0,0,COUNT(표2[주]),1))=0),OFFSET($D$3,0,0,COUNT(표2[주]),1)),"")</calculatedColumnFormula>
    </tableColumn>
    <tableColumn id="16" name="같은이름 순번" dataDxfId="4">
      <calculatedColumnFormula>IF(D3="","",COUNTIF(OFFSET($D$2,0,0,ROW()-1,1),$D3))</calculatedColumnFormula>
    </tableColumn>
    <tableColumn id="10" name="병합2" dataDxfId="3">
      <calculatedColumnFormula>D3&amp;P3</calculatedColumnFormula>
    </tableColumn>
    <tableColumn id="17" name="병합3" dataDxfId="2">
      <calculatedColumnFormula>D3&amp;K3</calculatedColumnFormula>
    </tableColumn>
    <tableColumn id="18" name="숫자세기" dataDxfId="1">
      <calculatedColumnFormula>IF($R3="","",COUNTIF(OFFSET(R$1,0,0,ROW(),1),$R3))</calculatedColumnFormula>
    </tableColumn>
    <tableColumn id="19" name="열1" dataDxfId="0">
      <calculatedColumnFormula>IF($R3="","",R3&amp;"/"&amp;S3)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41"/>
  <sheetViews>
    <sheetView zoomScale="85" zoomScaleNormal="85" zoomScaleSheetLayoutView="75" workbookViewId="0">
      <selection sqref="A1:K1"/>
    </sheetView>
  </sheetViews>
  <sheetFormatPr defaultColWidth="9" defaultRowHeight="15.6"/>
  <cols>
    <col min="1" max="1" width="10" style="3" bestFit="1" customWidth="1"/>
    <col min="2" max="2" width="19.69921875" style="7" customWidth="1"/>
    <col min="3" max="3" width="10" style="3" bestFit="1" customWidth="1"/>
    <col min="4" max="4" width="11.5" style="139" bestFit="1" customWidth="1"/>
    <col min="5" max="5" width="16.59765625" style="3" bestFit="1" customWidth="1"/>
    <col min="6" max="6" width="19" style="3" bestFit="1" customWidth="1"/>
    <col min="7" max="7" width="16.59765625" style="3" bestFit="1" customWidth="1"/>
    <col min="8" max="8" width="16.59765625" style="9" bestFit="1" customWidth="1"/>
    <col min="9" max="9" width="37" style="62" customWidth="1"/>
    <col min="10" max="10" width="18.3984375" style="3" customWidth="1"/>
    <col min="11" max="11" width="37.59765625" style="62" customWidth="1"/>
    <col min="12" max="12" width="14.3984375" style="3" hidden="1" customWidth="1"/>
    <col min="13" max="13" width="9.69921875" style="3" hidden="1" customWidth="1"/>
    <col min="14" max="15" width="10" style="3" hidden="1" customWidth="1"/>
    <col min="16" max="16" width="12" style="3" hidden="1" customWidth="1"/>
    <col min="17" max="17" width="14.19921875" style="3" hidden="1" customWidth="1"/>
    <col min="18" max="18" width="12.59765625" style="3" hidden="1" customWidth="1"/>
    <col min="19" max="19" width="16.59765625" style="3" hidden="1" customWidth="1"/>
    <col min="20" max="20" width="12.59765625" style="3" hidden="1" customWidth="1"/>
    <col min="21" max="21" width="12.69921875" style="1" hidden="1" customWidth="1"/>
    <col min="22" max="22" width="10.8984375" style="1" hidden="1" customWidth="1"/>
    <col min="23" max="23" width="24" style="1" hidden="1" customWidth="1"/>
    <col min="24" max="16384" width="9" style="1"/>
  </cols>
  <sheetData>
    <row r="1" spans="1:23" ht="31.5" customHeight="1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4"/>
      <c r="M1" s="4"/>
      <c r="N1" s="4"/>
      <c r="O1" s="4"/>
      <c r="P1" s="4"/>
      <c r="Q1" s="4"/>
      <c r="R1" s="4"/>
    </row>
    <row r="2" spans="1:23">
      <c r="A2" s="2" t="s">
        <v>1</v>
      </c>
      <c r="B2" s="60" t="s">
        <v>2</v>
      </c>
      <c r="C2" s="5" t="s">
        <v>3</v>
      </c>
      <c r="D2" s="136" t="s">
        <v>4</v>
      </c>
      <c r="E2" s="5" t="s">
        <v>5</v>
      </c>
      <c r="F2" s="5" t="s">
        <v>6</v>
      </c>
      <c r="G2" s="5" t="s">
        <v>7</v>
      </c>
      <c r="H2" s="8" t="s">
        <v>8</v>
      </c>
      <c r="I2" s="61" t="s">
        <v>9</v>
      </c>
      <c r="J2" s="5" t="s">
        <v>10</v>
      </c>
      <c r="K2" s="61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6" t="s">
        <v>22</v>
      </c>
      <c r="W2" s="107" t="s">
        <v>23</v>
      </c>
    </row>
    <row r="3" spans="1:23" ht="30" customHeight="1">
      <c r="A3" s="48">
        <f t="shared" ref="A3:A34" si="0">IF($B3="","",ROW()-2)</f>
        <v>1</v>
      </c>
      <c r="B3" s="56">
        <v>44565</v>
      </c>
      <c r="C3" s="54" t="s">
        <v>24</v>
      </c>
      <c r="D3" s="137">
        <v>0.41666666666666669</v>
      </c>
      <c r="E3" s="54" t="s">
        <v>25</v>
      </c>
      <c r="F3" s="55" t="s">
        <v>25</v>
      </c>
      <c r="G3" s="55">
        <v>5</v>
      </c>
      <c r="H3" s="59" t="s">
        <v>25</v>
      </c>
      <c r="I3" s="108" t="s">
        <v>26</v>
      </c>
      <c r="J3" s="54" t="s">
        <v>27</v>
      </c>
      <c r="K3" s="108" t="s">
        <v>28</v>
      </c>
      <c r="L3" s="48">
        <f>IF($B3="","",MONTH(표1[[#This Row],[날짜]]))</f>
        <v>1</v>
      </c>
      <c r="M3" s="48">
        <f>IF($B3="","",WEEKNUM(표1[[#This Row],[날짜]],2)-WEEKNUM(표1[[#This Row],[날짜]]-DAY(표1[[#This Row],[날짜]])+1,2)+1)</f>
        <v>2</v>
      </c>
      <c r="N3" s="49">
        <f>IF($B3="","",IFERROR(VALUE(LEFT(표1[[#This Row],[테스트결과]],FIND("/",표1[[#This Row],[테스트결과]])-1)),0))</f>
        <v>0</v>
      </c>
      <c r="O3" s="49" t="str">
        <f>IF($B3="","",표1[[#This Row],[월]]&amp;"월 "&amp;표1[[#This Row],[주]]&amp;"주차")</f>
        <v>1월 2주차</v>
      </c>
      <c r="P3" s="49">
        <f ca="1">IF(표1[[#This Row],[주차 유니크]]="","",ROW()-2)</f>
        <v>1</v>
      </c>
      <c r="Q3" s="49" t="str">
        <f ca="1">IFERROR(LOOKUP(2,1/(COUNTIF(OFFSET($Q$2,0,0,ROW()-2,1),OFFSET($O$3,0,0,COUNT(표1[주]),1))=0),OFFSET($O$3,0,0,COUNT(표1[주]),1)),"")</f>
        <v>1월 4주차</v>
      </c>
      <c r="R3" s="48">
        <f ca="1">IF(표1[[#This Row],[이름 유니크]]="","",ROW()-2)</f>
        <v>1</v>
      </c>
      <c r="S3" s="48" t="str">
        <f ca="1">IFERROR(LOOKUP(2,1/(COUNTIF(OFFSET($S$2,0,0,ROW()-2,1),OFFSET($C$3,0,0,COUNT(표1[주]),1))=0),OFFSET($C$3,0,0,COUNT(표1[주]),1)),"")</f>
        <v>장연주</v>
      </c>
      <c r="T3" s="48" t="str">
        <f ca="1">IF(월간관리표!$C$60=표1[[#This Row],[이름]],MAX(OFFSET($T$1,0,0,ROW()-1,1))+1,"")</f>
        <v/>
      </c>
      <c r="U3" s="47" t="str">
        <f t="shared" ref="U3:U34" ca="1" si="1">IFERROR(INDEX($B:$B,MATCH(ROW()-2,$T:$T,0),1),"")</f>
        <v/>
      </c>
      <c r="V3" s="48" t="str">
        <f ca="1">IF(U3="","",표1[[#This Row],[선택된 날짜]]&amp;월간관리표!$C$60)</f>
        <v/>
      </c>
      <c r="W3" s="55" t="str">
        <f ca="1">IF(AND(주간관리표!$I$35=표1[[#This Row],[이름]],주간관리표!$C$35=표1[[#This Row],[병합]]),MAX(OFFSET($W$1,0,0,ROW()-1,1))+1,"")</f>
        <v/>
      </c>
    </row>
    <row r="4" spans="1:23" ht="30" customHeight="1">
      <c r="A4" s="48">
        <f t="shared" si="0"/>
        <v>2</v>
      </c>
      <c r="B4" s="56">
        <v>44566</v>
      </c>
      <c r="C4" s="54" t="s">
        <v>24</v>
      </c>
      <c r="D4" s="137">
        <v>0.41180555555555554</v>
      </c>
      <c r="E4" s="54" t="s">
        <v>29</v>
      </c>
      <c r="F4" s="55" t="s">
        <v>30</v>
      </c>
      <c r="G4" s="55">
        <v>5</v>
      </c>
      <c r="H4" s="59" t="s">
        <v>25</v>
      </c>
      <c r="I4" s="108" t="s">
        <v>26</v>
      </c>
      <c r="J4" s="54" t="s">
        <v>27</v>
      </c>
      <c r="K4" s="108" t="s">
        <v>31</v>
      </c>
      <c r="L4" s="48">
        <f>IF($B4="","",MONTH(표1[[#This Row],[날짜]]))</f>
        <v>1</v>
      </c>
      <c r="M4" s="48">
        <f>IF($B4="","",WEEKNUM(표1[[#This Row],[날짜]],2)-WEEKNUM(표1[[#This Row],[날짜]]-DAY(표1[[#This Row],[날짜]])+1,2)+1)</f>
        <v>2</v>
      </c>
      <c r="N4" s="49">
        <f>IF($B4="","",IFERROR(VALUE(LEFT(표1[[#This Row],[테스트결과]],FIND("/",표1[[#This Row],[테스트결과]])-1)),0))</f>
        <v>0</v>
      </c>
      <c r="O4" s="49" t="str">
        <f>IF($B4="","",표1[[#This Row],[월]]&amp;"월 "&amp;표1[[#This Row],[주]]&amp;"주차")</f>
        <v>1월 2주차</v>
      </c>
      <c r="P4" s="49">
        <f ca="1">IF(표1[[#This Row],[주차 유니크]]="","",ROW()-2)</f>
        <v>2</v>
      </c>
      <c r="Q4" s="49" t="str">
        <f ca="1">IFERROR(LOOKUP(2,1/(COUNTIF(OFFSET($Q$2,0,0,ROW()-2,1),OFFSET($O$3,0,0,COUNT(표1[주]),1))=0),OFFSET($O$3,0,0,COUNT(표1[주]),1)),"")</f>
        <v>1월 3주차</v>
      </c>
      <c r="R4" s="48">
        <f ca="1">IF(표1[[#This Row],[이름 유니크]]="","",ROW()-2)</f>
        <v>2</v>
      </c>
      <c r="S4" s="48" t="str">
        <f ca="1">IFERROR(LOOKUP(2,1/(COUNTIF(OFFSET($S$2,0,0,ROW()-2,1),OFFSET($C$3,0,0,COUNT(표1[주]),1))=0),OFFSET($C$3,0,0,COUNT(표1[주]),1)),"")</f>
        <v>김규희</v>
      </c>
      <c r="T4" s="48" t="str">
        <f ca="1">IF(월간관리표!$C$60=표1[[#This Row],[이름]],MAX(OFFSET($T$1,0,0,ROW()-1,1))+1,"")</f>
        <v/>
      </c>
      <c r="U4" s="47" t="str">
        <f t="shared" ca="1" si="1"/>
        <v/>
      </c>
      <c r="V4" s="48" t="str">
        <f ca="1">IF(U4="","",표1[[#This Row],[선택된 날짜]]&amp;월간관리표!$C$60)</f>
        <v/>
      </c>
      <c r="W4" s="55" t="str">
        <f ca="1">IF(AND(주간관리표!$I$35=표1[[#This Row],[이름]],주간관리표!$C$35=표1[[#This Row],[병합]]),MAX(OFFSET($W$1,0,0,ROW()-1,1))+1,"")</f>
        <v/>
      </c>
    </row>
    <row r="5" spans="1:23" ht="30" customHeight="1">
      <c r="A5" s="48">
        <f t="shared" si="0"/>
        <v>3</v>
      </c>
      <c r="B5" s="56">
        <v>44567</v>
      </c>
      <c r="C5" s="54" t="s">
        <v>24</v>
      </c>
      <c r="D5" s="137">
        <v>0.41180555555555554</v>
      </c>
      <c r="E5" s="54" t="s">
        <v>25</v>
      </c>
      <c r="F5" s="55" t="s">
        <v>30</v>
      </c>
      <c r="G5" s="55">
        <v>5</v>
      </c>
      <c r="H5" s="59" t="s">
        <v>32</v>
      </c>
      <c r="I5" s="108" t="s">
        <v>33</v>
      </c>
      <c r="J5" s="54" t="s">
        <v>27</v>
      </c>
      <c r="K5" s="108" t="s">
        <v>34</v>
      </c>
      <c r="L5" s="48">
        <f>IF($B5="","",MONTH(표1[[#This Row],[날짜]]))</f>
        <v>1</v>
      </c>
      <c r="M5" s="48">
        <f>IF($B5="","",WEEKNUM(표1[[#This Row],[날짜]],2)-WEEKNUM(표1[[#This Row],[날짜]]-DAY(표1[[#This Row],[날짜]])+1,2)+1)</f>
        <v>2</v>
      </c>
      <c r="N5" s="49">
        <f>IF($B5="","",IFERROR(VALUE(LEFT(표1[[#This Row],[테스트결과]],FIND("/",표1[[#This Row],[테스트결과]])-1)),0))</f>
        <v>80</v>
      </c>
      <c r="O5" s="49" t="str">
        <f>IF($B5="","",표1[[#This Row],[월]]&amp;"월 "&amp;표1[[#This Row],[주]]&amp;"주차")</f>
        <v>1월 2주차</v>
      </c>
      <c r="P5" s="49">
        <f ca="1">IF(표1[[#This Row],[주차 유니크]]="","",ROW()-2)</f>
        <v>3</v>
      </c>
      <c r="Q5" s="49" t="str">
        <f ca="1">IFERROR(LOOKUP(2,1/(COUNTIF(OFFSET($Q$2,0,0,ROW()-2,1),OFFSET($O$3,0,0,COUNT(표1[주]),1))=0),OFFSET($O$3,0,0,COUNT(표1[주]),1)),"")</f>
        <v>1월 2주차</v>
      </c>
      <c r="R5" s="48" t="str">
        <f ca="1">IF(표1[[#This Row],[이름 유니크]]="","",ROW()-2)</f>
        <v/>
      </c>
      <c r="S5" s="48" t="str">
        <f ca="1">IFERROR(LOOKUP(2,1/(COUNTIF(OFFSET($S$2,0,0,ROW()-2,1),OFFSET($C$3,0,0,COUNT(표1[주]),1))=0),OFFSET($C$3,0,0,COUNT(표1[주]),1)),"")</f>
        <v/>
      </c>
      <c r="T5" s="48" t="str">
        <f ca="1">IF(월간관리표!$C$60=표1[[#This Row],[이름]],MAX(OFFSET($T$1,0,0,ROW()-1,1))+1,"")</f>
        <v/>
      </c>
      <c r="U5" s="47" t="str">
        <f t="shared" ca="1" si="1"/>
        <v/>
      </c>
      <c r="V5" s="48" t="str">
        <f ca="1">IF(U5="","",표1[[#This Row],[선택된 날짜]]&amp;월간관리표!$C$60)</f>
        <v/>
      </c>
      <c r="W5" s="55" t="str">
        <f ca="1">IF(AND(주간관리표!$I$35=표1[[#This Row],[이름]],주간관리표!$C$35=표1[[#This Row],[병합]]),MAX(OFFSET($W$1,0,0,ROW()-1,1))+1,"")</f>
        <v/>
      </c>
    </row>
    <row r="6" spans="1:23" ht="30" customHeight="1">
      <c r="A6" s="48">
        <f t="shared" si="0"/>
        <v>4</v>
      </c>
      <c r="B6" s="56">
        <v>44568</v>
      </c>
      <c r="C6" s="54" t="s">
        <v>24</v>
      </c>
      <c r="D6" s="137">
        <v>0.41111111111111115</v>
      </c>
      <c r="E6" s="54" t="s">
        <v>25</v>
      </c>
      <c r="F6" s="55" t="s">
        <v>30</v>
      </c>
      <c r="G6" s="55">
        <v>5</v>
      </c>
      <c r="H6" s="59" t="s">
        <v>35</v>
      </c>
      <c r="I6" s="108" t="s">
        <v>126</v>
      </c>
      <c r="J6" s="54" t="s">
        <v>27</v>
      </c>
      <c r="K6" s="108" t="s">
        <v>36</v>
      </c>
      <c r="L6" s="48">
        <f>IF($B6="","",MONTH(표1[[#This Row],[날짜]]))</f>
        <v>1</v>
      </c>
      <c r="M6" s="48">
        <f>IF($B6="","",WEEKNUM(표1[[#This Row],[날짜]],2)-WEEKNUM(표1[[#This Row],[날짜]]-DAY(표1[[#This Row],[날짜]])+1,2)+1)</f>
        <v>2</v>
      </c>
      <c r="N6" s="49">
        <f>IF($B6="","",IFERROR(VALUE(LEFT(표1[[#This Row],[테스트결과]],FIND("/",표1[[#This Row],[테스트결과]])-1)),0))</f>
        <v>70</v>
      </c>
      <c r="O6" s="49" t="str">
        <f>IF($B6="","",표1[[#This Row],[월]]&amp;"월 "&amp;표1[[#This Row],[주]]&amp;"주차")</f>
        <v>1월 2주차</v>
      </c>
      <c r="P6" s="49" t="str">
        <f ca="1">IF(표1[[#This Row],[주차 유니크]]="","",ROW()-2)</f>
        <v/>
      </c>
      <c r="Q6" s="49" t="str">
        <f ca="1">IFERROR(LOOKUP(2,1/(COUNTIF(OFFSET($Q$2,0,0,ROW()-2,1),OFFSET($O$3,0,0,COUNT(표1[주]),1))=0),OFFSET($O$3,0,0,COUNT(표1[주]),1)),"")</f>
        <v/>
      </c>
      <c r="R6" s="48" t="str">
        <f ca="1">IF(표1[[#This Row],[이름 유니크]]="","",ROW()-2)</f>
        <v/>
      </c>
      <c r="S6" s="48" t="str">
        <f ca="1">IFERROR(LOOKUP(2,1/(COUNTIF(OFFSET($S$2,0,0,ROW()-2,1),OFFSET($C$3,0,0,COUNT(표1[주]),1))=0),OFFSET($C$3,0,0,COUNT(표1[주]),1)),"")</f>
        <v/>
      </c>
      <c r="T6" s="48" t="str">
        <f ca="1">IF(월간관리표!$C$60=표1[[#This Row],[이름]],MAX(OFFSET($T$1,0,0,ROW()-1,1))+1,"")</f>
        <v/>
      </c>
      <c r="U6" s="47" t="str">
        <f t="shared" ca="1" si="1"/>
        <v/>
      </c>
      <c r="V6" s="48" t="str">
        <f ca="1">IF(U6="","",표1[[#This Row],[선택된 날짜]]&amp;월간관리표!$C$60)</f>
        <v/>
      </c>
      <c r="W6" s="55" t="str">
        <f ca="1">IF(AND(주간관리표!$I$35=표1[[#This Row],[이름]],주간관리표!$C$35=표1[[#This Row],[병합]]),MAX(OFFSET($W$1,0,0,ROW()-1,1))+1,"")</f>
        <v/>
      </c>
    </row>
    <row r="7" spans="1:23" ht="30" customHeight="1">
      <c r="A7" s="48">
        <f t="shared" ref="A7:A13" si="2">IF($B7="","",ROW()-2)</f>
        <v>5</v>
      </c>
      <c r="B7" s="56">
        <v>44568</v>
      </c>
      <c r="C7" s="54" t="s">
        <v>37</v>
      </c>
      <c r="D7" s="137">
        <v>0.5625</v>
      </c>
      <c r="E7" s="54" t="s">
        <v>25</v>
      </c>
      <c r="F7" s="55" t="s">
        <v>30</v>
      </c>
      <c r="G7" s="55">
        <v>5</v>
      </c>
      <c r="H7" s="59" t="s">
        <v>29</v>
      </c>
      <c r="I7" s="108" t="s">
        <v>123</v>
      </c>
      <c r="J7" s="54" t="s">
        <v>27</v>
      </c>
      <c r="K7" s="108" t="s">
        <v>36</v>
      </c>
      <c r="L7" s="48">
        <f>IF($B7="","",MONTH(표1[[#This Row],[날짜]]))</f>
        <v>1</v>
      </c>
      <c r="M7" s="48">
        <f>IF($B7="","",WEEKNUM(표1[[#This Row],[날짜]],2)-WEEKNUM(표1[[#This Row],[날짜]]-DAY(표1[[#This Row],[날짜]])+1,2)+1)</f>
        <v>2</v>
      </c>
      <c r="N7" s="49">
        <f>IF($B7="","",IFERROR(VALUE(LEFT(표1[[#This Row],[테스트결과]],FIND("/",표1[[#This Row],[테스트결과]])-1)),0))</f>
        <v>0</v>
      </c>
      <c r="O7" s="49" t="str">
        <f>IF($B7="","",표1[[#This Row],[월]]&amp;"월 "&amp;표1[[#This Row],[주]]&amp;"주차")</f>
        <v>1월 2주차</v>
      </c>
      <c r="P7" s="49" t="str">
        <f ca="1">IF(표1[[#This Row],[주차 유니크]]="","",ROW()-2)</f>
        <v/>
      </c>
      <c r="Q7" s="49" t="str">
        <f ca="1">IFERROR(LOOKUP(2,1/(COUNTIF(OFFSET($Q$2,0,0,ROW()-2,1),OFFSET($O$3,0,0,COUNT(표1[주]),1))=0),OFFSET($O$3,0,0,COUNT(표1[주]),1)),"")</f>
        <v/>
      </c>
      <c r="R7" s="48" t="str">
        <f ca="1">IF(표1[[#This Row],[이름 유니크]]="","",ROW()-2)</f>
        <v/>
      </c>
      <c r="S7" s="48" t="str">
        <f ca="1">IFERROR(LOOKUP(2,1/(COUNTIF(OFFSET($S$2,0,0,ROW()-2,1),OFFSET($C$3,0,0,COUNT(표1[주]),1))=0),OFFSET($C$3,0,0,COUNT(표1[주]),1)),"")</f>
        <v/>
      </c>
      <c r="T7" s="48" t="str">
        <f ca="1">IF(월간관리표!$C$60=표1[[#This Row],[이름]],MAX(OFFSET($T$1,0,0,ROW()-1,1))+1,"")</f>
        <v/>
      </c>
      <c r="U7" s="47" t="str">
        <f t="shared" ca="1" si="1"/>
        <v/>
      </c>
      <c r="V7" s="48" t="str">
        <f ca="1">IF(U7="","",표1[[#This Row],[선택된 날짜]]&amp;월간관리표!$C$60)</f>
        <v/>
      </c>
      <c r="W7" s="55" t="str">
        <f ca="1">IF(AND(주간관리표!$I$35=표1[[#This Row],[이름]],주간관리표!$C$35=표1[[#This Row],[병합]]),MAX(OFFSET($W$1,0,0,ROW()-1,1))+1,"")</f>
        <v/>
      </c>
    </row>
    <row r="8" spans="1:23" ht="30" customHeight="1">
      <c r="A8" s="48">
        <f t="shared" si="2"/>
        <v>6</v>
      </c>
      <c r="B8" s="56">
        <v>44571</v>
      </c>
      <c r="C8" s="54" t="s">
        <v>24</v>
      </c>
      <c r="D8" s="137">
        <v>0.41250000000000003</v>
      </c>
      <c r="E8" s="54">
        <v>3</v>
      </c>
      <c r="F8" s="55" t="s">
        <v>30</v>
      </c>
      <c r="G8" s="55">
        <v>5</v>
      </c>
      <c r="H8" t="s">
        <v>38</v>
      </c>
      <c r="I8" s="108" t="s">
        <v>39</v>
      </c>
      <c r="J8" s="54" t="s">
        <v>27</v>
      </c>
      <c r="K8" s="108" t="s">
        <v>40</v>
      </c>
      <c r="L8" s="48">
        <f>IF($B8="","",MONTH(표1[[#This Row],[날짜]]))</f>
        <v>1</v>
      </c>
      <c r="M8" s="48">
        <f>IF($B8="","",WEEKNUM(표1[[#This Row],[날짜]],2)-WEEKNUM(표1[[#This Row],[날짜]]-DAY(표1[[#This Row],[날짜]])+1,2)+1)</f>
        <v>3</v>
      </c>
      <c r="N8" s="49">
        <f>IF($B8="","",IFERROR(VALUE(LEFT(표1[[#This Row],[테스트결과]],FIND("/",표1[[#This Row],[테스트결과]])-1)),0))</f>
        <v>90</v>
      </c>
      <c r="O8" s="49" t="str">
        <f>IF($B8="","",표1[[#This Row],[월]]&amp;"월 "&amp;표1[[#This Row],[주]]&amp;"주차")</f>
        <v>1월 3주차</v>
      </c>
      <c r="P8" s="49" t="str">
        <f ca="1">IF(표1[[#This Row],[주차 유니크]]="","",ROW()-2)</f>
        <v/>
      </c>
      <c r="Q8" s="49" t="str">
        <f ca="1">IFERROR(LOOKUP(2,1/(COUNTIF(OFFSET($Q$2,0,0,ROW()-2,1),OFFSET($O$3,0,0,COUNT(표1[주]),1))=0),OFFSET($O$3,0,0,COUNT(표1[주]),1)),"")</f>
        <v/>
      </c>
      <c r="R8" s="48" t="str">
        <f ca="1">IF(표1[[#This Row],[이름 유니크]]="","",ROW()-2)</f>
        <v/>
      </c>
      <c r="S8" s="48" t="str">
        <f ca="1">IFERROR(LOOKUP(2,1/(COUNTIF(OFFSET($S$2,0,0,ROW()-2,1),OFFSET($C$3,0,0,COUNT(표1[주]),1))=0),OFFSET($C$3,0,0,COUNT(표1[주]),1)),"")</f>
        <v/>
      </c>
      <c r="T8" s="48" t="str">
        <f ca="1">IF(월간관리표!$C$60=표1[[#This Row],[이름]],MAX(OFFSET($T$1,0,0,ROW()-1,1))+1,"")</f>
        <v/>
      </c>
      <c r="U8" s="47" t="str">
        <f t="shared" ca="1" si="1"/>
        <v/>
      </c>
      <c r="V8" s="48" t="str">
        <f ca="1">IF(U8="","",표1[[#This Row],[선택된 날짜]]&amp;월간관리표!$C$60)</f>
        <v/>
      </c>
      <c r="W8" s="55" t="str">
        <f ca="1">IF(AND(주간관리표!$I$35=표1[[#This Row],[이름]],주간관리표!$C$35=표1[[#This Row],[병합]]),MAX(OFFSET($W$1,0,0,ROW()-1,1))+1,"")</f>
        <v/>
      </c>
    </row>
    <row r="9" spans="1:23" ht="30" customHeight="1">
      <c r="A9" s="48">
        <f t="shared" si="2"/>
        <v>7</v>
      </c>
      <c r="B9" s="56">
        <v>44571</v>
      </c>
      <c r="C9" s="54" t="s">
        <v>37</v>
      </c>
      <c r="D9" s="137">
        <v>0.4152777777777778</v>
      </c>
      <c r="E9" s="54" t="s">
        <v>25</v>
      </c>
      <c r="F9" s="55" t="s">
        <v>25</v>
      </c>
      <c r="G9" s="55">
        <v>5</v>
      </c>
      <c r="H9" s="59" t="s">
        <v>35</v>
      </c>
      <c r="I9" s="108" t="s">
        <v>39</v>
      </c>
      <c r="J9" s="54" t="s">
        <v>27</v>
      </c>
      <c r="K9" s="108" t="s">
        <v>40</v>
      </c>
      <c r="L9" s="55">
        <f>IF($B9="","",MONTH(표1[[#This Row],[날짜]]))</f>
        <v>1</v>
      </c>
      <c r="M9" s="55">
        <f>IF($B9="","",WEEKNUM(표1[[#This Row],[날짜]],2)-WEEKNUM(표1[[#This Row],[날짜]]-DAY(표1[[#This Row],[날짜]])+1,2)+1)</f>
        <v>3</v>
      </c>
      <c r="N9" s="57">
        <f>IF($B9="","",IFERROR(VALUE(LEFT(표1[[#This Row],[테스트결과]],FIND("/",표1[[#This Row],[테스트결과]])-1)),0))</f>
        <v>70</v>
      </c>
      <c r="O9" s="57" t="str">
        <f>IF($B9="","",표1[[#This Row],[월]]&amp;"월 "&amp;표1[[#This Row],[주]]&amp;"주차")</f>
        <v>1월 3주차</v>
      </c>
      <c r="P9" s="57" t="str">
        <f ca="1">IF(표1[[#This Row],[주차 유니크]]="","",ROW()-2)</f>
        <v/>
      </c>
      <c r="Q9" s="49" t="str">
        <f ca="1">IFERROR(LOOKUP(2,1/(COUNTIF(OFFSET($Q$2,0,0,ROW()-2,1),OFFSET($O$3,0,0,COUNT(표1[주]),1))=0),OFFSET($O$3,0,0,COUNT(표1[주]),1)),"")</f>
        <v/>
      </c>
      <c r="R9" s="48" t="str">
        <f ca="1">IF(표1[[#This Row],[이름 유니크]]="","",ROW()-2)</f>
        <v/>
      </c>
      <c r="S9" s="48" t="str">
        <f ca="1">IFERROR(LOOKUP(2,1/(COUNTIF(OFFSET($S$2,0,0,ROW()-2,1),OFFSET($C$3,0,0,COUNT(표1[주]),1))=0),OFFSET($C$3,0,0,COUNT(표1[주]),1)),"")</f>
        <v/>
      </c>
      <c r="T9" s="58" t="str">
        <f ca="1">IF(월간관리표!$C$60=표1[[#This Row],[이름]],MAX(OFFSET($T$1,0,0,ROW()-1,1))+1,"")</f>
        <v/>
      </c>
      <c r="U9" s="47" t="str">
        <f t="shared" ca="1" si="1"/>
        <v/>
      </c>
      <c r="V9" s="48" t="str">
        <f ca="1">IF(U9="","",표1[[#This Row],[선택된 날짜]]&amp;월간관리표!$C$60)</f>
        <v/>
      </c>
      <c r="W9" s="55" t="str">
        <f ca="1">IF(AND(주간관리표!$I$35=표1[[#This Row],[이름]],주간관리표!$C$35=표1[[#This Row],[병합]]),MAX(OFFSET($W$1,0,0,ROW()-1,1))+1,"")</f>
        <v/>
      </c>
    </row>
    <row r="10" spans="1:23" ht="30" customHeight="1">
      <c r="A10" s="48">
        <f t="shared" si="2"/>
        <v>8</v>
      </c>
      <c r="B10" s="56">
        <v>44572</v>
      </c>
      <c r="C10" s="54" t="s">
        <v>24</v>
      </c>
      <c r="D10" s="137">
        <v>0.41250000000000003</v>
      </c>
      <c r="E10" s="54" t="s">
        <v>25</v>
      </c>
      <c r="F10" s="55" t="s">
        <v>30</v>
      </c>
      <c r="G10" s="55">
        <v>5</v>
      </c>
      <c r="H10" s="59" t="s">
        <v>32</v>
      </c>
      <c r="I10" s="108" t="s">
        <v>39</v>
      </c>
      <c r="J10" s="54" t="s">
        <v>27</v>
      </c>
      <c r="K10" s="108" t="s">
        <v>41</v>
      </c>
      <c r="L10" s="55">
        <f>IF($B10="","",MONTH(표1[[#This Row],[날짜]]))</f>
        <v>1</v>
      </c>
      <c r="M10" s="55">
        <f>IF($B10="","",WEEKNUM(표1[[#This Row],[날짜]],2)-WEEKNUM(표1[[#This Row],[날짜]]-DAY(표1[[#This Row],[날짜]])+1,2)+1)</f>
        <v>3</v>
      </c>
      <c r="N10" s="57">
        <f>IF($B10="","",IFERROR(VALUE(LEFT(표1[[#This Row],[테스트결과]],FIND("/",표1[[#This Row],[테스트결과]])-1)),0))</f>
        <v>80</v>
      </c>
      <c r="O10" s="57" t="str">
        <f>IF($B10="","",표1[[#This Row],[월]]&amp;"월 "&amp;표1[[#This Row],[주]]&amp;"주차")</f>
        <v>1월 3주차</v>
      </c>
      <c r="P10" s="57" t="str">
        <f ca="1">IF(표1[[#This Row],[주차 유니크]]="","",ROW()-2)</f>
        <v/>
      </c>
      <c r="Q10" s="49" t="str">
        <f ca="1">IFERROR(LOOKUP(2,1/(COUNTIF(OFFSET($Q$2,0,0,ROW()-2,1),OFFSET($O$3,0,0,COUNT(표1[주]),1))=0),OFFSET($O$3,0,0,COUNT(표1[주]),1)),"")</f>
        <v/>
      </c>
      <c r="R10" s="48" t="str">
        <f ca="1">IF(표1[[#This Row],[이름 유니크]]="","",ROW()-2)</f>
        <v/>
      </c>
      <c r="S10" s="48" t="str">
        <f ca="1">IFERROR(LOOKUP(2,1/(COUNTIF(OFFSET($S$2,0,0,ROW()-2,1),OFFSET($C$3,0,0,COUNT(표1[주]),1))=0),OFFSET($C$3,0,0,COUNT(표1[주]),1)),"")</f>
        <v/>
      </c>
      <c r="T10" s="58" t="str">
        <f ca="1">IF(월간관리표!$C$60=표1[[#This Row],[이름]],MAX(OFFSET($T$1,0,0,ROW()-1,1))+1,"")</f>
        <v/>
      </c>
      <c r="U10" s="47" t="str">
        <f t="shared" ca="1" si="1"/>
        <v/>
      </c>
      <c r="V10" s="48" t="str">
        <f ca="1">IF(U10="","",표1[[#This Row],[선택된 날짜]]&amp;월간관리표!$C$60)</f>
        <v/>
      </c>
      <c r="W10" s="55" t="str">
        <f ca="1">IF(AND(주간관리표!$I$35=표1[[#This Row],[이름]],주간관리표!$C$35=표1[[#This Row],[병합]]),MAX(OFFSET($W$1,0,0,ROW()-1,1))+1,"")</f>
        <v/>
      </c>
    </row>
    <row r="11" spans="1:23" ht="30" customHeight="1">
      <c r="A11" s="48">
        <f t="shared" si="2"/>
        <v>9</v>
      </c>
      <c r="B11" s="56">
        <v>44572</v>
      </c>
      <c r="C11" s="54" t="s">
        <v>37</v>
      </c>
      <c r="D11" s="137">
        <v>0.41388888888888892</v>
      </c>
      <c r="E11" s="55" t="s">
        <v>25</v>
      </c>
      <c r="F11" s="55" t="s">
        <v>25</v>
      </c>
      <c r="G11" s="55">
        <v>5</v>
      </c>
      <c r="H11" s="59" t="s">
        <v>42</v>
      </c>
      <c r="I11" s="108" t="s">
        <v>39</v>
      </c>
      <c r="J11" s="54" t="s">
        <v>27</v>
      </c>
      <c r="K11" s="108" t="s">
        <v>41</v>
      </c>
      <c r="L11" s="55">
        <f>IF($B11="","",MONTH(표1[[#This Row],[날짜]]))</f>
        <v>1</v>
      </c>
      <c r="M11" s="55">
        <f>IF($B11="","",WEEKNUM(표1[[#This Row],[날짜]],2)-WEEKNUM(표1[[#This Row],[날짜]]-DAY(표1[[#This Row],[날짜]])+1,2)+1)</f>
        <v>3</v>
      </c>
      <c r="N11" s="57">
        <f>IF($B11="","",IFERROR(VALUE(LEFT(표1[[#This Row],[테스트결과]],FIND("/",표1[[#This Row],[테스트결과]])-1)),0))</f>
        <v>0</v>
      </c>
      <c r="O11" s="57" t="str">
        <f>IF($B11="","",표1[[#This Row],[월]]&amp;"월 "&amp;표1[[#This Row],[주]]&amp;"주차")</f>
        <v>1월 3주차</v>
      </c>
      <c r="P11" s="57" t="str">
        <f ca="1">IF(표1[[#This Row],[주차 유니크]]="","",ROW()-2)</f>
        <v/>
      </c>
      <c r="Q11" s="49" t="str">
        <f ca="1">IFERROR(LOOKUP(2,1/(COUNTIF(OFFSET($Q$2,0,0,ROW()-2,1),OFFSET($O$3,0,0,COUNT(표1[주]),1))=0),OFFSET($O$3,0,0,COUNT(표1[주]),1)),"")</f>
        <v/>
      </c>
      <c r="R11" s="48" t="str">
        <f ca="1">IF(표1[[#This Row],[이름 유니크]]="","",ROW()-2)</f>
        <v/>
      </c>
      <c r="S11" s="48" t="str">
        <f ca="1">IFERROR(LOOKUP(2,1/(COUNTIF(OFFSET($S$2,0,0,ROW()-2,1),OFFSET($C$3,0,0,COUNT(표1[주]),1))=0),OFFSET($C$3,0,0,COUNT(표1[주]),1)),"")</f>
        <v/>
      </c>
      <c r="T11" s="58" t="str">
        <f ca="1">IF(월간관리표!$C$60=표1[[#This Row],[이름]],MAX(OFFSET($T$1,0,0,ROW()-1,1))+1,"")</f>
        <v/>
      </c>
      <c r="U11" s="47" t="str">
        <f t="shared" ca="1" si="1"/>
        <v/>
      </c>
      <c r="V11" s="48" t="str">
        <f ca="1">IF(U11="","",표1[[#This Row],[선택된 날짜]]&amp;월간관리표!$C$60)</f>
        <v/>
      </c>
      <c r="W11" s="55" t="str">
        <f ca="1">IF(AND(주간관리표!$I$35=표1[[#This Row],[이름]],주간관리표!$C$35=표1[[#This Row],[병합]]),MAX(OFFSET($W$1,0,0,ROW()-1,1))+1,"")</f>
        <v/>
      </c>
    </row>
    <row r="12" spans="1:23" ht="30" customHeight="1">
      <c r="A12" s="48">
        <f t="shared" si="2"/>
        <v>10</v>
      </c>
      <c r="B12" s="56">
        <v>44573</v>
      </c>
      <c r="C12" s="54" t="s">
        <v>24</v>
      </c>
      <c r="D12" s="137">
        <v>0.41180555555555554</v>
      </c>
      <c r="E12" s="55" t="s">
        <v>25</v>
      </c>
      <c r="F12" s="55" t="s">
        <v>30</v>
      </c>
      <c r="G12" s="55">
        <v>5</v>
      </c>
      <c r="H12" s="59" t="s">
        <v>38</v>
      </c>
      <c r="I12" s="108" t="s">
        <v>39</v>
      </c>
      <c r="J12" s="54" t="s">
        <v>27</v>
      </c>
      <c r="K12" s="108" t="s">
        <v>43</v>
      </c>
      <c r="L12" s="55">
        <f>IF($B12="","",MONTH(표1[[#This Row],[날짜]]))</f>
        <v>1</v>
      </c>
      <c r="M12" s="55">
        <f>IF($B12="","",WEEKNUM(표1[[#This Row],[날짜]],2)-WEEKNUM(표1[[#This Row],[날짜]]-DAY(표1[[#This Row],[날짜]])+1,2)+1)</f>
        <v>3</v>
      </c>
      <c r="N12" s="57">
        <f>IF($B12="","",IFERROR(VALUE(LEFT(표1[[#This Row],[테스트결과]],FIND("/",표1[[#This Row],[테스트결과]])-1)),0))</f>
        <v>90</v>
      </c>
      <c r="O12" s="57" t="str">
        <f>IF($B12="","",표1[[#This Row],[월]]&amp;"월 "&amp;표1[[#This Row],[주]]&amp;"주차")</f>
        <v>1월 3주차</v>
      </c>
      <c r="P12" s="57" t="str">
        <f ca="1">IF(표1[[#This Row],[주차 유니크]]="","",ROW()-2)</f>
        <v/>
      </c>
      <c r="Q12" s="49" t="str">
        <f ca="1">IFERROR(LOOKUP(2,1/(COUNTIF(OFFSET($Q$2,0,0,ROW()-2,1),OFFSET($O$3,0,0,COUNT(표1[주]),1))=0),OFFSET($O$3,0,0,COUNT(표1[주]),1)),"")</f>
        <v/>
      </c>
      <c r="R12" s="48" t="str">
        <f ca="1">IF(표1[[#This Row],[이름 유니크]]="","",ROW()-2)</f>
        <v/>
      </c>
      <c r="S12" s="48" t="str">
        <f ca="1">IFERROR(LOOKUP(2,1/(COUNTIF(OFFSET($S$2,0,0,ROW()-2,1),OFFSET($C$3,0,0,COUNT(표1[주]),1))=0),OFFSET($C$3,0,0,COUNT(표1[주]),1)),"")</f>
        <v/>
      </c>
      <c r="T12" s="58" t="str">
        <f ca="1">IF(월간관리표!$C$60=표1[[#This Row],[이름]],MAX(OFFSET($T$1,0,0,ROW()-1,1))+1,"")</f>
        <v/>
      </c>
      <c r="U12" s="47" t="str">
        <f t="shared" ca="1" si="1"/>
        <v/>
      </c>
      <c r="V12" s="48" t="str">
        <f ca="1">IF(U12="","",표1[[#This Row],[선택된 날짜]]&amp;월간관리표!$C$60)</f>
        <v/>
      </c>
      <c r="W12" s="55" t="str">
        <f ca="1">IF(AND(주간관리표!$I$35=표1[[#This Row],[이름]],주간관리표!$C$35=표1[[#This Row],[병합]]),MAX(OFFSET($W$1,0,0,ROW()-1,1))+1,"")</f>
        <v/>
      </c>
    </row>
    <row r="13" spans="1:23" ht="30" customHeight="1">
      <c r="A13" s="48">
        <f t="shared" si="2"/>
        <v>11</v>
      </c>
      <c r="B13" s="56">
        <v>44573</v>
      </c>
      <c r="C13" s="54" t="s">
        <v>37</v>
      </c>
      <c r="D13" s="137">
        <v>0.4069444444444445</v>
      </c>
      <c r="E13" s="55" t="s">
        <v>25</v>
      </c>
      <c r="F13" s="55" t="s">
        <v>30</v>
      </c>
      <c r="G13" s="55">
        <v>5</v>
      </c>
      <c r="H13" s="59" t="s">
        <v>44</v>
      </c>
      <c r="I13" s="108" t="s">
        <v>39</v>
      </c>
      <c r="J13" s="54" t="s">
        <v>27</v>
      </c>
      <c r="K13" s="108" t="s">
        <v>43</v>
      </c>
      <c r="L13" s="55">
        <f>IF($B13="","",MONTH(표1[[#This Row],[날짜]]))</f>
        <v>1</v>
      </c>
      <c r="M13" s="55">
        <f>IF($B13="","",WEEKNUM(표1[[#This Row],[날짜]],2)-WEEKNUM(표1[[#This Row],[날짜]]-DAY(표1[[#This Row],[날짜]])+1,2)+1)</f>
        <v>3</v>
      </c>
      <c r="N13" s="57">
        <f>IF($B13="","",IFERROR(VALUE(LEFT(표1[[#This Row],[테스트결과]],FIND("/",표1[[#This Row],[테스트결과]])-1)),0))</f>
        <v>60</v>
      </c>
      <c r="O13" s="57" t="str">
        <f>IF($B13="","",표1[[#This Row],[월]]&amp;"월 "&amp;표1[[#This Row],[주]]&amp;"주차")</f>
        <v>1월 3주차</v>
      </c>
      <c r="P13" s="57" t="str">
        <f ca="1">IF(표1[[#This Row],[주차 유니크]]="","",ROW()-2)</f>
        <v/>
      </c>
      <c r="Q13" s="49" t="str">
        <f ca="1">IFERROR(LOOKUP(2,1/(COUNTIF(OFFSET($Q$2,0,0,ROW()-2,1),OFFSET($O$3,0,0,COUNT(표1[주]),1))=0),OFFSET($O$3,0,0,COUNT(표1[주]),1)),"")</f>
        <v/>
      </c>
      <c r="R13" s="48" t="str">
        <f ca="1">IF(표1[[#This Row],[이름 유니크]]="","",ROW()-2)</f>
        <v/>
      </c>
      <c r="S13" s="48" t="str">
        <f ca="1">IFERROR(LOOKUP(2,1/(COUNTIF(OFFSET($S$2,0,0,ROW()-2,1),OFFSET($C$3,0,0,COUNT(표1[주]),1))=0),OFFSET($C$3,0,0,COUNT(표1[주]),1)),"")</f>
        <v/>
      </c>
      <c r="T13" s="58" t="str">
        <f ca="1">IF(월간관리표!$C$60=표1[[#This Row],[이름]],MAX(OFFSET($T$1,0,0,ROW()-1,1))+1,"")</f>
        <v/>
      </c>
      <c r="U13" s="47" t="str">
        <f t="shared" ca="1" si="1"/>
        <v/>
      </c>
      <c r="V13" s="48" t="str">
        <f ca="1">IF(U13="","",표1[[#This Row],[선택된 날짜]]&amp;월간관리표!$C$60)</f>
        <v/>
      </c>
      <c r="W13" s="55" t="str">
        <f ca="1">IF(AND(주간관리표!$I$35=표1[[#This Row],[이름]],주간관리표!$C$35=표1[[#This Row],[병합]]),MAX(OFFSET($W$1,0,0,ROW()-1,1))+1,"")</f>
        <v/>
      </c>
    </row>
    <row r="14" spans="1:23" ht="30" customHeight="1">
      <c r="A14" s="55"/>
      <c r="B14" s="56">
        <v>44574</v>
      </c>
      <c r="C14" s="54" t="s">
        <v>24</v>
      </c>
      <c r="D14" s="137">
        <v>0.40972222222222227</v>
      </c>
      <c r="E14" s="55" t="s">
        <v>25</v>
      </c>
      <c r="F14" s="55" t="s">
        <v>30</v>
      </c>
      <c r="G14" s="55">
        <v>5</v>
      </c>
      <c r="H14" s="59" t="s">
        <v>45</v>
      </c>
      <c r="I14" s="108" t="s">
        <v>39</v>
      </c>
      <c r="J14" s="54" t="s">
        <v>27</v>
      </c>
      <c r="K14" s="108" t="s">
        <v>46</v>
      </c>
      <c r="L14" s="55">
        <f>IF($B14="","",MONTH(표1[[#This Row],[날짜]]))</f>
        <v>1</v>
      </c>
      <c r="M14" s="55">
        <f>IF($B14="","",WEEKNUM(표1[[#This Row],[날짜]],2)-WEEKNUM(표1[[#This Row],[날짜]]-DAY(표1[[#This Row],[날짜]])+1,2)+1)</f>
        <v>3</v>
      </c>
      <c r="N14" s="57">
        <f>IF($B14="","",IFERROR(VALUE(LEFT(표1[[#This Row],[테스트결과]],FIND("/",표1[[#This Row],[테스트결과]])-1)),0))</f>
        <v>0</v>
      </c>
      <c r="O14" s="57" t="str">
        <f>IF($B14="","",표1[[#This Row],[월]]&amp;"월 "&amp;표1[[#This Row],[주]]&amp;"주차")</f>
        <v>1월 3주차</v>
      </c>
      <c r="P14" s="57" t="str">
        <f ca="1">IF(표1[[#This Row],[주차 유니크]]="","",ROW()-2)</f>
        <v/>
      </c>
      <c r="Q14" s="49" t="str">
        <f ca="1">IFERROR(LOOKUP(2,1/(COUNTIF(OFFSET($Q$2,0,0,ROW()-2,1),OFFSET($O$3,0,0,COUNT(표1[주]),1))=0),OFFSET($O$3,0,0,COUNT(표1[주]),1)),"")</f>
        <v/>
      </c>
      <c r="R14" s="48" t="str">
        <f ca="1">IF(표1[[#This Row],[이름 유니크]]="","",ROW()-2)</f>
        <v/>
      </c>
      <c r="S14" s="48" t="str">
        <f ca="1">IFERROR(LOOKUP(2,1/(COUNTIF(OFFSET($S$2,0,0,ROW()-2,1),OFFSET($C$3,0,0,COUNT(표1[주]),1))=0),OFFSET($C$3,0,0,COUNT(표1[주]),1)),"")</f>
        <v/>
      </c>
      <c r="T14" s="58" t="str">
        <f ca="1">IF(월간관리표!$C$60=표1[[#This Row],[이름]],MAX(OFFSET($T$1,0,0,ROW()-1,1))+1,"")</f>
        <v/>
      </c>
      <c r="U14" s="47" t="str">
        <f t="shared" ca="1" si="1"/>
        <v/>
      </c>
      <c r="V14" s="48" t="str">
        <f ca="1">IF(U14="","",표1[[#This Row],[선택된 날짜]]&amp;월간관리표!$C$60)</f>
        <v/>
      </c>
      <c r="W14" s="55" t="str">
        <f ca="1">IF(AND(주간관리표!$I$35=표1[[#This Row],[이름]],주간관리표!$C$35=표1[[#This Row],[병합]]),MAX(OFFSET($W$1,0,0,ROW()-1,1))+1,"")</f>
        <v/>
      </c>
    </row>
    <row r="15" spans="1:23" ht="30" customHeight="1">
      <c r="A15" s="55"/>
      <c r="B15" s="56">
        <v>44574</v>
      </c>
      <c r="C15" s="54" t="s">
        <v>37</v>
      </c>
      <c r="D15" s="137">
        <v>0.40347222222222223</v>
      </c>
      <c r="E15" s="55" t="s">
        <v>25</v>
      </c>
      <c r="F15" s="55" t="s">
        <v>30</v>
      </c>
      <c r="G15" s="55">
        <v>5</v>
      </c>
      <c r="H15" s="59" t="s">
        <v>42</v>
      </c>
      <c r="I15" s="108" t="s">
        <v>39</v>
      </c>
      <c r="J15" s="54" t="s">
        <v>27</v>
      </c>
      <c r="K15" s="108" t="s">
        <v>46</v>
      </c>
      <c r="L15" s="55">
        <f>IF($B15="","",MONTH(표1[[#This Row],[날짜]]))</f>
        <v>1</v>
      </c>
      <c r="M15" s="55">
        <f>IF($B15="","",WEEKNUM(표1[[#This Row],[날짜]],2)-WEEKNUM(표1[[#This Row],[날짜]]-DAY(표1[[#This Row],[날짜]])+1,2)+1)</f>
        <v>3</v>
      </c>
      <c r="N15" s="57">
        <f>IF($B15="","",IFERROR(VALUE(LEFT(표1[[#This Row],[테스트결과]],FIND("/",표1[[#This Row],[테스트결과]])-1)),0))</f>
        <v>0</v>
      </c>
      <c r="O15" s="57" t="str">
        <f>IF($B15="","",표1[[#This Row],[월]]&amp;"월 "&amp;표1[[#This Row],[주]]&amp;"주차")</f>
        <v>1월 3주차</v>
      </c>
      <c r="P15" s="57" t="str">
        <f ca="1">IF(표1[[#This Row],[주차 유니크]]="","",ROW()-2)</f>
        <v/>
      </c>
      <c r="Q15" s="49" t="str">
        <f ca="1">IFERROR(LOOKUP(2,1/(COUNTIF(OFFSET($Q$2,0,0,ROW()-2,1),OFFSET($O$3,0,0,COUNT(표1[주]),1))=0),OFFSET($O$3,0,0,COUNT(표1[주]),1)),"")</f>
        <v/>
      </c>
      <c r="R15" s="48" t="str">
        <f ca="1">IF(표1[[#This Row],[이름 유니크]]="","",ROW()-2)</f>
        <v/>
      </c>
      <c r="S15" s="48" t="str">
        <f ca="1">IFERROR(LOOKUP(2,1/(COUNTIF(OFFSET($S$2,0,0,ROW()-2,1),OFFSET($C$3,0,0,COUNT(표1[주]),1))=0),OFFSET($C$3,0,0,COUNT(표1[주]),1)),"")</f>
        <v/>
      </c>
      <c r="T15" s="58" t="str">
        <f ca="1">IF(월간관리표!$C$60=표1[[#This Row],[이름]],MAX(OFFSET($T$1,0,0,ROW()-1,1))+1,"")</f>
        <v/>
      </c>
      <c r="U15" s="47" t="str">
        <f t="shared" ca="1" si="1"/>
        <v/>
      </c>
      <c r="V15" s="48" t="str">
        <f ca="1">IF(U15="","",표1[[#This Row],[선택된 날짜]]&amp;월간관리표!$C$60)</f>
        <v/>
      </c>
      <c r="W15" s="55" t="str">
        <f ca="1">IF(AND(주간관리표!$I$35=표1[[#This Row],[이름]],주간관리표!$C$35=표1[[#This Row],[병합]]),MAX(OFFSET($W$1,0,0,ROW()-1,1))+1,"")</f>
        <v/>
      </c>
    </row>
    <row r="16" spans="1:23" ht="30" customHeight="1">
      <c r="A16" s="55"/>
      <c r="B16" s="56">
        <v>44575</v>
      </c>
      <c r="C16" s="54" t="s">
        <v>24</v>
      </c>
      <c r="D16" s="137">
        <v>0.41180555555555554</v>
      </c>
      <c r="E16" s="55" t="s">
        <v>25</v>
      </c>
      <c r="F16" s="55" t="s">
        <v>30</v>
      </c>
      <c r="G16" s="55">
        <v>5</v>
      </c>
      <c r="H16" s="59" t="s">
        <v>35</v>
      </c>
      <c r="I16" s="108" t="s">
        <v>47</v>
      </c>
      <c r="J16" s="54" t="s">
        <v>27</v>
      </c>
      <c r="K16" s="108" t="s">
        <v>48</v>
      </c>
      <c r="L16" s="55">
        <f>IF($B16="","",MONTH(표1[[#This Row],[날짜]]))</f>
        <v>1</v>
      </c>
      <c r="M16" s="55">
        <f>IF($B16="","",WEEKNUM(표1[[#This Row],[날짜]],2)-WEEKNUM(표1[[#This Row],[날짜]]-DAY(표1[[#This Row],[날짜]])+1,2)+1)</f>
        <v>3</v>
      </c>
      <c r="N16" s="57">
        <f>IF($B16="","",IFERROR(VALUE(LEFT(표1[[#This Row],[테스트결과]],FIND("/",표1[[#This Row],[테스트결과]])-1)),0))</f>
        <v>70</v>
      </c>
      <c r="O16" s="57" t="str">
        <f>IF($B16="","",표1[[#This Row],[월]]&amp;"월 "&amp;표1[[#This Row],[주]]&amp;"주차")</f>
        <v>1월 3주차</v>
      </c>
      <c r="P16" s="57" t="str">
        <f ca="1">IF(표1[[#This Row],[주차 유니크]]="","",ROW()-2)</f>
        <v/>
      </c>
      <c r="Q16" s="49" t="str">
        <f ca="1">IFERROR(LOOKUP(2,1/(COUNTIF(OFFSET($Q$2,0,0,ROW()-2,1),OFFSET($O$3,0,0,COUNT(표1[주]),1))=0),OFFSET($O$3,0,0,COUNT(표1[주]),1)),"")</f>
        <v/>
      </c>
      <c r="R16" s="48" t="str">
        <f ca="1">IF(표1[[#This Row],[이름 유니크]]="","",ROW()-2)</f>
        <v/>
      </c>
      <c r="S16" s="48" t="str">
        <f ca="1">IFERROR(LOOKUP(2,1/(COUNTIF(OFFSET($S$2,0,0,ROW()-2,1),OFFSET($C$3,0,0,COUNT(표1[주]),1))=0),OFFSET($C$3,0,0,COUNT(표1[주]),1)),"")</f>
        <v/>
      </c>
      <c r="T16" s="58" t="str">
        <f ca="1">IF(월간관리표!$C$60=표1[[#This Row],[이름]],MAX(OFFSET($T$1,0,0,ROW()-1,1))+1,"")</f>
        <v/>
      </c>
      <c r="U16" s="47" t="str">
        <f t="shared" ca="1" si="1"/>
        <v/>
      </c>
      <c r="V16" s="48" t="str">
        <f ca="1">IF(U16="","",표1[[#This Row],[선택된 날짜]]&amp;월간관리표!$C$60)</f>
        <v/>
      </c>
      <c r="W16" s="55" t="str">
        <f ca="1">IF(AND(주간관리표!$I$35=표1[[#This Row],[이름]],주간관리표!$C$35=표1[[#This Row],[병합]]),MAX(OFFSET($W$1,0,0,ROW()-1,1))+1,"")</f>
        <v/>
      </c>
    </row>
    <row r="17" spans="1:23" ht="30" customHeight="1">
      <c r="A17" s="55">
        <f t="shared" si="0"/>
        <v>15</v>
      </c>
      <c r="B17" s="56">
        <v>44575</v>
      </c>
      <c r="C17" s="54" t="s">
        <v>37</v>
      </c>
      <c r="D17" s="137">
        <v>0.40208333333333335</v>
      </c>
      <c r="E17" s="55" t="s">
        <v>25</v>
      </c>
      <c r="F17" s="55" t="s">
        <v>30</v>
      </c>
      <c r="G17" s="55">
        <v>5</v>
      </c>
      <c r="H17" s="59" t="s">
        <v>35</v>
      </c>
      <c r="I17" s="108" t="s">
        <v>47</v>
      </c>
      <c r="J17" s="54" t="s">
        <v>27</v>
      </c>
      <c r="K17" s="108" t="s">
        <v>48</v>
      </c>
      <c r="L17" s="55">
        <f>IF($B17="","",MONTH(표1[[#This Row],[날짜]]))</f>
        <v>1</v>
      </c>
      <c r="M17" s="55">
        <f>IF($B17="","",WEEKNUM(표1[[#This Row],[날짜]],2)-WEEKNUM(표1[[#This Row],[날짜]]-DAY(표1[[#This Row],[날짜]])+1,2)+1)</f>
        <v>3</v>
      </c>
      <c r="N17" s="57">
        <f>IF($B17="","",IFERROR(VALUE(LEFT(표1[[#This Row],[테스트결과]],FIND("/",표1[[#This Row],[테스트결과]])-1)),0))</f>
        <v>70</v>
      </c>
      <c r="O17" s="57" t="str">
        <f>IF($B17="","",표1[[#This Row],[월]]&amp;"월 "&amp;표1[[#This Row],[주]]&amp;"주차")</f>
        <v>1월 3주차</v>
      </c>
      <c r="P17" s="57" t="str">
        <f ca="1">IF(표1[[#This Row],[주차 유니크]]="","",ROW()-2)</f>
        <v/>
      </c>
      <c r="Q17" s="49" t="str">
        <f ca="1">IFERROR(LOOKUP(2,1/(COUNTIF(OFFSET($Q$2,0,0,ROW()-2,1),OFFSET($O$3,0,0,COUNT(표1[주]),1))=0),OFFSET($O$3,0,0,COUNT(표1[주]),1)),"")</f>
        <v/>
      </c>
      <c r="R17" s="48" t="str">
        <f ca="1">IF(표1[[#This Row],[이름 유니크]]="","",ROW()-2)</f>
        <v/>
      </c>
      <c r="S17" s="48" t="str">
        <f ca="1">IFERROR(LOOKUP(2,1/(COUNTIF(OFFSET($S$2,0,0,ROW()-2,1),OFFSET($C$3,0,0,COUNT(표1[주]),1))=0),OFFSET($C$3,0,0,COUNT(표1[주]),1)),"")</f>
        <v/>
      </c>
      <c r="T17" s="58" t="str">
        <f ca="1">IF(월간관리표!$C$60=표1[[#This Row],[이름]],MAX(OFFSET($T$1,0,0,ROW()-1,1))+1,"")</f>
        <v/>
      </c>
      <c r="U17" s="47" t="str">
        <f t="shared" ca="1" si="1"/>
        <v/>
      </c>
      <c r="V17" s="48" t="str">
        <f ca="1">IF(U17="","",표1[[#This Row],[선택된 날짜]]&amp;월간관리표!$C$60)</f>
        <v/>
      </c>
      <c r="W17" s="55" t="str">
        <f ca="1">IF(AND(주간관리표!$I$35=표1[[#This Row],[이름]],주간관리표!$C$35=표1[[#This Row],[병합]]),MAX(OFFSET($W$1,0,0,ROW()-1,1))+1,"")</f>
        <v/>
      </c>
    </row>
    <row r="18" spans="1:23" ht="30" customHeight="1">
      <c r="A18" s="55">
        <f t="shared" si="0"/>
        <v>16</v>
      </c>
      <c r="B18" s="56">
        <v>44578</v>
      </c>
      <c r="C18" s="54" t="s">
        <v>24</v>
      </c>
      <c r="D18" s="137"/>
      <c r="E18" s="54"/>
      <c r="F18" s="55"/>
      <c r="G18" s="55">
        <v>5</v>
      </c>
      <c r="H18" s="59" t="s">
        <v>44</v>
      </c>
      <c r="I18" s="154" t="s">
        <v>49</v>
      </c>
      <c r="J18" s="54" t="s">
        <v>27</v>
      </c>
      <c r="K18" s="108" t="s">
        <v>125</v>
      </c>
      <c r="L18" s="55">
        <f>IF($B18="","",MONTH(표1[[#This Row],[날짜]]))</f>
        <v>1</v>
      </c>
      <c r="M18" s="55">
        <f>IF($B18="","",WEEKNUM(표1[[#This Row],[날짜]],2)-WEEKNUM(표1[[#This Row],[날짜]]-DAY(표1[[#This Row],[날짜]])+1,2)+1)</f>
        <v>4</v>
      </c>
      <c r="N18" s="57">
        <f>IF($B18="","",IFERROR(VALUE(LEFT(표1[[#This Row],[테스트결과]],FIND("/",표1[[#This Row],[테스트결과]])-1)),0))</f>
        <v>60</v>
      </c>
      <c r="O18" s="57" t="str">
        <f>IF($B18="","",표1[[#This Row],[월]]&amp;"월 "&amp;표1[[#This Row],[주]]&amp;"주차")</f>
        <v>1월 4주차</v>
      </c>
      <c r="P18" s="57" t="str">
        <f ca="1">IF(표1[[#This Row],[주차 유니크]]="","",ROW()-2)</f>
        <v/>
      </c>
      <c r="Q18" s="49" t="str">
        <f ca="1">IFERROR(LOOKUP(2,1/(COUNTIF(OFFSET($Q$2,0,0,ROW()-2,1),OFFSET($O$3,0,0,COUNT(표1[주]),1))=0),OFFSET($O$3,0,0,COUNT(표1[주]),1)),"")</f>
        <v/>
      </c>
      <c r="R18" s="48" t="str">
        <f ca="1">IF(표1[[#This Row],[이름 유니크]]="","",ROW()-2)</f>
        <v/>
      </c>
      <c r="S18" s="48" t="str">
        <f ca="1">IFERROR(LOOKUP(2,1/(COUNTIF(OFFSET($S$2,0,0,ROW()-2,1),OFFSET($C$3,0,0,COUNT(표1[주]),1))=0),OFFSET($C$3,0,0,COUNT(표1[주]),1)),"")</f>
        <v/>
      </c>
      <c r="T18" s="58" t="str">
        <f ca="1">IF(월간관리표!$C$60=표1[[#This Row],[이름]],MAX(OFFSET($T$1,0,0,ROW()-1,1))+1,"")</f>
        <v/>
      </c>
      <c r="U18" s="47" t="str">
        <f t="shared" ca="1" si="1"/>
        <v/>
      </c>
      <c r="V18" s="48" t="str">
        <f ca="1">IF(U18="","",표1[[#This Row],[선택된 날짜]]&amp;월간관리표!$C$60)</f>
        <v/>
      </c>
      <c r="W18" s="55" t="str">
        <f ca="1">IF(AND(주간관리표!$I$35=표1[[#This Row],[이름]],주간관리표!$C$35=표1[[#This Row],[병합]]),MAX(OFFSET($W$1,0,0,ROW()-1,1))+1,"")</f>
        <v/>
      </c>
    </row>
    <row r="19" spans="1:23" ht="30" customHeight="1">
      <c r="A19" s="55">
        <f t="shared" si="0"/>
        <v>17</v>
      </c>
      <c r="B19" s="109">
        <v>44578</v>
      </c>
      <c r="C19" s="110" t="s">
        <v>37</v>
      </c>
      <c r="D19" s="138"/>
      <c r="E19" s="110"/>
      <c r="F19" s="111"/>
      <c r="G19" s="111">
        <v>5</v>
      </c>
      <c r="H19" s="112" t="s">
        <v>50</v>
      </c>
      <c r="I19" s="154" t="s">
        <v>49</v>
      </c>
      <c r="J19" s="54" t="s">
        <v>27</v>
      </c>
      <c r="K19" s="108" t="s">
        <v>124</v>
      </c>
      <c r="L19" s="55">
        <f>IF($B19="","",MONTH(표1[[#This Row],[날짜]]))</f>
        <v>1</v>
      </c>
      <c r="M19" s="55">
        <f>IF($B19="","",WEEKNUM(표1[[#This Row],[날짜]],2)-WEEKNUM(표1[[#This Row],[날짜]]-DAY(표1[[#This Row],[날짜]])+1,2)+1)</f>
        <v>4</v>
      </c>
      <c r="N19" s="57">
        <f>IF($B19="","",IFERROR(VALUE(LEFT(표1[[#This Row],[테스트결과]],FIND("/",표1[[#This Row],[테스트결과]])-1)),0))</f>
        <v>50</v>
      </c>
      <c r="O19" s="57" t="str">
        <f>IF($B19="","",표1[[#This Row],[월]]&amp;"월 "&amp;표1[[#This Row],[주]]&amp;"주차")</f>
        <v>1월 4주차</v>
      </c>
      <c r="P19" s="57" t="str">
        <f ca="1">IF(표1[[#This Row],[주차 유니크]]="","",ROW()-2)</f>
        <v/>
      </c>
      <c r="Q19" s="49" t="str">
        <f ca="1">IFERROR(LOOKUP(2,1/(COUNTIF(OFFSET($Q$2,0,0,ROW()-2,1),OFFSET($O$3,0,0,COUNT(표1[주]),1))=0),OFFSET($O$3,0,0,COUNT(표1[주]),1)),"")</f>
        <v/>
      </c>
      <c r="R19" s="48" t="str">
        <f ca="1">IF(표1[[#This Row],[이름 유니크]]="","",ROW()-2)</f>
        <v/>
      </c>
      <c r="S19" s="48" t="str">
        <f ca="1">IFERROR(LOOKUP(2,1/(COUNTIF(OFFSET($S$2,0,0,ROW()-2,1),OFFSET($C$3,0,0,COUNT(표1[주]),1))=0),OFFSET($C$3,0,0,COUNT(표1[주]),1)),"")</f>
        <v/>
      </c>
      <c r="T19" s="58" t="str">
        <f ca="1">IF(월간관리표!$C$60=표1[[#This Row],[이름]],MAX(OFFSET($T$1,0,0,ROW()-1,1))+1,"")</f>
        <v/>
      </c>
      <c r="U19" s="47" t="str">
        <f t="shared" ca="1" si="1"/>
        <v/>
      </c>
      <c r="V19" s="48" t="str">
        <f ca="1">IF(U19="","",표1[[#This Row],[선택된 날짜]]&amp;월간관리표!$C$60)</f>
        <v/>
      </c>
      <c r="W19" s="55" t="str">
        <f ca="1">IF(AND(주간관리표!$I$35=표1[[#This Row],[이름]],주간관리표!$C$35=표1[[#This Row],[병합]]),MAX(OFFSET($W$1,0,0,ROW()-1,1))+1,"")</f>
        <v/>
      </c>
    </row>
    <row r="20" spans="1:23" ht="30" customHeight="1">
      <c r="A20" s="55" t="str">
        <f t="shared" si="0"/>
        <v/>
      </c>
      <c r="B20" s="56"/>
      <c r="C20" s="54"/>
      <c r="D20" s="137"/>
      <c r="E20" s="54"/>
      <c r="F20" s="55"/>
      <c r="G20" s="55"/>
      <c r="H20" s="59"/>
      <c r="I20" s="74"/>
      <c r="J20" s="54"/>
      <c r="K20" s="75"/>
      <c r="L20" s="55" t="str">
        <f>IF($B20="","",MONTH(표1[[#This Row],[날짜]]))</f>
        <v/>
      </c>
      <c r="M20" s="55" t="str">
        <f>IF($B20="","",WEEKNUM(표1[[#This Row],[날짜]],2)-WEEKNUM(표1[[#This Row],[날짜]]-DAY(표1[[#This Row],[날짜]])+1,2)+1)</f>
        <v/>
      </c>
      <c r="N20" s="57" t="str">
        <f>IF($B20="","",IFERROR(VALUE(LEFT(표1[[#This Row],[테스트결과]],FIND("/",표1[[#This Row],[테스트결과]])-1)),0))</f>
        <v/>
      </c>
      <c r="O20" s="57" t="str">
        <f>IF($B20="","",표1[[#This Row],[월]]&amp;"월 "&amp;표1[[#This Row],[주]]&amp;"주차")</f>
        <v/>
      </c>
      <c r="P20" s="57" t="str">
        <f ca="1">IF(표1[[#This Row],[주차 유니크]]="","",ROW()-2)</f>
        <v/>
      </c>
      <c r="Q20" s="49" t="str">
        <f ca="1">IFERROR(LOOKUP(2,1/(COUNTIF(OFFSET($Q$2,0,0,ROW()-2,1),OFFSET($O$3,0,0,COUNT(표1[주]),1))=0),OFFSET($O$3,0,0,COUNT(표1[주]),1)),"")</f>
        <v/>
      </c>
      <c r="R20" s="48" t="str">
        <f ca="1">IF(표1[[#This Row],[이름 유니크]]="","",ROW()-2)</f>
        <v/>
      </c>
      <c r="S20" s="48" t="str">
        <f ca="1">IFERROR(LOOKUP(2,1/(COUNTIF(OFFSET($S$2,0,0,ROW()-2,1),OFFSET($C$3,0,0,COUNT(표1[주]),1))=0),OFFSET($C$3,0,0,COUNT(표1[주]),1)),"")</f>
        <v/>
      </c>
      <c r="T20" s="58" t="str">
        <f ca="1">IF(월간관리표!$C$60=표1[[#This Row],[이름]],MAX(OFFSET($T$1,0,0,ROW()-1,1))+1,"")</f>
        <v/>
      </c>
      <c r="U20" s="47" t="str">
        <f t="shared" ca="1" si="1"/>
        <v/>
      </c>
      <c r="V20" s="48" t="str">
        <f ca="1">IF(U20="","",표1[[#This Row],[선택된 날짜]]&amp;월간관리표!$C$60)</f>
        <v/>
      </c>
      <c r="W20" s="55" t="str">
        <f ca="1">IF(AND(주간관리표!$I$35=표1[[#This Row],[이름]],주간관리표!$C$35=표1[[#This Row],[병합]]),MAX(OFFSET($W$1,0,0,ROW()-1,1))+1,"")</f>
        <v/>
      </c>
    </row>
    <row r="21" spans="1:23" ht="30" customHeight="1">
      <c r="A21" s="55" t="str">
        <f t="shared" si="0"/>
        <v/>
      </c>
      <c r="B21" s="109"/>
      <c r="C21" s="110"/>
      <c r="D21" s="138"/>
      <c r="E21" s="110"/>
      <c r="F21" s="111"/>
      <c r="G21" s="111"/>
      <c r="H21" s="112"/>
      <c r="I21" s="74"/>
      <c r="J21" s="54"/>
      <c r="K21" s="75"/>
      <c r="L21" s="55" t="str">
        <f>IF($B21="","",MONTH(표1[[#This Row],[날짜]]))</f>
        <v/>
      </c>
      <c r="M21" s="55" t="str">
        <f>IF($B21="","",WEEKNUM(표1[[#This Row],[날짜]],2)-WEEKNUM(표1[[#This Row],[날짜]]-DAY(표1[[#This Row],[날짜]])+1,2)+1)</f>
        <v/>
      </c>
      <c r="N21" s="57" t="str">
        <f>IF($B21="","",IFERROR(VALUE(LEFT(표1[[#This Row],[테스트결과]],FIND("/",표1[[#This Row],[테스트결과]])-1)),0))</f>
        <v/>
      </c>
      <c r="O21" s="57" t="str">
        <f>IF($B21="","",표1[[#This Row],[월]]&amp;"월 "&amp;표1[[#This Row],[주]]&amp;"주차")</f>
        <v/>
      </c>
      <c r="P21" s="57" t="str">
        <f ca="1">IF(표1[[#This Row],[주차 유니크]]="","",ROW()-2)</f>
        <v/>
      </c>
      <c r="Q21" s="49" t="str">
        <f ca="1">IFERROR(LOOKUP(2,1/(COUNTIF(OFFSET($Q$2,0,0,ROW()-2,1),OFFSET($O$3,0,0,COUNT(표1[주]),1))=0),OFFSET($O$3,0,0,COUNT(표1[주]),1)),"")</f>
        <v/>
      </c>
      <c r="R21" s="48" t="str">
        <f ca="1">IF(표1[[#This Row],[이름 유니크]]="","",ROW()-2)</f>
        <v/>
      </c>
      <c r="S21" s="48" t="str">
        <f ca="1">IFERROR(LOOKUP(2,1/(COUNTIF(OFFSET($S$2,0,0,ROW()-2,1),OFFSET($C$3,0,0,COUNT(표1[주]),1))=0),OFFSET($C$3,0,0,COUNT(표1[주]),1)),"")</f>
        <v/>
      </c>
      <c r="T21" s="58" t="str">
        <f ca="1">IF(월간관리표!$C$60=표1[[#This Row],[이름]],MAX(OFFSET($T$1,0,0,ROW()-1,1))+1,"")</f>
        <v/>
      </c>
      <c r="U21" s="73" t="str">
        <f t="shared" ca="1" si="1"/>
        <v/>
      </c>
      <c r="V21" s="113" t="str">
        <f ca="1">IF(U21="","",표1[[#This Row],[선택된 날짜]]&amp;월간관리표!$C$60)</f>
        <v/>
      </c>
      <c r="W21" s="55" t="str">
        <f ca="1">IF(AND(주간관리표!$I$35=표1[[#This Row],[이름]],주간관리표!$C$35=표1[[#This Row],[병합]]),MAX(OFFSET($W$1,0,0,ROW()-1,1))+1,"")</f>
        <v/>
      </c>
    </row>
    <row r="22" spans="1:23" ht="30" customHeight="1">
      <c r="A22" s="55" t="str">
        <f t="shared" si="0"/>
        <v/>
      </c>
      <c r="B22" s="56"/>
      <c r="C22" s="54"/>
      <c r="D22" s="137"/>
      <c r="E22" s="54"/>
      <c r="F22" s="55"/>
      <c r="G22" s="55"/>
      <c r="H22" s="59"/>
      <c r="I22" s="74"/>
      <c r="J22" s="54"/>
      <c r="K22" s="75"/>
      <c r="L22" s="55" t="str">
        <f>IF($B22="","",MONTH(표1[[#This Row],[날짜]]))</f>
        <v/>
      </c>
      <c r="M22" s="55" t="str">
        <f>IF($B22="","",WEEKNUM(표1[[#This Row],[날짜]],2)-WEEKNUM(표1[[#This Row],[날짜]]-DAY(표1[[#This Row],[날짜]])+1,2)+1)</f>
        <v/>
      </c>
      <c r="N22" s="57" t="str">
        <f>IF($B22="","",IFERROR(VALUE(LEFT(표1[[#This Row],[테스트결과]],FIND("/",표1[[#This Row],[테스트결과]])-1)),0))</f>
        <v/>
      </c>
      <c r="O22" s="57" t="str">
        <f>IF($B22="","",표1[[#This Row],[월]]&amp;"월 "&amp;표1[[#This Row],[주]]&amp;"주차")</f>
        <v/>
      </c>
      <c r="P22" s="57" t="str">
        <f ca="1">IF(표1[[#This Row],[주차 유니크]]="","",ROW()-2)</f>
        <v/>
      </c>
      <c r="Q22" s="49" t="str">
        <f ca="1">IFERROR(LOOKUP(2,1/(COUNTIF(OFFSET($Q$2,0,0,ROW()-2,1),OFFSET($O$3,0,0,COUNT(표1[주]),1))=0),OFFSET($O$3,0,0,COUNT(표1[주]),1)),"")</f>
        <v/>
      </c>
      <c r="R22" s="48" t="str">
        <f ca="1">IF(표1[[#This Row],[이름 유니크]]="","",ROW()-2)</f>
        <v/>
      </c>
      <c r="S22" s="48" t="str">
        <f ca="1">IFERROR(LOOKUP(2,1/(COUNTIF(OFFSET($S$2,0,0,ROW()-2,1),OFFSET($C$3,0,0,COUNT(표1[주]),1))=0),OFFSET($C$3,0,0,COUNT(표1[주]),1)),"")</f>
        <v/>
      </c>
      <c r="T22" s="58" t="str">
        <f ca="1">IF(월간관리표!$C$60=표1[[#This Row],[이름]],MAX(OFFSET($T$1,0,0,ROW()-1,1))+1,"")</f>
        <v/>
      </c>
      <c r="U22" s="73" t="str">
        <f t="shared" ca="1" si="1"/>
        <v/>
      </c>
      <c r="V22" s="113" t="str">
        <f ca="1">IF(U22="","",표1[[#This Row],[선택된 날짜]]&amp;월간관리표!$C$60)</f>
        <v/>
      </c>
      <c r="W22" s="55" t="str">
        <f ca="1">IF(AND(주간관리표!$I$35=표1[[#This Row],[이름]],주간관리표!$C$35=표1[[#This Row],[병합]]),MAX(OFFSET($W$1,0,0,ROW()-1,1))+1,"")</f>
        <v/>
      </c>
    </row>
    <row r="23" spans="1:23" ht="30" customHeight="1">
      <c r="A23" s="55" t="str">
        <f t="shared" si="0"/>
        <v/>
      </c>
      <c r="B23" s="109"/>
      <c r="C23" s="110"/>
      <c r="D23" s="138"/>
      <c r="E23" s="54"/>
      <c r="F23" s="54"/>
      <c r="G23" s="54"/>
      <c r="H23" s="54"/>
      <c r="I23" s="74"/>
      <c r="J23" s="54"/>
      <c r="K23" s="75"/>
      <c r="L23" s="55" t="str">
        <f>IF($B23="","",MONTH(표1[[#This Row],[날짜]]))</f>
        <v/>
      </c>
      <c r="M23" s="55" t="str">
        <f>IF($B23="","",WEEKNUM(표1[[#This Row],[날짜]],2)-WEEKNUM(표1[[#This Row],[날짜]]-DAY(표1[[#This Row],[날짜]])+1,2)+1)</f>
        <v/>
      </c>
      <c r="N23" s="57" t="str">
        <f>IF($B23="","",IFERROR(VALUE(LEFT(표1[[#This Row],[테스트결과]],FIND("/",표1[[#This Row],[테스트결과]])-1)),0))</f>
        <v/>
      </c>
      <c r="O23" s="57" t="str">
        <f>IF($B23="","",표1[[#This Row],[월]]&amp;"월 "&amp;표1[[#This Row],[주]]&amp;"주차")</f>
        <v/>
      </c>
      <c r="P23" s="57" t="str">
        <f ca="1">IF(표1[[#This Row],[주차 유니크]]="","",ROW()-2)</f>
        <v/>
      </c>
      <c r="Q23" s="49" t="str">
        <f ca="1">IFERROR(LOOKUP(2,1/(COUNTIF(OFFSET($Q$2,0,0,ROW()-2,1),OFFSET($O$3,0,0,COUNT(표1[주]),1))=0),OFFSET($O$3,0,0,COUNT(표1[주]),1)),"")</f>
        <v/>
      </c>
      <c r="R23" s="48" t="str">
        <f ca="1">IF(표1[[#This Row],[이름 유니크]]="","",ROW()-2)</f>
        <v/>
      </c>
      <c r="S23" s="48" t="str">
        <f ca="1">IFERROR(LOOKUP(2,1/(COUNTIF(OFFSET($S$2,0,0,ROW()-2,1),OFFSET($C$3,0,0,COUNT(표1[주]),1))=0),OFFSET($C$3,0,0,COUNT(표1[주]),1)),"")</f>
        <v/>
      </c>
      <c r="T23" s="58" t="str">
        <f ca="1">IF(월간관리표!$C$60=표1[[#This Row],[이름]],MAX(OFFSET($T$1,0,0,ROW()-1,1))+1,"")</f>
        <v/>
      </c>
      <c r="U23" s="73" t="str">
        <f t="shared" ca="1" si="1"/>
        <v/>
      </c>
      <c r="V23" s="113" t="str">
        <f ca="1">IF(U23="","",표1[[#This Row],[선택된 날짜]]&amp;월간관리표!$C$60)</f>
        <v/>
      </c>
      <c r="W23" s="55" t="str">
        <f ca="1">IF(AND(주간관리표!$I$35=표1[[#This Row],[이름]],주간관리표!$C$35=표1[[#This Row],[병합]]),MAX(OFFSET($W$1,0,0,ROW()-1,1))+1,"")</f>
        <v/>
      </c>
    </row>
    <row r="24" spans="1:23" ht="30" customHeight="1">
      <c r="A24" s="55" t="str">
        <f t="shared" si="0"/>
        <v/>
      </c>
      <c r="B24" s="56"/>
      <c r="C24" s="54"/>
      <c r="D24" s="137"/>
      <c r="E24" s="54"/>
      <c r="F24" s="54"/>
      <c r="G24" s="55"/>
      <c r="H24" s="59"/>
      <c r="I24" s="74"/>
      <c r="J24" s="54"/>
      <c r="K24" s="75"/>
      <c r="L24" s="55" t="str">
        <f>IF($B24="","",MONTH(표1[[#This Row],[날짜]]))</f>
        <v/>
      </c>
      <c r="M24" s="55" t="str">
        <f>IF($B24="","",WEEKNUM(표1[[#This Row],[날짜]],2)-WEEKNUM(표1[[#This Row],[날짜]]-DAY(표1[[#This Row],[날짜]])+1,2)+1)</f>
        <v/>
      </c>
      <c r="N24" s="57" t="str">
        <f>IF($B24="","",IFERROR(VALUE(LEFT(표1[[#This Row],[테스트결과]],FIND("/",표1[[#This Row],[테스트결과]])-1)),0))</f>
        <v/>
      </c>
      <c r="O24" s="57" t="str">
        <f>IF($B24="","",표1[[#This Row],[월]]&amp;"월 "&amp;표1[[#This Row],[주]]&amp;"주차")</f>
        <v/>
      </c>
      <c r="P24" s="57" t="str">
        <f ca="1">IF(표1[[#This Row],[주차 유니크]]="","",ROW()-2)</f>
        <v/>
      </c>
      <c r="Q24" s="49" t="str">
        <f ca="1">IFERROR(LOOKUP(2,1/(COUNTIF(OFFSET($Q$2,0,0,ROW()-2,1),OFFSET($O$3,0,0,COUNT(표1[주]),1))=0),OFFSET($O$3,0,0,COUNT(표1[주]),1)),"")</f>
        <v/>
      </c>
      <c r="R24" s="48" t="str">
        <f ca="1">IF(표1[[#This Row],[이름 유니크]]="","",ROW()-2)</f>
        <v/>
      </c>
      <c r="S24" s="48" t="str">
        <f ca="1">IFERROR(LOOKUP(2,1/(COUNTIF(OFFSET($S$2,0,0,ROW()-2,1),OFFSET($C$3,0,0,COUNT(표1[주]),1))=0),OFFSET($C$3,0,0,COUNT(표1[주]),1)),"")</f>
        <v/>
      </c>
      <c r="T24" s="58" t="str">
        <f ca="1">IF(월간관리표!$C$60=표1[[#This Row],[이름]],MAX(OFFSET($T$1,0,0,ROW()-1,1))+1,"")</f>
        <v/>
      </c>
      <c r="U24" s="73" t="str">
        <f t="shared" ca="1" si="1"/>
        <v/>
      </c>
      <c r="V24" s="113" t="str">
        <f ca="1">IF(U24="","",표1[[#This Row],[선택된 날짜]]&amp;월간관리표!$C$60)</f>
        <v/>
      </c>
      <c r="W24" s="55" t="str">
        <f ca="1">IF(AND(주간관리표!$I$35=표1[[#This Row],[이름]],주간관리표!$C$35=표1[[#This Row],[병합]]),MAX(OFFSET($W$1,0,0,ROW()-1,1))+1,"")</f>
        <v/>
      </c>
    </row>
    <row r="25" spans="1:23" ht="30" customHeight="1">
      <c r="A25" s="55" t="str">
        <f t="shared" si="0"/>
        <v/>
      </c>
      <c r="B25" s="56"/>
      <c r="C25" s="110"/>
      <c r="D25" s="137"/>
      <c r="E25" s="54"/>
      <c r="F25" s="54"/>
      <c r="G25" s="55"/>
      <c r="H25" s="59"/>
      <c r="I25" s="74"/>
      <c r="J25" s="54"/>
      <c r="K25" s="75"/>
      <c r="L25" s="55" t="str">
        <f>IF($B25="","",MONTH(표1[[#This Row],[날짜]]))</f>
        <v/>
      </c>
      <c r="M25" s="55" t="str">
        <f>IF($B25="","",WEEKNUM(표1[[#This Row],[날짜]],2)-WEEKNUM(표1[[#This Row],[날짜]]-DAY(표1[[#This Row],[날짜]])+1,2)+1)</f>
        <v/>
      </c>
      <c r="N25" s="57" t="str">
        <f>IF($B25="","",IFERROR(VALUE(LEFT(표1[[#This Row],[테스트결과]],FIND("/",표1[[#This Row],[테스트결과]])-1)),0))</f>
        <v/>
      </c>
      <c r="O25" s="57" t="str">
        <f>IF($B25="","",표1[[#This Row],[월]]&amp;"월 "&amp;표1[[#This Row],[주]]&amp;"주차")</f>
        <v/>
      </c>
      <c r="P25" s="57" t="str">
        <f ca="1">IF(표1[[#This Row],[주차 유니크]]="","",ROW()-2)</f>
        <v/>
      </c>
      <c r="Q25" s="49" t="str">
        <f ca="1">IFERROR(LOOKUP(2,1/(COUNTIF(OFFSET($Q$2,0,0,ROW()-2,1),OFFSET($O$3,0,0,COUNT(표1[주]),1))=0),OFFSET($O$3,0,0,COUNT(표1[주]),1)),"")</f>
        <v/>
      </c>
      <c r="R25" s="48" t="str">
        <f ca="1">IF(표1[[#This Row],[이름 유니크]]="","",ROW()-2)</f>
        <v/>
      </c>
      <c r="S25" s="48" t="str">
        <f ca="1">IFERROR(LOOKUP(2,1/(COUNTIF(OFFSET($S$2,0,0,ROW()-2,1),OFFSET($C$3,0,0,COUNT(표1[주]),1))=0),OFFSET($C$3,0,0,COUNT(표1[주]),1)),"")</f>
        <v/>
      </c>
      <c r="T25" s="58" t="str">
        <f ca="1">IF(월간관리표!$C$60=표1[[#This Row],[이름]],MAX(OFFSET($T$1,0,0,ROW()-1,1))+1,"")</f>
        <v/>
      </c>
      <c r="U25" s="73" t="str">
        <f t="shared" ca="1" si="1"/>
        <v/>
      </c>
      <c r="V25" s="113" t="str">
        <f ca="1">IF(U25="","",표1[[#This Row],[선택된 날짜]]&amp;월간관리표!$C$60)</f>
        <v/>
      </c>
      <c r="W25" s="55" t="str">
        <f ca="1">IF(AND(주간관리표!$I$35=표1[[#This Row],[이름]],주간관리표!$C$35=표1[[#This Row],[병합]]),MAX(OFFSET($W$1,0,0,ROW()-1,1))+1,"")</f>
        <v/>
      </c>
    </row>
    <row r="26" spans="1:23" ht="30" customHeight="1">
      <c r="A26" s="55" t="str">
        <f t="shared" si="0"/>
        <v/>
      </c>
      <c r="B26" s="56"/>
      <c r="C26" s="54"/>
      <c r="D26" s="137"/>
      <c r="E26" s="54"/>
      <c r="F26" s="54"/>
      <c r="G26" s="55"/>
      <c r="H26" s="59"/>
      <c r="I26" s="74"/>
      <c r="J26" s="54"/>
      <c r="K26" s="75"/>
      <c r="L26" s="55" t="str">
        <f>IF($B26="","",MONTH(표1[[#This Row],[날짜]]))</f>
        <v/>
      </c>
      <c r="M26" s="55" t="str">
        <f>IF($B26="","",WEEKNUM(표1[[#This Row],[날짜]],2)-WEEKNUM(표1[[#This Row],[날짜]]-DAY(표1[[#This Row],[날짜]])+1,2)+1)</f>
        <v/>
      </c>
      <c r="N26" s="57" t="str">
        <f>IF($B26="","",IFERROR(VALUE(LEFT(표1[[#This Row],[테스트결과]],FIND("/",표1[[#This Row],[테스트결과]])-1)),0))</f>
        <v/>
      </c>
      <c r="O26" s="57" t="str">
        <f>IF($B26="","",표1[[#This Row],[월]]&amp;"월 "&amp;표1[[#This Row],[주]]&amp;"주차")</f>
        <v/>
      </c>
      <c r="P26" s="57" t="str">
        <f ca="1">IF(표1[[#This Row],[주차 유니크]]="","",ROW()-2)</f>
        <v/>
      </c>
      <c r="Q26" s="49" t="str">
        <f ca="1">IFERROR(LOOKUP(2,1/(COUNTIF(OFFSET($Q$2,0,0,ROW()-2,1),OFFSET($O$3,0,0,COUNT(표1[주]),1))=0),OFFSET($O$3,0,0,COUNT(표1[주]),1)),"")</f>
        <v/>
      </c>
      <c r="R26" s="48" t="str">
        <f ca="1">IF(표1[[#This Row],[이름 유니크]]="","",ROW()-2)</f>
        <v/>
      </c>
      <c r="S26" s="48" t="str">
        <f ca="1">IFERROR(LOOKUP(2,1/(COUNTIF(OFFSET($S$2,0,0,ROW()-2,1),OFFSET($C$3,0,0,COUNT(표1[주]),1))=0),OFFSET($C$3,0,0,COUNT(표1[주]),1)),"")</f>
        <v/>
      </c>
      <c r="T26" s="58" t="str">
        <f ca="1">IF(월간관리표!$C$60=표1[[#This Row],[이름]],MAX(OFFSET($T$1,0,0,ROW()-1,1))+1,"")</f>
        <v/>
      </c>
      <c r="U26" s="73" t="str">
        <f t="shared" ca="1" si="1"/>
        <v/>
      </c>
      <c r="V26" s="113" t="str">
        <f ca="1">IF(U26="","",표1[[#This Row],[선택된 날짜]]&amp;월간관리표!$C$60)</f>
        <v/>
      </c>
      <c r="W26" s="55" t="str">
        <f ca="1">IF(AND(주간관리표!$I$35=표1[[#This Row],[이름]],주간관리표!$C$35=표1[[#This Row],[병합]]),MAX(OFFSET($W$1,0,0,ROW()-1,1))+1,"")</f>
        <v/>
      </c>
    </row>
    <row r="27" spans="1:23" ht="30" customHeight="1">
      <c r="A27" s="55" t="str">
        <f t="shared" si="0"/>
        <v/>
      </c>
      <c r="B27" s="56"/>
      <c r="C27" s="110"/>
      <c r="D27" s="137"/>
      <c r="E27" s="54"/>
      <c r="F27" s="54"/>
      <c r="G27" s="55"/>
      <c r="H27" s="59"/>
      <c r="I27" s="74"/>
      <c r="J27" s="54"/>
      <c r="K27" s="75"/>
      <c r="L27" s="55" t="str">
        <f>IF($B27="","",MONTH(표1[[#This Row],[날짜]]))</f>
        <v/>
      </c>
      <c r="M27" s="55" t="str">
        <f>IF($B27="","",WEEKNUM(표1[[#This Row],[날짜]],2)-WEEKNUM(표1[[#This Row],[날짜]]-DAY(표1[[#This Row],[날짜]])+1,2)+1)</f>
        <v/>
      </c>
      <c r="N27" s="57" t="str">
        <f>IF($B27="","",IFERROR(VALUE(LEFT(표1[[#This Row],[테스트결과]],FIND("/",표1[[#This Row],[테스트결과]])-1)),0))</f>
        <v/>
      </c>
      <c r="O27" s="57" t="str">
        <f>IF($B27="","",표1[[#This Row],[월]]&amp;"월 "&amp;표1[[#This Row],[주]]&amp;"주차")</f>
        <v/>
      </c>
      <c r="P27" s="57" t="str">
        <f ca="1">IF(표1[[#This Row],[주차 유니크]]="","",ROW()-2)</f>
        <v/>
      </c>
      <c r="Q27" s="49" t="str">
        <f ca="1">IFERROR(LOOKUP(2,1/(COUNTIF(OFFSET($Q$2,0,0,ROW()-2,1),OFFSET($O$3,0,0,COUNT(표1[주]),1))=0),OFFSET($O$3,0,0,COUNT(표1[주]),1)),"")</f>
        <v/>
      </c>
      <c r="R27" s="48" t="str">
        <f ca="1">IF(표1[[#This Row],[이름 유니크]]="","",ROW()-2)</f>
        <v/>
      </c>
      <c r="S27" s="48" t="str">
        <f ca="1">IFERROR(LOOKUP(2,1/(COUNTIF(OFFSET($S$2,0,0,ROW()-2,1),OFFSET($C$3,0,0,COUNT(표1[주]),1))=0),OFFSET($C$3,0,0,COUNT(표1[주]),1)),"")</f>
        <v/>
      </c>
      <c r="T27" s="58" t="str">
        <f ca="1">IF(월간관리표!$C$60=표1[[#This Row],[이름]],MAX(OFFSET($T$1,0,0,ROW()-1,1))+1,"")</f>
        <v/>
      </c>
      <c r="U27" s="73" t="str">
        <f t="shared" ca="1" si="1"/>
        <v/>
      </c>
      <c r="V27" s="113" t="str">
        <f ca="1">IF(U27="","",표1[[#This Row],[선택된 날짜]]&amp;월간관리표!$C$60)</f>
        <v/>
      </c>
      <c r="W27" s="55" t="str">
        <f ca="1">IF(AND(주간관리표!$I$35=표1[[#This Row],[이름]],주간관리표!$C$35=표1[[#This Row],[병합]]),MAX(OFFSET($W$1,0,0,ROW()-1,1))+1,"")</f>
        <v/>
      </c>
    </row>
    <row r="28" spans="1:23" ht="30" customHeight="1">
      <c r="A28" s="55" t="str">
        <f t="shared" si="0"/>
        <v/>
      </c>
      <c r="B28" s="56"/>
      <c r="C28" s="54"/>
      <c r="D28" s="137"/>
      <c r="E28" s="54"/>
      <c r="F28" s="54"/>
      <c r="G28" s="55"/>
      <c r="H28" s="59"/>
      <c r="I28" s="74"/>
      <c r="J28" s="54"/>
      <c r="K28" s="75"/>
      <c r="L28" s="55" t="str">
        <f>IF($B28="","",MONTH(표1[[#This Row],[날짜]]))</f>
        <v/>
      </c>
      <c r="M28" s="55" t="str">
        <f>IF($B28="","",WEEKNUM(표1[[#This Row],[날짜]],2)-WEEKNUM(표1[[#This Row],[날짜]]-DAY(표1[[#This Row],[날짜]])+1,2)+1)</f>
        <v/>
      </c>
      <c r="N28" s="57" t="str">
        <f>IF($B28="","",IFERROR(VALUE(LEFT(표1[[#This Row],[테스트결과]],FIND("/",표1[[#This Row],[테스트결과]])-1)),0))</f>
        <v/>
      </c>
      <c r="O28" s="57" t="str">
        <f>IF($B28="","",표1[[#This Row],[월]]&amp;"월 "&amp;표1[[#This Row],[주]]&amp;"주차")</f>
        <v/>
      </c>
      <c r="P28" s="57" t="str">
        <f ca="1">IF(표1[[#This Row],[주차 유니크]]="","",ROW()-2)</f>
        <v/>
      </c>
      <c r="Q28" s="49" t="str">
        <f ca="1">IFERROR(LOOKUP(2,1/(COUNTIF(OFFSET($Q$2,0,0,ROW()-2,1),OFFSET($O$3,0,0,COUNT(표1[주]),1))=0),OFFSET($O$3,0,0,COUNT(표1[주]),1)),"")</f>
        <v/>
      </c>
      <c r="R28" s="48" t="str">
        <f ca="1">IF(표1[[#This Row],[이름 유니크]]="","",ROW()-2)</f>
        <v/>
      </c>
      <c r="S28" s="48" t="str">
        <f ca="1">IFERROR(LOOKUP(2,1/(COUNTIF(OFFSET($S$2,0,0,ROW()-2,1),OFFSET($C$3,0,0,COUNT(표1[주]),1))=0),OFFSET($C$3,0,0,COUNT(표1[주]),1)),"")</f>
        <v/>
      </c>
      <c r="T28" s="58" t="str">
        <f ca="1">IF(월간관리표!$C$60=표1[[#This Row],[이름]],MAX(OFFSET($T$1,0,0,ROW()-1,1))+1,"")</f>
        <v/>
      </c>
      <c r="U28" s="73" t="str">
        <f t="shared" ca="1" si="1"/>
        <v/>
      </c>
      <c r="V28" s="113" t="str">
        <f ca="1">IF(U28="","",표1[[#This Row],[선택된 날짜]]&amp;월간관리표!$C$60)</f>
        <v/>
      </c>
      <c r="W28" s="55" t="str">
        <f ca="1">IF(AND(주간관리표!$I$35=표1[[#This Row],[이름]],주간관리표!$C$35=표1[[#This Row],[병합]]),MAX(OFFSET($W$1,0,0,ROW()-1,1))+1,"")</f>
        <v/>
      </c>
    </row>
    <row r="29" spans="1:23" ht="30" customHeight="1">
      <c r="A29" s="55" t="str">
        <f t="shared" si="0"/>
        <v/>
      </c>
      <c r="B29" s="56"/>
      <c r="C29" s="110"/>
      <c r="D29" s="137"/>
      <c r="E29" s="54"/>
      <c r="F29" s="54"/>
      <c r="G29" s="54"/>
      <c r="H29" s="54"/>
      <c r="I29" s="74"/>
      <c r="J29" s="54"/>
      <c r="K29" s="75"/>
      <c r="L29" s="55" t="str">
        <f>IF($B29="","",MONTH(표1[[#This Row],[날짜]]))</f>
        <v/>
      </c>
      <c r="M29" s="55" t="str">
        <f>IF($B29="","",WEEKNUM(표1[[#This Row],[날짜]],2)-WEEKNUM(표1[[#This Row],[날짜]]-DAY(표1[[#This Row],[날짜]])+1,2)+1)</f>
        <v/>
      </c>
      <c r="N29" s="57" t="str">
        <f>IF($B29="","",IFERROR(VALUE(LEFT(표1[[#This Row],[테스트결과]],FIND("/",표1[[#This Row],[테스트결과]])-1)),0))</f>
        <v/>
      </c>
      <c r="O29" s="57" t="str">
        <f>IF($B29="","",표1[[#This Row],[월]]&amp;"월 "&amp;표1[[#This Row],[주]]&amp;"주차")</f>
        <v/>
      </c>
      <c r="P29" s="57" t="str">
        <f ca="1">IF(표1[[#This Row],[주차 유니크]]="","",ROW()-2)</f>
        <v/>
      </c>
      <c r="Q29" s="49" t="str">
        <f ca="1">IFERROR(LOOKUP(2,1/(COUNTIF(OFFSET($Q$2,0,0,ROW()-2,1),OFFSET($O$3,0,0,COUNT(표1[주]),1))=0),OFFSET($O$3,0,0,COUNT(표1[주]),1)),"")</f>
        <v/>
      </c>
      <c r="R29" s="48" t="str">
        <f ca="1">IF(표1[[#This Row],[이름 유니크]]="","",ROW()-2)</f>
        <v/>
      </c>
      <c r="S29" s="48" t="str">
        <f ca="1">IFERROR(LOOKUP(2,1/(COUNTIF(OFFSET($S$2,0,0,ROW()-2,1),OFFSET($C$3,0,0,COUNT(표1[주]),1))=0),OFFSET($C$3,0,0,COUNT(표1[주]),1)),"")</f>
        <v/>
      </c>
      <c r="T29" s="58" t="str">
        <f ca="1">IF(월간관리표!$C$60=표1[[#This Row],[이름]],MAX(OFFSET($T$1,0,0,ROW()-1,1))+1,"")</f>
        <v/>
      </c>
      <c r="U29" s="73" t="str">
        <f t="shared" ca="1" si="1"/>
        <v/>
      </c>
      <c r="V29" s="113" t="str">
        <f ca="1">IF(U29="","",표1[[#This Row],[선택된 날짜]]&amp;월간관리표!$C$60)</f>
        <v/>
      </c>
      <c r="W29" s="55" t="str">
        <f ca="1">IF(AND(주간관리표!$I$35=표1[[#This Row],[이름]],주간관리표!$C$35=표1[[#This Row],[병합]]),MAX(OFFSET($W$1,0,0,ROW()-1,1))+1,"")</f>
        <v/>
      </c>
    </row>
    <row r="30" spans="1:23" ht="30" customHeight="1">
      <c r="A30" s="55" t="str">
        <f t="shared" si="0"/>
        <v/>
      </c>
      <c r="B30" s="56"/>
      <c r="C30" s="48"/>
      <c r="D30" s="137"/>
      <c r="E30" s="54"/>
      <c r="F30" s="54"/>
      <c r="G30" s="54"/>
      <c r="H30" s="54"/>
      <c r="I30" s="74"/>
      <c r="J30" s="54"/>
      <c r="K30" s="75"/>
      <c r="L30" s="55" t="str">
        <f>IF($B30="","",MONTH(표1[[#This Row],[날짜]]))</f>
        <v/>
      </c>
      <c r="M30" s="55" t="str">
        <f>IF($B30="","",WEEKNUM(표1[[#This Row],[날짜]],2)-WEEKNUM(표1[[#This Row],[날짜]]-DAY(표1[[#This Row],[날짜]])+1,2)+1)</f>
        <v/>
      </c>
      <c r="N30" s="57" t="str">
        <f>IF($B30="","",IFERROR(VALUE(LEFT(표1[[#This Row],[테스트결과]],FIND("/",표1[[#This Row],[테스트결과]])-1)),0))</f>
        <v/>
      </c>
      <c r="O30" s="57" t="str">
        <f>IF($B30="","",표1[[#This Row],[월]]&amp;"월 "&amp;표1[[#This Row],[주]]&amp;"주차")</f>
        <v/>
      </c>
      <c r="P30" s="57" t="str">
        <f ca="1">IF(표1[[#This Row],[주차 유니크]]="","",ROW()-2)</f>
        <v/>
      </c>
      <c r="Q30" s="49" t="str">
        <f ca="1">IFERROR(LOOKUP(2,1/(COUNTIF(OFFSET($Q$2,0,0,ROW()-2,1),OFFSET($O$3,0,0,COUNT(표1[주]),1))=0),OFFSET($O$3,0,0,COUNT(표1[주]),1)),"")</f>
        <v/>
      </c>
      <c r="R30" s="48" t="str">
        <f ca="1">IF(표1[[#This Row],[이름 유니크]]="","",ROW()-2)</f>
        <v/>
      </c>
      <c r="S30" s="48" t="str">
        <f ca="1">IFERROR(LOOKUP(2,1/(COUNTIF(OFFSET($S$2,0,0,ROW()-2,1),OFFSET($C$3,0,0,COUNT(표1[주]),1))=0),OFFSET($C$3,0,0,COUNT(표1[주]),1)),"")</f>
        <v/>
      </c>
      <c r="T30" s="58" t="str">
        <f ca="1">IF(월간관리표!$C$60=표1[[#This Row],[이름]],MAX(OFFSET($T$1,0,0,ROW()-1,1))+1,"")</f>
        <v/>
      </c>
      <c r="U30" s="73" t="str">
        <f t="shared" ca="1" si="1"/>
        <v/>
      </c>
      <c r="V30" s="113" t="str">
        <f ca="1">IF(U30="","",표1[[#This Row],[선택된 날짜]]&amp;월간관리표!$C$60)</f>
        <v/>
      </c>
      <c r="W30" s="55" t="str">
        <f ca="1">IF(AND(주간관리표!$I$35=표1[[#This Row],[이름]],주간관리표!$C$35=표1[[#This Row],[병합]]),MAX(OFFSET($W$1,0,0,ROW()-1,1))+1,"")</f>
        <v/>
      </c>
    </row>
    <row r="31" spans="1:23" ht="30" customHeight="1">
      <c r="A31" s="55" t="str">
        <f t="shared" si="0"/>
        <v/>
      </c>
      <c r="B31" s="56"/>
      <c r="C31" s="54"/>
      <c r="D31" s="137"/>
      <c r="E31" s="54"/>
      <c r="F31" s="54"/>
      <c r="G31" s="54"/>
      <c r="H31" s="54"/>
      <c r="I31" s="74"/>
      <c r="J31" s="54"/>
      <c r="K31" s="75"/>
      <c r="L31" s="55" t="str">
        <f>IF($B31="","",MONTH(표1[[#This Row],[날짜]]))</f>
        <v/>
      </c>
      <c r="M31" s="55" t="str">
        <f>IF($B31="","",WEEKNUM(표1[[#This Row],[날짜]],2)-WEEKNUM(표1[[#This Row],[날짜]]-DAY(표1[[#This Row],[날짜]])+1,2)+1)</f>
        <v/>
      </c>
      <c r="N31" s="57" t="str">
        <f>IF($B31="","",IFERROR(VALUE(LEFT(표1[[#This Row],[테스트결과]],FIND("/",표1[[#This Row],[테스트결과]])-1)),0))</f>
        <v/>
      </c>
      <c r="O31" s="57" t="str">
        <f>IF($B31="","",표1[[#This Row],[월]]&amp;"월 "&amp;표1[[#This Row],[주]]&amp;"주차")</f>
        <v/>
      </c>
      <c r="P31" s="57" t="str">
        <f ca="1">IF(표1[[#This Row],[주차 유니크]]="","",ROW()-2)</f>
        <v/>
      </c>
      <c r="Q31" s="49" t="str">
        <f ca="1">IFERROR(LOOKUP(2,1/(COUNTIF(OFFSET($Q$2,0,0,ROW()-2,1),OFFSET($O$3,0,0,COUNT(표1[주]),1))=0),OFFSET($O$3,0,0,COUNT(표1[주]),1)),"")</f>
        <v/>
      </c>
      <c r="R31" s="48" t="str">
        <f ca="1">IF(표1[[#This Row],[이름 유니크]]="","",ROW()-2)</f>
        <v/>
      </c>
      <c r="S31" s="48" t="str">
        <f ca="1">IFERROR(LOOKUP(2,1/(COUNTIF(OFFSET($S$2,0,0,ROW()-2,1),OFFSET($C$3,0,0,COUNT(표1[주]),1))=0),OFFSET($C$3,0,0,COUNT(표1[주]),1)),"")</f>
        <v/>
      </c>
      <c r="T31" s="58" t="str">
        <f ca="1">IF(월간관리표!$C$60=표1[[#This Row],[이름]],MAX(OFFSET($T$1,0,0,ROW()-1,1))+1,"")</f>
        <v/>
      </c>
      <c r="U31" s="73" t="str">
        <f t="shared" ca="1" si="1"/>
        <v/>
      </c>
      <c r="V31" s="113" t="str">
        <f ca="1">IF(U31="","",표1[[#This Row],[선택된 날짜]]&amp;월간관리표!$C$60)</f>
        <v/>
      </c>
      <c r="W31" s="55" t="str">
        <f ca="1">IF(AND(주간관리표!$I$35=표1[[#This Row],[이름]],주간관리표!$C$35=표1[[#This Row],[병합]]),MAX(OFFSET($W$1,0,0,ROW()-1,1))+1,"")</f>
        <v/>
      </c>
    </row>
    <row r="32" spans="1:23" ht="30" customHeight="1">
      <c r="A32" s="55" t="str">
        <f t="shared" si="0"/>
        <v/>
      </c>
      <c r="B32" s="56"/>
      <c r="C32" s="54"/>
      <c r="D32" s="137"/>
      <c r="E32" s="54"/>
      <c r="F32" s="55"/>
      <c r="G32" s="55"/>
      <c r="H32" s="59"/>
      <c r="I32" s="74"/>
      <c r="J32" s="48"/>
      <c r="K32" s="75"/>
      <c r="L32" s="55" t="str">
        <f>IF($B32="","",MONTH(표1[[#This Row],[날짜]]))</f>
        <v/>
      </c>
      <c r="M32" s="55" t="str">
        <f>IF($B32="","",WEEKNUM(표1[[#This Row],[날짜]],2)-WEEKNUM(표1[[#This Row],[날짜]]-DAY(표1[[#This Row],[날짜]])+1,2)+1)</f>
        <v/>
      </c>
      <c r="N32" s="57" t="str">
        <f>IF($B32="","",IFERROR(VALUE(LEFT(표1[[#This Row],[테스트결과]],FIND("/",표1[[#This Row],[테스트결과]])-1)),0))</f>
        <v/>
      </c>
      <c r="O32" s="57" t="str">
        <f>IF($B32="","",표1[[#This Row],[월]]&amp;"월 "&amp;표1[[#This Row],[주]]&amp;"주차")</f>
        <v/>
      </c>
      <c r="P32" s="57" t="str">
        <f ca="1">IF(표1[[#This Row],[주차 유니크]]="","",ROW()-2)</f>
        <v/>
      </c>
      <c r="Q32" s="49" t="str">
        <f ca="1">IFERROR(LOOKUP(2,1/(COUNTIF(OFFSET($Q$2,0,0,ROW()-2,1),OFFSET($O$3,0,0,COUNT(표1[주]),1))=0),OFFSET($O$3,0,0,COUNT(표1[주]),1)),"")</f>
        <v/>
      </c>
      <c r="R32" s="48" t="str">
        <f ca="1">IF(표1[[#This Row],[이름 유니크]]="","",ROW()-2)</f>
        <v/>
      </c>
      <c r="S32" s="48" t="str">
        <f ca="1">IFERROR(LOOKUP(2,1/(COUNTIF(OFFSET($S$2,0,0,ROW()-2,1),OFFSET($C$3,0,0,COUNT(표1[주]),1))=0),OFFSET($C$3,0,0,COUNT(표1[주]),1)),"")</f>
        <v/>
      </c>
      <c r="T32" s="58" t="str">
        <f ca="1">IF(월간관리표!$C$60=표1[[#This Row],[이름]],MAX(OFFSET($T$1,0,0,ROW()-1,1))+1,"")</f>
        <v/>
      </c>
      <c r="U32" s="73" t="str">
        <f t="shared" ca="1" si="1"/>
        <v/>
      </c>
      <c r="V32" s="113" t="str">
        <f ca="1">IF(U32="","",표1[[#This Row],[선택된 날짜]]&amp;월간관리표!$C$60)</f>
        <v/>
      </c>
      <c r="W32" s="55" t="str">
        <f ca="1">IF(AND(주간관리표!$I$35=표1[[#This Row],[이름]],주간관리표!$C$35=표1[[#This Row],[병합]]),MAX(OFFSET($W$1,0,0,ROW()-1,1))+1,"")</f>
        <v/>
      </c>
    </row>
    <row r="33" spans="1:23" ht="30" customHeight="1">
      <c r="A33" s="55" t="str">
        <f t="shared" si="0"/>
        <v/>
      </c>
      <c r="B33" s="56"/>
      <c r="C33" s="54"/>
      <c r="D33" s="137"/>
      <c r="E33" s="54"/>
      <c r="F33" s="55"/>
      <c r="G33" s="55"/>
      <c r="H33" s="59"/>
      <c r="I33" s="74"/>
      <c r="J33" s="54"/>
      <c r="K33" s="75"/>
      <c r="L33" s="55" t="str">
        <f>IF($B33="","",MONTH(표1[[#This Row],[날짜]]))</f>
        <v/>
      </c>
      <c r="M33" s="55" t="str">
        <f>IF($B33="","",WEEKNUM(표1[[#This Row],[날짜]],2)-WEEKNUM(표1[[#This Row],[날짜]]-DAY(표1[[#This Row],[날짜]])+1,2)+1)</f>
        <v/>
      </c>
      <c r="N33" s="57" t="str">
        <f>IF($B33="","",IFERROR(VALUE(LEFT(표1[[#This Row],[테스트결과]],FIND("/",표1[[#This Row],[테스트결과]])-1)),0))</f>
        <v/>
      </c>
      <c r="O33" s="57" t="str">
        <f>IF($B33="","",표1[[#This Row],[월]]&amp;"월 "&amp;표1[[#This Row],[주]]&amp;"주차")</f>
        <v/>
      </c>
      <c r="P33" s="57" t="str">
        <f ca="1">IF(표1[[#This Row],[주차 유니크]]="","",ROW()-2)</f>
        <v/>
      </c>
      <c r="Q33" s="49" t="str">
        <f ca="1">IFERROR(LOOKUP(2,1/(COUNTIF(OFFSET($Q$2,0,0,ROW()-2,1),OFFSET($O$3,0,0,COUNT(표1[주]),1))=0),OFFSET($O$3,0,0,COUNT(표1[주]),1)),"")</f>
        <v/>
      </c>
      <c r="R33" s="48" t="str">
        <f ca="1">IF(표1[[#This Row],[이름 유니크]]="","",ROW()-2)</f>
        <v/>
      </c>
      <c r="S33" s="48" t="str">
        <f ca="1">IFERROR(LOOKUP(2,1/(COUNTIF(OFFSET($S$2,0,0,ROW()-2,1),OFFSET($C$3,0,0,COUNT(표1[주]),1))=0),OFFSET($C$3,0,0,COUNT(표1[주]),1)),"")</f>
        <v/>
      </c>
      <c r="T33" s="58" t="str">
        <f ca="1">IF(월간관리표!$C$60=표1[[#This Row],[이름]],MAX(OFFSET($T$1,0,0,ROW()-1,1))+1,"")</f>
        <v/>
      </c>
      <c r="U33" s="73" t="str">
        <f t="shared" ca="1" si="1"/>
        <v/>
      </c>
      <c r="V33" s="113" t="str">
        <f ca="1">IF(U33="","",표1[[#This Row],[선택된 날짜]]&amp;월간관리표!$C$60)</f>
        <v/>
      </c>
      <c r="W33" s="55" t="str">
        <f ca="1">IF(AND(주간관리표!$I$35=표1[[#This Row],[이름]],주간관리표!$C$35=표1[[#This Row],[병합]]),MAX(OFFSET($W$1,0,0,ROW()-1,1))+1,"")</f>
        <v/>
      </c>
    </row>
    <row r="34" spans="1:23" ht="30" customHeight="1">
      <c r="A34" s="55" t="str">
        <f t="shared" si="0"/>
        <v/>
      </c>
      <c r="B34" s="56"/>
      <c r="C34" s="54"/>
      <c r="D34" s="137"/>
      <c r="E34" s="54"/>
      <c r="F34" s="55"/>
      <c r="G34" s="55"/>
      <c r="H34" s="59"/>
      <c r="I34" s="74"/>
      <c r="J34" s="54"/>
      <c r="K34" s="75"/>
      <c r="L34" s="55" t="str">
        <f>IF($B34="","",MONTH(표1[[#This Row],[날짜]]))</f>
        <v/>
      </c>
      <c r="M34" s="55" t="str">
        <f>IF($B34="","",WEEKNUM(표1[[#This Row],[날짜]],2)-WEEKNUM(표1[[#This Row],[날짜]]-DAY(표1[[#This Row],[날짜]])+1,2)+1)</f>
        <v/>
      </c>
      <c r="N34" s="57" t="str">
        <f>IF($B34="","",IFERROR(VALUE(LEFT(표1[[#This Row],[테스트결과]],FIND("/",표1[[#This Row],[테스트결과]])-1)),0))</f>
        <v/>
      </c>
      <c r="O34" s="57" t="str">
        <f>IF($B34="","",표1[[#This Row],[월]]&amp;"월 "&amp;표1[[#This Row],[주]]&amp;"주차")</f>
        <v/>
      </c>
      <c r="P34" s="57" t="str">
        <f ca="1">IF(표1[[#This Row],[주차 유니크]]="","",ROW()-2)</f>
        <v/>
      </c>
      <c r="Q34" s="49" t="str">
        <f ca="1">IFERROR(LOOKUP(2,1/(COUNTIF(OFFSET($Q$2,0,0,ROW()-2,1),OFFSET($O$3,0,0,COUNT(표1[주]),1))=0),OFFSET($O$3,0,0,COUNT(표1[주]),1)),"")</f>
        <v/>
      </c>
      <c r="R34" s="48" t="str">
        <f ca="1">IF(표1[[#This Row],[이름 유니크]]="","",ROW()-2)</f>
        <v/>
      </c>
      <c r="S34" s="48" t="str">
        <f ca="1">IFERROR(LOOKUP(2,1/(COUNTIF(OFFSET($S$2,0,0,ROW()-2,1),OFFSET($C$3,0,0,COUNT(표1[주]),1))=0),OFFSET($C$3,0,0,COUNT(표1[주]),1)),"")</f>
        <v/>
      </c>
      <c r="T34" s="58" t="str">
        <f ca="1">IF(월간관리표!$C$60=표1[[#This Row],[이름]],MAX(OFFSET($T$1,0,0,ROW()-1,1))+1,"")</f>
        <v/>
      </c>
      <c r="U34" s="73" t="str">
        <f t="shared" ca="1" si="1"/>
        <v/>
      </c>
      <c r="V34" s="113" t="str">
        <f ca="1">IF(U34="","",표1[[#This Row],[선택된 날짜]]&amp;월간관리표!$C$60)</f>
        <v/>
      </c>
      <c r="W34" s="55" t="str">
        <f ca="1">IF(AND(주간관리표!$I$35=표1[[#This Row],[이름]],주간관리표!$C$35=표1[[#This Row],[병합]]),MAX(OFFSET($W$1,0,0,ROW()-1,1))+1,"")</f>
        <v/>
      </c>
    </row>
    <row r="35" spans="1:23" ht="30" customHeight="1">
      <c r="A35" s="55" t="str">
        <f t="shared" ref="A35:A66" si="3">IF($B35="","",ROW()-2)</f>
        <v/>
      </c>
      <c r="B35" s="56"/>
      <c r="C35" s="54"/>
      <c r="D35" s="137"/>
      <c r="E35" s="54"/>
      <c r="F35" s="55"/>
      <c r="G35" s="55"/>
      <c r="H35" s="59"/>
      <c r="I35" s="74"/>
      <c r="J35" s="54"/>
      <c r="K35" s="75"/>
      <c r="L35" s="55" t="str">
        <f>IF($B35="","",MONTH(표1[[#This Row],[날짜]]))</f>
        <v/>
      </c>
      <c r="M35" s="55" t="str">
        <f>IF($B35="","",WEEKNUM(표1[[#This Row],[날짜]],2)-WEEKNUM(표1[[#This Row],[날짜]]-DAY(표1[[#This Row],[날짜]])+1,2)+1)</f>
        <v/>
      </c>
      <c r="N35" s="57" t="str">
        <f>IF($B35="","",IFERROR(VALUE(LEFT(표1[[#This Row],[테스트결과]],FIND("/",표1[[#This Row],[테스트결과]])-1)),0))</f>
        <v/>
      </c>
      <c r="O35" s="57" t="str">
        <f>IF($B35="","",표1[[#This Row],[월]]&amp;"월 "&amp;표1[[#This Row],[주]]&amp;"주차")</f>
        <v/>
      </c>
      <c r="P35" s="57" t="str">
        <f ca="1">IF(표1[[#This Row],[주차 유니크]]="","",ROW()-2)</f>
        <v/>
      </c>
      <c r="Q35" s="49" t="str">
        <f ca="1">IFERROR(LOOKUP(2,1/(COUNTIF(OFFSET($Q$2,0,0,ROW()-2,1),OFFSET($O$3,0,0,COUNT(표1[주]),1))=0),OFFSET($O$3,0,0,COUNT(표1[주]),1)),"")</f>
        <v/>
      </c>
      <c r="R35" s="48" t="str">
        <f ca="1">IF(표1[[#This Row],[이름 유니크]]="","",ROW()-2)</f>
        <v/>
      </c>
      <c r="S35" s="48" t="str">
        <f ca="1">IFERROR(LOOKUP(2,1/(COUNTIF(OFFSET($S$2,0,0,ROW()-2,1),OFFSET($C$3,0,0,COUNT(표1[주]),1))=0),OFFSET($C$3,0,0,COUNT(표1[주]),1)),"")</f>
        <v/>
      </c>
      <c r="T35" s="58" t="str">
        <f ca="1">IF(월간관리표!$C$60=표1[[#This Row],[이름]],MAX(OFFSET($T$1,0,0,ROW()-1,1))+1,"")</f>
        <v/>
      </c>
      <c r="U35" s="73" t="str">
        <f t="shared" ref="U35:U66" ca="1" si="4">IFERROR(INDEX($B:$B,MATCH(ROW()-2,$T:$T,0),1),"")</f>
        <v/>
      </c>
      <c r="V35" s="113" t="str">
        <f ca="1">IF(U35="","",표1[[#This Row],[선택된 날짜]]&amp;월간관리표!$C$60)</f>
        <v/>
      </c>
      <c r="W35" s="55" t="str">
        <f ca="1">IF(AND(주간관리표!$I$35=표1[[#This Row],[이름]],주간관리표!$C$35=표1[[#This Row],[병합]]),MAX(OFFSET($W$1,0,0,ROW()-1,1))+1,"")</f>
        <v/>
      </c>
    </row>
    <row r="36" spans="1:23" ht="30" customHeight="1">
      <c r="A36" s="55" t="str">
        <f t="shared" si="3"/>
        <v/>
      </c>
      <c r="B36" s="56"/>
      <c r="C36" s="54"/>
      <c r="D36" s="137"/>
      <c r="E36" s="54"/>
      <c r="F36" s="55"/>
      <c r="G36" s="55"/>
      <c r="H36" s="59"/>
      <c r="I36" s="74"/>
      <c r="J36" s="54"/>
      <c r="K36" s="75"/>
      <c r="L36" s="55" t="str">
        <f>IF($B36="","",MONTH(표1[[#This Row],[날짜]]))</f>
        <v/>
      </c>
      <c r="M36" s="55" t="str">
        <f>IF($B36="","",WEEKNUM(표1[[#This Row],[날짜]],2)-WEEKNUM(표1[[#This Row],[날짜]]-DAY(표1[[#This Row],[날짜]])+1,2)+1)</f>
        <v/>
      </c>
      <c r="N36" s="57" t="str">
        <f>IF($B36="","",IFERROR(VALUE(LEFT(표1[[#This Row],[테스트결과]],FIND("/",표1[[#This Row],[테스트결과]])-1)),0))</f>
        <v/>
      </c>
      <c r="O36" s="57" t="str">
        <f>IF($B36="","",표1[[#This Row],[월]]&amp;"월 "&amp;표1[[#This Row],[주]]&amp;"주차")</f>
        <v/>
      </c>
      <c r="P36" s="57" t="str">
        <f ca="1">IF(표1[[#This Row],[주차 유니크]]="","",ROW()-2)</f>
        <v/>
      </c>
      <c r="Q36" s="49" t="str">
        <f ca="1">IFERROR(LOOKUP(2,1/(COUNTIF(OFFSET($Q$2,0,0,ROW()-2,1),OFFSET($O$3,0,0,COUNT(표1[주]),1))=0),OFFSET($O$3,0,0,COUNT(표1[주]),1)),"")</f>
        <v/>
      </c>
      <c r="R36" s="48" t="str">
        <f ca="1">IF(표1[[#This Row],[이름 유니크]]="","",ROW()-2)</f>
        <v/>
      </c>
      <c r="S36" s="48" t="str">
        <f ca="1">IFERROR(LOOKUP(2,1/(COUNTIF(OFFSET($S$2,0,0,ROW()-2,1),OFFSET($C$3,0,0,COUNT(표1[주]),1))=0),OFFSET($C$3,0,0,COUNT(표1[주]),1)),"")</f>
        <v/>
      </c>
      <c r="T36" s="58" t="str">
        <f ca="1">IF(월간관리표!$C$60=표1[[#This Row],[이름]],MAX(OFFSET($T$1,0,0,ROW()-1,1))+1,"")</f>
        <v/>
      </c>
      <c r="U36" s="73" t="str">
        <f t="shared" ca="1" si="4"/>
        <v/>
      </c>
      <c r="V36" s="113" t="str">
        <f ca="1">IF(U36="","",표1[[#This Row],[선택된 날짜]]&amp;월간관리표!$C$60)</f>
        <v/>
      </c>
      <c r="W36" s="55" t="str">
        <f ca="1">IF(AND(주간관리표!$I$35=표1[[#This Row],[이름]],주간관리표!$C$35=표1[[#This Row],[병합]]),MAX(OFFSET($W$1,0,0,ROW()-1,1))+1,"")</f>
        <v/>
      </c>
    </row>
    <row r="37" spans="1:23" ht="30" customHeight="1">
      <c r="A37" s="55" t="str">
        <f t="shared" si="3"/>
        <v/>
      </c>
      <c r="B37" s="56"/>
      <c r="C37" s="48"/>
      <c r="D37" s="137"/>
      <c r="E37" s="54"/>
      <c r="F37" s="54"/>
      <c r="G37" s="55"/>
      <c r="H37" s="59"/>
      <c r="I37" s="74"/>
      <c r="J37" s="54"/>
      <c r="K37" s="75"/>
      <c r="L37" s="55" t="str">
        <f>IF($B37="","",MONTH(표1[[#This Row],[날짜]]))</f>
        <v/>
      </c>
      <c r="M37" s="55" t="str">
        <f>IF($B37="","",WEEKNUM(표1[[#This Row],[날짜]],2)-WEEKNUM(표1[[#This Row],[날짜]]-DAY(표1[[#This Row],[날짜]])+1,2)+1)</f>
        <v/>
      </c>
      <c r="N37" s="57" t="str">
        <f>IF($B37="","",IFERROR(VALUE(LEFT(표1[[#This Row],[테스트결과]],FIND("/",표1[[#This Row],[테스트결과]])-1)),0))</f>
        <v/>
      </c>
      <c r="O37" s="57" t="str">
        <f>IF($B37="","",표1[[#This Row],[월]]&amp;"월 "&amp;표1[[#This Row],[주]]&amp;"주차")</f>
        <v/>
      </c>
      <c r="P37" s="57" t="str">
        <f ca="1">IF(표1[[#This Row],[주차 유니크]]="","",ROW()-2)</f>
        <v/>
      </c>
      <c r="Q37" s="49" t="str">
        <f ca="1">IFERROR(LOOKUP(2,1/(COUNTIF(OFFSET($Q$2,0,0,ROW()-2,1),OFFSET($O$3,0,0,COUNT(표1[주]),1))=0),OFFSET($O$3,0,0,COUNT(표1[주]),1)),"")</f>
        <v/>
      </c>
      <c r="R37" s="48" t="str">
        <f ca="1">IF(표1[[#This Row],[이름 유니크]]="","",ROW()-2)</f>
        <v/>
      </c>
      <c r="S37" s="48" t="str">
        <f ca="1">IFERROR(LOOKUP(2,1/(COUNTIF(OFFSET($S$2,0,0,ROW()-2,1),OFFSET($C$3,0,0,COUNT(표1[주]),1))=0),OFFSET($C$3,0,0,COUNT(표1[주]),1)),"")</f>
        <v/>
      </c>
      <c r="T37" s="58" t="str">
        <f ca="1">IF(월간관리표!$C$60=표1[[#This Row],[이름]],MAX(OFFSET($T$1,0,0,ROW()-1,1))+1,"")</f>
        <v/>
      </c>
      <c r="U37" s="73" t="str">
        <f t="shared" ca="1" si="4"/>
        <v/>
      </c>
      <c r="V37" s="113" t="str">
        <f ca="1">IF(U37="","",표1[[#This Row],[선택된 날짜]]&amp;월간관리표!$C$60)</f>
        <v/>
      </c>
      <c r="W37" s="55" t="str">
        <f ca="1">IF(AND(주간관리표!$I$35=표1[[#This Row],[이름]],주간관리표!$C$35=표1[[#This Row],[병합]]),MAX(OFFSET($W$1,0,0,ROW()-1,1))+1,"")</f>
        <v/>
      </c>
    </row>
    <row r="38" spans="1:23" ht="30" customHeight="1">
      <c r="A38" s="55" t="str">
        <f t="shared" si="3"/>
        <v/>
      </c>
      <c r="B38" s="56"/>
      <c r="C38" s="54"/>
      <c r="D38" s="137"/>
      <c r="E38" s="54"/>
      <c r="F38" s="54"/>
      <c r="G38" s="55"/>
      <c r="H38" s="59"/>
      <c r="I38" s="74"/>
      <c r="J38" s="54"/>
      <c r="K38" s="75"/>
      <c r="L38" s="55" t="str">
        <f>IF($B38="","",MONTH(표1[[#This Row],[날짜]]))</f>
        <v/>
      </c>
      <c r="M38" s="55" t="str">
        <f>IF($B38="","",WEEKNUM(표1[[#This Row],[날짜]],2)-WEEKNUM(표1[[#This Row],[날짜]]-DAY(표1[[#This Row],[날짜]])+1,2)+1)</f>
        <v/>
      </c>
      <c r="N38" s="57" t="str">
        <f>IF($B38="","",IFERROR(VALUE(LEFT(표1[[#This Row],[테스트결과]],FIND("/",표1[[#This Row],[테스트결과]])-1)),0))</f>
        <v/>
      </c>
      <c r="O38" s="57" t="str">
        <f>IF($B38="","",표1[[#This Row],[월]]&amp;"월 "&amp;표1[[#This Row],[주]]&amp;"주차")</f>
        <v/>
      </c>
      <c r="P38" s="57" t="str">
        <f ca="1">IF(표1[[#This Row],[주차 유니크]]="","",ROW()-2)</f>
        <v/>
      </c>
      <c r="Q38" s="49" t="str">
        <f ca="1">IFERROR(LOOKUP(2,1/(COUNTIF(OFFSET($Q$2,0,0,ROW()-2,1),OFFSET($O$3,0,0,COUNT(표1[주]),1))=0),OFFSET($O$3,0,0,COUNT(표1[주]),1)),"")</f>
        <v/>
      </c>
      <c r="R38" s="48" t="str">
        <f ca="1">IF(표1[[#This Row],[이름 유니크]]="","",ROW()-2)</f>
        <v/>
      </c>
      <c r="S38" s="48" t="str">
        <f ca="1">IFERROR(LOOKUP(2,1/(COUNTIF(OFFSET($S$2,0,0,ROW()-2,1),OFFSET($C$3,0,0,COUNT(표1[주]),1))=0),OFFSET($C$3,0,0,COUNT(표1[주]),1)),"")</f>
        <v/>
      </c>
      <c r="T38" s="58" t="str">
        <f ca="1">IF(월간관리표!$C$60=표1[[#This Row],[이름]],MAX(OFFSET($T$1,0,0,ROW()-1,1))+1,"")</f>
        <v/>
      </c>
      <c r="U38" s="73" t="str">
        <f t="shared" ca="1" si="4"/>
        <v/>
      </c>
      <c r="V38" s="113" t="str">
        <f ca="1">IF(U38="","",표1[[#This Row],[선택된 날짜]]&amp;월간관리표!$C$60)</f>
        <v/>
      </c>
      <c r="W38" s="55" t="str">
        <f ca="1">IF(AND(주간관리표!$I$35=표1[[#This Row],[이름]],주간관리표!$C$35=표1[[#This Row],[병합]]),MAX(OFFSET($W$1,0,0,ROW()-1,1))+1,"")</f>
        <v/>
      </c>
    </row>
    <row r="39" spans="1:23" ht="30" customHeight="1">
      <c r="A39" s="55" t="str">
        <f t="shared" si="3"/>
        <v/>
      </c>
      <c r="B39" s="56"/>
      <c r="C39" s="54"/>
      <c r="D39" s="137"/>
      <c r="E39" s="54"/>
      <c r="F39" s="54"/>
      <c r="G39" s="55"/>
      <c r="H39" s="59"/>
      <c r="I39" s="74"/>
      <c r="J39" s="54"/>
      <c r="K39" s="75"/>
      <c r="L39" s="55" t="str">
        <f>IF($B39="","",MONTH(표1[[#This Row],[날짜]]))</f>
        <v/>
      </c>
      <c r="M39" s="55" t="str">
        <f>IF($B39="","",WEEKNUM(표1[[#This Row],[날짜]],2)-WEEKNUM(표1[[#This Row],[날짜]]-DAY(표1[[#This Row],[날짜]])+1,2)+1)</f>
        <v/>
      </c>
      <c r="N39" s="57" t="str">
        <f>IF($B39="","",IFERROR(VALUE(LEFT(표1[[#This Row],[테스트결과]],FIND("/",표1[[#This Row],[테스트결과]])-1)),0))</f>
        <v/>
      </c>
      <c r="O39" s="57" t="str">
        <f>IF($B39="","",표1[[#This Row],[월]]&amp;"월 "&amp;표1[[#This Row],[주]]&amp;"주차")</f>
        <v/>
      </c>
      <c r="P39" s="57" t="str">
        <f ca="1">IF(표1[[#This Row],[주차 유니크]]="","",ROW()-2)</f>
        <v/>
      </c>
      <c r="Q39" s="49" t="str">
        <f ca="1">IFERROR(LOOKUP(2,1/(COUNTIF(OFFSET($Q$2,0,0,ROW()-2,1),OFFSET($O$3,0,0,COUNT(표1[주]),1))=0),OFFSET($O$3,0,0,COUNT(표1[주]),1)),"")</f>
        <v/>
      </c>
      <c r="R39" s="48" t="str">
        <f ca="1">IF(표1[[#This Row],[이름 유니크]]="","",ROW()-2)</f>
        <v/>
      </c>
      <c r="S39" s="48" t="str">
        <f ca="1">IFERROR(LOOKUP(2,1/(COUNTIF(OFFSET($S$2,0,0,ROW()-2,1),OFFSET($C$3,0,0,COUNT(표1[주]),1))=0),OFFSET($C$3,0,0,COUNT(표1[주]),1)),"")</f>
        <v/>
      </c>
      <c r="T39" s="58" t="str">
        <f ca="1">IF(월간관리표!$C$60=표1[[#This Row],[이름]],MAX(OFFSET($T$1,0,0,ROW()-1,1))+1,"")</f>
        <v/>
      </c>
      <c r="U39" s="73" t="str">
        <f t="shared" ca="1" si="4"/>
        <v/>
      </c>
      <c r="V39" s="113" t="str">
        <f ca="1">IF(U39="","",표1[[#This Row],[선택된 날짜]]&amp;월간관리표!$C$60)</f>
        <v/>
      </c>
      <c r="W39" s="55" t="str">
        <f ca="1">IF(AND(주간관리표!$I$35=표1[[#This Row],[이름]],주간관리표!$C$35=표1[[#This Row],[병합]]),MAX(OFFSET($W$1,0,0,ROW()-1,1))+1,"")</f>
        <v/>
      </c>
    </row>
    <row r="40" spans="1:23" ht="30" customHeight="1">
      <c r="A40" s="55" t="str">
        <f t="shared" si="3"/>
        <v/>
      </c>
      <c r="B40" s="56"/>
      <c r="C40" s="54"/>
      <c r="D40" s="137"/>
      <c r="E40" s="54"/>
      <c r="F40" s="54"/>
      <c r="G40" s="55"/>
      <c r="H40" s="59"/>
      <c r="I40" s="74"/>
      <c r="J40" s="54"/>
      <c r="K40" s="75"/>
      <c r="L40" s="55" t="str">
        <f>IF($B40="","",MONTH(표1[[#This Row],[날짜]]))</f>
        <v/>
      </c>
      <c r="M40" s="55" t="str">
        <f>IF($B40="","",WEEKNUM(표1[[#This Row],[날짜]],2)-WEEKNUM(표1[[#This Row],[날짜]]-DAY(표1[[#This Row],[날짜]])+1,2)+1)</f>
        <v/>
      </c>
      <c r="N40" s="57" t="str">
        <f>IF($B40="","",IFERROR(VALUE(LEFT(표1[[#This Row],[테스트결과]],FIND("/",표1[[#This Row],[테스트결과]])-1)),0))</f>
        <v/>
      </c>
      <c r="O40" s="57" t="str">
        <f>IF($B40="","",표1[[#This Row],[월]]&amp;"월 "&amp;표1[[#This Row],[주]]&amp;"주차")</f>
        <v/>
      </c>
      <c r="P40" s="57" t="str">
        <f ca="1">IF(표1[[#This Row],[주차 유니크]]="","",ROW()-2)</f>
        <v/>
      </c>
      <c r="Q40" s="49" t="str">
        <f ca="1">IFERROR(LOOKUP(2,1/(COUNTIF(OFFSET($Q$2,0,0,ROW()-2,1),OFFSET($O$3,0,0,COUNT(표1[주]),1))=0),OFFSET($O$3,0,0,COUNT(표1[주]),1)),"")</f>
        <v/>
      </c>
      <c r="R40" s="48" t="str">
        <f ca="1">IF(표1[[#This Row],[이름 유니크]]="","",ROW()-2)</f>
        <v/>
      </c>
      <c r="S40" s="48" t="str">
        <f ca="1">IFERROR(LOOKUP(2,1/(COUNTIF(OFFSET($S$2,0,0,ROW()-2,1),OFFSET($C$3,0,0,COUNT(표1[주]),1))=0),OFFSET($C$3,0,0,COUNT(표1[주]),1)),"")</f>
        <v/>
      </c>
      <c r="T40" s="58" t="str">
        <f ca="1">IF(월간관리표!$C$60=표1[[#This Row],[이름]],MAX(OFFSET($T$1,0,0,ROW()-1,1))+1,"")</f>
        <v/>
      </c>
      <c r="U40" s="73" t="str">
        <f t="shared" ca="1" si="4"/>
        <v/>
      </c>
      <c r="V40" s="113" t="str">
        <f ca="1">IF(U40="","",표1[[#This Row],[선택된 날짜]]&amp;월간관리표!$C$60)</f>
        <v/>
      </c>
      <c r="W40" s="55" t="str">
        <f ca="1">IF(AND(주간관리표!$I$35=표1[[#This Row],[이름]],주간관리표!$C$35=표1[[#This Row],[병합]]),MAX(OFFSET($W$1,0,0,ROW()-1,1))+1,"")</f>
        <v/>
      </c>
    </row>
    <row r="41" spans="1:23" ht="30" customHeight="1">
      <c r="A41" s="55" t="str">
        <f t="shared" si="3"/>
        <v/>
      </c>
      <c r="B41" s="56"/>
      <c r="C41" s="54"/>
      <c r="D41" s="137"/>
      <c r="E41" s="54"/>
      <c r="F41" s="54"/>
      <c r="G41" s="55"/>
      <c r="H41" s="59"/>
      <c r="I41" s="74"/>
      <c r="J41" s="54"/>
      <c r="K41" s="75"/>
      <c r="L41" s="55" t="str">
        <f>IF($B41="","",MONTH(표1[[#This Row],[날짜]]))</f>
        <v/>
      </c>
      <c r="M41" s="55" t="str">
        <f>IF($B41="","",WEEKNUM(표1[[#This Row],[날짜]],2)-WEEKNUM(표1[[#This Row],[날짜]]-DAY(표1[[#This Row],[날짜]])+1,2)+1)</f>
        <v/>
      </c>
      <c r="N41" s="57" t="str">
        <f>IF($B41="","",IFERROR(VALUE(LEFT(표1[[#This Row],[테스트결과]],FIND("/",표1[[#This Row],[테스트결과]])-1)),0))</f>
        <v/>
      </c>
      <c r="O41" s="57" t="str">
        <f>IF($B41="","",표1[[#This Row],[월]]&amp;"월 "&amp;표1[[#This Row],[주]]&amp;"주차")</f>
        <v/>
      </c>
      <c r="P41" s="57" t="str">
        <f ca="1">IF(표1[[#This Row],[주차 유니크]]="","",ROW()-2)</f>
        <v/>
      </c>
      <c r="Q41" s="49" t="str">
        <f ca="1">IFERROR(LOOKUP(2,1/(COUNTIF(OFFSET($Q$2,0,0,ROW()-2,1),OFFSET($O$3,0,0,COUNT(표1[주]),1))=0),OFFSET($O$3,0,0,COUNT(표1[주]),1)),"")</f>
        <v/>
      </c>
      <c r="R41" s="48" t="str">
        <f ca="1">IF(표1[[#This Row],[이름 유니크]]="","",ROW()-2)</f>
        <v/>
      </c>
      <c r="S41" s="48" t="str">
        <f ca="1">IFERROR(LOOKUP(2,1/(COUNTIF(OFFSET($S$2,0,0,ROW()-2,1),OFFSET($C$3,0,0,COUNT(표1[주]),1))=0),OFFSET($C$3,0,0,COUNT(표1[주]),1)),"")</f>
        <v/>
      </c>
      <c r="T41" s="58" t="str">
        <f ca="1">IF(월간관리표!$C$60=표1[[#This Row],[이름]],MAX(OFFSET($T$1,0,0,ROW()-1,1))+1,"")</f>
        <v/>
      </c>
      <c r="U41" s="73" t="str">
        <f t="shared" ca="1" si="4"/>
        <v/>
      </c>
      <c r="V41" s="113" t="str">
        <f ca="1">IF(U41="","",표1[[#This Row],[선택된 날짜]]&amp;월간관리표!$C$60)</f>
        <v/>
      </c>
      <c r="W41" s="55" t="str">
        <f ca="1">IF(AND(주간관리표!$I$35=표1[[#This Row],[이름]],주간관리표!$C$35=표1[[#This Row],[병합]]),MAX(OFFSET($W$1,0,0,ROW()-1,1))+1,"")</f>
        <v/>
      </c>
    </row>
    <row r="42" spans="1:23" ht="30" customHeight="1">
      <c r="A42" s="55" t="str">
        <f t="shared" si="3"/>
        <v/>
      </c>
      <c r="B42" s="56"/>
      <c r="C42" s="54"/>
      <c r="D42" s="137"/>
      <c r="E42" s="54"/>
      <c r="F42" s="54"/>
      <c r="G42" s="55"/>
      <c r="H42" s="59"/>
      <c r="I42" s="74"/>
      <c r="J42" s="54"/>
      <c r="K42" s="75"/>
      <c r="L42" s="55" t="str">
        <f>IF($B42="","",MONTH(표1[[#This Row],[날짜]]))</f>
        <v/>
      </c>
      <c r="M42" s="55" t="str">
        <f>IF($B42="","",WEEKNUM(표1[[#This Row],[날짜]],2)-WEEKNUM(표1[[#This Row],[날짜]]-DAY(표1[[#This Row],[날짜]])+1,2)+1)</f>
        <v/>
      </c>
      <c r="N42" s="57" t="str">
        <f>IF($B42="","",IFERROR(VALUE(LEFT(표1[[#This Row],[테스트결과]],FIND("/",표1[[#This Row],[테스트결과]])-1)),0))</f>
        <v/>
      </c>
      <c r="O42" s="57" t="str">
        <f>IF($B42="","",표1[[#This Row],[월]]&amp;"월 "&amp;표1[[#This Row],[주]]&amp;"주차")</f>
        <v/>
      </c>
      <c r="P42" s="57" t="str">
        <f ca="1">IF(표1[[#This Row],[주차 유니크]]="","",ROW()-2)</f>
        <v/>
      </c>
      <c r="Q42" s="49" t="str">
        <f ca="1">IFERROR(LOOKUP(2,1/(COUNTIF(OFFSET($Q$2,0,0,ROW()-2,1),OFFSET($O$3,0,0,COUNT(표1[주]),1))=0),OFFSET($O$3,0,0,COUNT(표1[주]),1)),"")</f>
        <v/>
      </c>
      <c r="R42" s="48" t="str">
        <f ca="1">IF(표1[[#This Row],[이름 유니크]]="","",ROW()-2)</f>
        <v/>
      </c>
      <c r="S42" s="48" t="str">
        <f ca="1">IFERROR(LOOKUP(2,1/(COUNTIF(OFFSET($S$2,0,0,ROW()-2,1),OFFSET($C$3,0,0,COUNT(표1[주]),1))=0),OFFSET($C$3,0,0,COUNT(표1[주]),1)),"")</f>
        <v/>
      </c>
      <c r="T42" s="58" t="str">
        <f ca="1">IF(월간관리표!$C$60=표1[[#This Row],[이름]],MAX(OFFSET($T$1,0,0,ROW()-1,1))+1,"")</f>
        <v/>
      </c>
      <c r="U42" s="73" t="str">
        <f t="shared" ca="1" si="4"/>
        <v/>
      </c>
      <c r="V42" s="113" t="str">
        <f ca="1">IF(U42="","",표1[[#This Row],[선택된 날짜]]&amp;월간관리표!$C$60)</f>
        <v/>
      </c>
      <c r="W42" s="55" t="str">
        <f ca="1">IF(AND(주간관리표!$I$35=표1[[#This Row],[이름]],주간관리표!$C$35=표1[[#This Row],[병합]]),MAX(OFFSET($W$1,0,0,ROW()-1,1))+1,"")</f>
        <v/>
      </c>
    </row>
    <row r="43" spans="1:23" ht="30" customHeight="1">
      <c r="A43" s="55" t="str">
        <f t="shared" si="3"/>
        <v/>
      </c>
      <c r="B43" s="56"/>
      <c r="C43" s="54"/>
      <c r="D43" s="137"/>
      <c r="E43" s="54"/>
      <c r="F43" s="54"/>
      <c r="G43" s="55"/>
      <c r="H43" s="59"/>
      <c r="I43" s="74"/>
      <c r="J43" s="54"/>
      <c r="K43" s="75"/>
      <c r="L43" s="55" t="str">
        <f>IF($B43="","",MONTH(표1[[#This Row],[날짜]]))</f>
        <v/>
      </c>
      <c r="M43" s="55" t="str">
        <f>IF($B43="","",WEEKNUM(표1[[#This Row],[날짜]],2)-WEEKNUM(표1[[#This Row],[날짜]]-DAY(표1[[#This Row],[날짜]])+1,2)+1)</f>
        <v/>
      </c>
      <c r="N43" s="57" t="str">
        <f>IF($B43="","",IFERROR(VALUE(LEFT(표1[[#This Row],[테스트결과]],FIND("/",표1[[#This Row],[테스트결과]])-1)),0))</f>
        <v/>
      </c>
      <c r="O43" s="57" t="str">
        <f>IF($B43="","",표1[[#This Row],[월]]&amp;"월 "&amp;표1[[#This Row],[주]]&amp;"주차")</f>
        <v/>
      </c>
      <c r="P43" s="57" t="str">
        <f ca="1">IF(표1[[#This Row],[주차 유니크]]="","",ROW()-2)</f>
        <v/>
      </c>
      <c r="Q43" s="49" t="str">
        <f ca="1">IFERROR(LOOKUP(2,1/(COUNTIF(OFFSET($Q$2,0,0,ROW()-2,1),OFFSET($O$3,0,0,COUNT(표1[주]),1))=0),OFFSET($O$3,0,0,COUNT(표1[주]),1)),"")</f>
        <v/>
      </c>
      <c r="R43" s="48" t="str">
        <f ca="1">IF(표1[[#This Row],[이름 유니크]]="","",ROW()-2)</f>
        <v/>
      </c>
      <c r="S43" s="48" t="str">
        <f ca="1">IFERROR(LOOKUP(2,1/(COUNTIF(OFFSET($S$2,0,0,ROW()-2,1),OFFSET($C$3,0,0,COUNT(표1[주]),1))=0),OFFSET($C$3,0,0,COUNT(표1[주]),1)),"")</f>
        <v/>
      </c>
      <c r="T43" s="58" t="str">
        <f ca="1">IF(월간관리표!$C$60=표1[[#This Row],[이름]],MAX(OFFSET($T$1,0,0,ROW()-1,1))+1,"")</f>
        <v/>
      </c>
      <c r="U43" s="73" t="str">
        <f t="shared" ca="1" si="4"/>
        <v/>
      </c>
      <c r="V43" s="113" t="str">
        <f ca="1">IF(U43="","",표1[[#This Row],[선택된 날짜]]&amp;월간관리표!$C$60)</f>
        <v/>
      </c>
      <c r="W43" s="55" t="str">
        <f ca="1">IF(AND(주간관리표!$I$35=표1[[#This Row],[이름]],주간관리표!$C$35=표1[[#This Row],[병합]]),MAX(OFFSET($W$1,0,0,ROW()-1,1))+1,"")</f>
        <v/>
      </c>
    </row>
    <row r="44" spans="1:23" ht="30" customHeight="1">
      <c r="A44" s="55" t="str">
        <f t="shared" si="3"/>
        <v/>
      </c>
      <c r="B44" s="56"/>
      <c r="C44" s="54"/>
      <c r="D44" s="137"/>
      <c r="E44" s="54"/>
      <c r="F44" s="55"/>
      <c r="G44" s="55"/>
      <c r="H44" s="59"/>
      <c r="I44" s="74"/>
      <c r="J44" s="54"/>
      <c r="K44" s="75"/>
      <c r="L44" s="55" t="str">
        <f>IF($B44="","",MONTH(표1[[#This Row],[날짜]]))</f>
        <v/>
      </c>
      <c r="M44" s="55" t="str">
        <f>IF($B44="","",WEEKNUM(표1[[#This Row],[날짜]],2)-WEEKNUM(표1[[#This Row],[날짜]]-DAY(표1[[#This Row],[날짜]])+1,2)+1)</f>
        <v/>
      </c>
      <c r="N44" s="57" t="str">
        <f>IF($B44="","",IFERROR(VALUE(LEFT(표1[[#This Row],[테스트결과]],FIND("/",표1[[#This Row],[테스트결과]])-1)),0))</f>
        <v/>
      </c>
      <c r="O44" s="57" t="str">
        <f>IF($B44="","",표1[[#This Row],[월]]&amp;"월 "&amp;표1[[#This Row],[주]]&amp;"주차")</f>
        <v/>
      </c>
      <c r="P44" s="57" t="str">
        <f ca="1">IF(표1[[#This Row],[주차 유니크]]="","",ROW()-2)</f>
        <v/>
      </c>
      <c r="Q44" s="49" t="str">
        <f ca="1">IFERROR(LOOKUP(2,1/(COUNTIF(OFFSET($Q$2,0,0,ROW()-2,1),OFFSET($O$3,0,0,COUNT(표1[주]),1))=0),OFFSET($O$3,0,0,COUNT(표1[주]),1)),"")</f>
        <v/>
      </c>
      <c r="R44" s="48" t="str">
        <f ca="1">IF(표1[[#This Row],[이름 유니크]]="","",ROW()-2)</f>
        <v/>
      </c>
      <c r="S44" s="48" t="str">
        <f ca="1">IFERROR(LOOKUP(2,1/(COUNTIF(OFFSET($S$2,0,0,ROW()-2,1),OFFSET($C$3,0,0,COUNT(표1[주]),1))=0),OFFSET($C$3,0,0,COUNT(표1[주]),1)),"")</f>
        <v/>
      </c>
      <c r="T44" s="58" t="str">
        <f ca="1">IF(월간관리표!$C$60=표1[[#This Row],[이름]],MAX(OFFSET($T$1,0,0,ROW()-1,1))+1,"")</f>
        <v/>
      </c>
      <c r="U44" s="73" t="str">
        <f t="shared" ca="1" si="4"/>
        <v/>
      </c>
      <c r="V44" s="113" t="str">
        <f ca="1">IF(U44="","",표1[[#This Row],[선택된 날짜]]&amp;월간관리표!$C$60)</f>
        <v/>
      </c>
      <c r="W44" s="55" t="str">
        <f ca="1">IF(AND(주간관리표!$I$35=표1[[#This Row],[이름]],주간관리표!$C$35=표1[[#This Row],[병합]]),MAX(OFFSET($W$1,0,0,ROW()-1,1))+1,"")</f>
        <v/>
      </c>
    </row>
    <row r="45" spans="1:23" ht="30" customHeight="1">
      <c r="A45" s="55" t="str">
        <f t="shared" si="3"/>
        <v/>
      </c>
      <c r="B45" s="56"/>
      <c r="C45" s="54"/>
      <c r="D45" s="137"/>
      <c r="E45" s="54"/>
      <c r="F45" s="55"/>
      <c r="G45" s="55"/>
      <c r="H45" s="59"/>
      <c r="I45" s="74"/>
      <c r="J45" s="54"/>
      <c r="K45" s="75"/>
      <c r="L45" s="55" t="str">
        <f>IF($B45="","",MONTH(표1[[#This Row],[날짜]]))</f>
        <v/>
      </c>
      <c r="M45" s="55" t="str">
        <f>IF($B45="","",WEEKNUM(표1[[#This Row],[날짜]],2)-WEEKNUM(표1[[#This Row],[날짜]]-DAY(표1[[#This Row],[날짜]])+1,2)+1)</f>
        <v/>
      </c>
      <c r="N45" s="57" t="str">
        <f>IF($B45="","",IFERROR(VALUE(LEFT(표1[[#This Row],[테스트결과]],FIND("/",표1[[#This Row],[테스트결과]])-1)),0))</f>
        <v/>
      </c>
      <c r="O45" s="57" t="str">
        <f>IF($B45="","",표1[[#This Row],[월]]&amp;"월 "&amp;표1[[#This Row],[주]]&amp;"주차")</f>
        <v/>
      </c>
      <c r="P45" s="57" t="str">
        <f ca="1">IF(표1[[#This Row],[주차 유니크]]="","",ROW()-2)</f>
        <v/>
      </c>
      <c r="Q45" s="49" t="str">
        <f ca="1">IFERROR(LOOKUP(2,1/(COUNTIF(OFFSET($Q$2,0,0,ROW()-2,1),OFFSET($O$3,0,0,COUNT(표1[주]),1))=0),OFFSET($O$3,0,0,COUNT(표1[주]),1)),"")</f>
        <v/>
      </c>
      <c r="R45" s="48" t="str">
        <f ca="1">IF(표1[[#This Row],[이름 유니크]]="","",ROW()-2)</f>
        <v/>
      </c>
      <c r="S45" s="48" t="str">
        <f ca="1">IFERROR(LOOKUP(2,1/(COUNTIF(OFFSET($S$2,0,0,ROW()-2,1),OFFSET($C$3,0,0,COUNT(표1[주]),1))=0),OFFSET($C$3,0,0,COUNT(표1[주]),1)),"")</f>
        <v/>
      </c>
      <c r="T45" s="58" t="str">
        <f ca="1">IF(월간관리표!$C$60=표1[[#This Row],[이름]],MAX(OFFSET($T$1,0,0,ROW()-1,1))+1,"")</f>
        <v/>
      </c>
      <c r="U45" s="73" t="str">
        <f t="shared" ca="1" si="4"/>
        <v/>
      </c>
      <c r="V45" s="113" t="str">
        <f ca="1">IF(U45="","",표1[[#This Row],[선택된 날짜]]&amp;월간관리표!$C$60)</f>
        <v/>
      </c>
      <c r="W45" s="55" t="str">
        <f ca="1">IF(AND(주간관리표!$I$35=표1[[#This Row],[이름]],주간관리표!$C$35=표1[[#This Row],[병합]]),MAX(OFFSET($W$1,0,0,ROW()-1,1))+1,"")</f>
        <v/>
      </c>
    </row>
    <row r="46" spans="1:23" ht="30" customHeight="1">
      <c r="A46" s="55" t="str">
        <f t="shared" si="3"/>
        <v/>
      </c>
      <c r="B46" s="56"/>
      <c r="C46" s="54"/>
      <c r="D46" s="137"/>
      <c r="E46" s="54"/>
      <c r="F46" s="55"/>
      <c r="G46" s="55"/>
      <c r="H46" s="59"/>
      <c r="I46" s="74"/>
      <c r="J46" s="54"/>
      <c r="K46" s="75"/>
      <c r="L46" s="55" t="str">
        <f>IF($B46="","",MONTH(표1[[#This Row],[날짜]]))</f>
        <v/>
      </c>
      <c r="M46" s="55" t="str">
        <f>IF($B46="","",WEEKNUM(표1[[#This Row],[날짜]],2)-WEEKNUM(표1[[#This Row],[날짜]]-DAY(표1[[#This Row],[날짜]])+1,2)+1)</f>
        <v/>
      </c>
      <c r="N46" s="57" t="str">
        <f>IF($B46="","",IFERROR(VALUE(LEFT(표1[[#This Row],[테스트결과]],FIND("/",표1[[#This Row],[테스트결과]])-1)),0))</f>
        <v/>
      </c>
      <c r="O46" s="57" t="str">
        <f>IF($B46="","",표1[[#This Row],[월]]&amp;"월 "&amp;표1[[#This Row],[주]]&amp;"주차")</f>
        <v/>
      </c>
      <c r="P46" s="57" t="str">
        <f ca="1">IF(표1[[#This Row],[주차 유니크]]="","",ROW()-2)</f>
        <v/>
      </c>
      <c r="Q46" s="49" t="str">
        <f ca="1">IFERROR(LOOKUP(2,1/(COUNTIF(OFFSET($Q$2,0,0,ROW()-2,1),OFFSET($O$3,0,0,COUNT(표1[주]),1))=0),OFFSET($O$3,0,0,COUNT(표1[주]),1)),"")</f>
        <v/>
      </c>
      <c r="R46" s="48" t="str">
        <f ca="1">IF(표1[[#This Row],[이름 유니크]]="","",ROW()-2)</f>
        <v/>
      </c>
      <c r="S46" s="48" t="str">
        <f ca="1">IFERROR(LOOKUP(2,1/(COUNTIF(OFFSET($S$2,0,0,ROW()-2,1),OFFSET($C$3,0,0,COUNT(표1[주]),1))=0),OFFSET($C$3,0,0,COUNT(표1[주]),1)),"")</f>
        <v/>
      </c>
      <c r="T46" s="58" t="str">
        <f ca="1">IF(월간관리표!$C$60=표1[[#This Row],[이름]],MAX(OFFSET($T$1,0,0,ROW()-1,1))+1,"")</f>
        <v/>
      </c>
      <c r="U46" s="73" t="str">
        <f t="shared" ca="1" si="4"/>
        <v/>
      </c>
      <c r="V46" s="113" t="str">
        <f ca="1">IF(U46="","",표1[[#This Row],[선택된 날짜]]&amp;월간관리표!$C$60)</f>
        <v/>
      </c>
      <c r="W46" s="55" t="str">
        <f ca="1">IF(AND(주간관리표!$I$35=표1[[#This Row],[이름]],주간관리표!$C$35=표1[[#This Row],[병합]]),MAX(OFFSET($W$1,0,0,ROW()-1,1))+1,"")</f>
        <v/>
      </c>
    </row>
    <row r="47" spans="1:23" ht="30" customHeight="1">
      <c r="A47" s="55" t="str">
        <f t="shared" si="3"/>
        <v/>
      </c>
      <c r="B47" s="56"/>
      <c r="C47" s="54"/>
      <c r="D47" s="137"/>
      <c r="E47" s="54"/>
      <c r="F47" s="55"/>
      <c r="G47" s="55"/>
      <c r="H47" s="59"/>
      <c r="I47" s="74"/>
      <c r="J47" s="54"/>
      <c r="K47" s="75"/>
      <c r="L47" s="55" t="str">
        <f>IF($B47="","",MONTH(표1[[#This Row],[날짜]]))</f>
        <v/>
      </c>
      <c r="M47" s="55" t="str">
        <f>IF($B47="","",WEEKNUM(표1[[#This Row],[날짜]],2)-WEEKNUM(표1[[#This Row],[날짜]]-DAY(표1[[#This Row],[날짜]])+1,2)+1)</f>
        <v/>
      </c>
      <c r="N47" s="57" t="str">
        <f>IF($B47="","",IFERROR(VALUE(LEFT(표1[[#This Row],[테스트결과]],FIND("/",표1[[#This Row],[테스트결과]])-1)),0))</f>
        <v/>
      </c>
      <c r="O47" s="57" t="str">
        <f>IF($B47="","",표1[[#This Row],[월]]&amp;"월 "&amp;표1[[#This Row],[주]]&amp;"주차")</f>
        <v/>
      </c>
      <c r="P47" s="57" t="str">
        <f ca="1">IF(표1[[#This Row],[주차 유니크]]="","",ROW()-2)</f>
        <v/>
      </c>
      <c r="Q47" s="49" t="str">
        <f ca="1">IFERROR(LOOKUP(2,1/(COUNTIF(OFFSET($Q$2,0,0,ROW()-2,1),OFFSET($O$3,0,0,COUNT(표1[주]),1))=0),OFFSET($O$3,0,0,COUNT(표1[주]),1)),"")</f>
        <v/>
      </c>
      <c r="R47" s="48" t="str">
        <f ca="1">IF(표1[[#This Row],[이름 유니크]]="","",ROW()-2)</f>
        <v/>
      </c>
      <c r="S47" s="48" t="str">
        <f ca="1">IFERROR(LOOKUP(2,1/(COUNTIF(OFFSET($S$2,0,0,ROW()-2,1),OFFSET($C$3,0,0,COUNT(표1[주]),1))=0),OFFSET($C$3,0,0,COUNT(표1[주]),1)),"")</f>
        <v/>
      </c>
      <c r="T47" s="58" t="str">
        <f ca="1">IF(월간관리표!$C$60=표1[[#This Row],[이름]],MAX(OFFSET($T$1,0,0,ROW()-1,1))+1,"")</f>
        <v/>
      </c>
      <c r="U47" s="73" t="str">
        <f t="shared" ca="1" si="4"/>
        <v/>
      </c>
      <c r="V47" s="113" t="str">
        <f ca="1">IF(U47="","",표1[[#This Row],[선택된 날짜]]&amp;월간관리표!$C$60)</f>
        <v/>
      </c>
      <c r="W47" s="55" t="str">
        <f ca="1">IF(AND(주간관리표!$I$35=표1[[#This Row],[이름]],주간관리표!$C$35=표1[[#This Row],[병합]]),MAX(OFFSET($W$1,0,0,ROW()-1,1))+1,"")</f>
        <v/>
      </c>
    </row>
    <row r="48" spans="1:23" ht="30" customHeight="1">
      <c r="A48" s="55" t="str">
        <f t="shared" si="3"/>
        <v/>
      </c>
      <c r="B48" s="56"/>
      <c r="C48" s="54"/>
      <c r="D48" s="137"/>
      <c r="E48" s="54"/>
      <c r="F48" s="55"/>
      <c r="G48" s="55"/>
      <c r="H48" s="59"/>
      <c r="I48" s="74"/>
      <c r="J48" s="54"/>
      <c r="K48" s="75"/>
      <c r="L48" s="55" t="str">
        <f>IF($B48="","",MONTH(표1[[#This Row],[날짜]]))</f>
        <v/>
      </c>
      <c r="M48" s="55" t="str">
        <f>IF($B48="","",WEEKNUM(표1[[#This Row],[날짜]],2)-WEEKNUM(표1[[#This Row],[날짜]]-DAY(표1[[#This Row],[날짜]])+1,2)+1)</f>
        <v/>
      </c>
      <c r="N48" s="57" t="str">
        <f>IF($B48="","",IFERROR(VALUE(LEFT(표1[[#This Row],[테스트결과]],FIND("/",표1[[#This Row],[테스트결과]])-1)),0))</f>
        <v/>
      </c>
      <c r="O48" s="57" t="str">
        <f>IF($B48="","",표1[[#This Row],[월]]&amp;"월 "&amp;표1[[#This Row],[주]]&amp;"주차")</f>
        <v/>
      </c>
      <c r="P48" s="57" t="str">
        <f ca="1">IF(표1[[#This Row],[주차 유니크]]="","",ROW()-2)</f>
        <v/>
      </c>
      <c r="Q48" s="49" t="str">
        <f ca="1">IFERROR(LOOKUP(2,1/(COUNTIF(OFFSET($Q$2,0,0,ROW()-2,1),OFFSET($O$3,0,0,COUNT(표1[주]),1))=0),OFFSET($O$3,0,0,COUNT(표1[주]),1)),"")</f>
        <v/>
      </c>
      <c r="R48" s="48" t="str">
        <f ca="1">IF(표1[[#This Row],[이름 유니크]]="","",ROW()-2)</f>
        <v/>
      </c>
      <c r="S48" s="48" t="str">
        <f ca="1">IFERROR(LOOKUP(2,1/(COUNTIF(OFFSET($S$2,0,0,ROW()-2,1),OFFSET($C$3,0,0,COUNT(표1[주]),1))=0),OFFSET($C$3,0,0,COUNT(표1[주]),1)),"")</f>
        <v/>
      </c>
      <c r="T48" s="58" t="str">
        <f ca="1">IF(월간관리표!$C$60=표1[[#This Row],[이름]],MAX(OFFSET($T$1,0,0,ROW()-1,1))+1,"")</f>
        <v/>
      </c>
      <c r="U48" s="73" t="str">
        <f t="shared" ca="1" si="4"/>
        <v/>
      </c>
      <c r="V48" s="113" t="str">
        <f ca="1">IF(U48="","",표1[[#This Row],[선택된 날짜]]&amp;월간관리표!$C$60)</f>
        <v/>
      </c>
      <c r="W48" s="55" t="str">
        <f ca="1">IF(AND(주간관리표!$I$35=표1[[#This Row],[이름]],주간관리표!$C$35=표1[[#This Row],[병합]]),MAX(OFFSET($W$1,0,0,ROW()-1,1))+1,"")</f>
        <v/>
      </c>
    </row>
    <row r="49" spans="1:23" ht="30" customHeight="1">
      <c r="A49" s="55" t="str">
        <f t="shared" si="3"/>
        <v/>
      </c>
      <c r="B49" s="56"/>
      <c r="C49" s="54"/>
      <c r="D49" s="137"/>
      <c r="E49" s="54"/>
      <c r="F49" s="55"/>
      <c r="G49" s="55"/>
      <c r="H49" s="59"/>
      <c r="I49" s="74"/>
      <c r="J49" s="54"/>
      <c r="K49" s="75"/>
      <c r="L49" s="55" t="str">
        <f>IF($B49="","",MONTH(표1[[#This Row],[날짜]]))</f>
        <v/>
      </c>
      <c r="M49" s="55" t="str">
        <f>IF($B49="","",WEEKNUM(표1[[#This Row],[날짜]],2)-WEEKNUM(표1[[#This Row],[날짜]]-DAY(표1[[#This Row],[날짜]])+1,2)+1)</f>
        <v/>
      </c>
      <c r="N49" s="57" t="str">
        <f>IF($B49="","",IFERROR(VALUE(LEFT(표1[[#This Row],[테스트결과]],FIND("/",표1[[#This Row],[테스트결과]])-1)),0))</f>
        <v/>
      </c>
      <c r="O49" s="57" t="str">
        <f>IF($B49="","",표1[[#This Row],[월]]&amp;"월 "&amp;표1[[#This Row],[주]]&amp;"주차")</f>
        <v/>
      </c>
      <c r="P49" s="57" t="str">
        <f ca="1">IF(표1[[#This Row],[주차 유니크]]="","",ROW()-2)</f>
        <v/>
      </c>
      <c r="Q49" s="49" t="str">
        <f ca="1">IFERROR(LOOKUP(2,1/(COUNTIF(OFFSET($Q$2,0,0,ROW()-2,1),OFFSET($O$3,0,0,COUNT(표1[주]),1))=0),OFFSET($O$3,0,0,COUNT(표1[주]),1)),"")</f>
        <v/>
      </c>
      <c r="R49" s="48" t="str">
        <f ca="1">IF(표1[[#This Row],[이름 유니크]]="","",ROW()-2)</f>
        <v/>
      </c>
      <c r="S49" s="48" t="str">
        <f ca="1">IFERROR(LOOKUP(2,1/(COUNTIF(OFFSET($S$2,0,0,ROW()-2,1),OFFSET($C$3,0,0,COUNT(표1[주]),1))=0),OFFSET($C$3,0,0,COUNT(표1[주]),1)),"")</f>
        <v/>
      </c>
      <c r="T49" s="58" t="str">
        <f ca="1">IF(월간관리표!$C$60=표1[[#This Row],[이름]],MAX(OFFSET($T$1,0,0,ROW()-1,1))+1,"")</f>
        <v/>
      </c>
      <c r="U49" s="73" t="str">
        <f t="shared" ca="1" si="4"/>
        <v/>
      </c>
      <c r="V49" s="113" t="str">
        <f ca="1">IF(U49="","",표1[[#This Row],[선택된 날짜]]&amp;월간관리표!$C$60)</f>
        <v/>
      </c>
      <c r="W49" s="55" t="str">
        <f ca="1">IF(AND(주간관리표!$I$35=표1[[#This Row],[이름]],주간관리표!$C$35=표1[[#This Row],[병합]]),MAX(OFFSET($W$1,0,0,ROW()-1,1))+1,"")</f>
        <v/>
      </c>
    </row>
    <row r="50" spans="1:23" ht="30" customHeight="1">
      <c r="A50" s="55" t="str">
        <f t="shared" si="3"/>
        <v/>
      </c>
      <c r="B50" s="56"/>
      <c r="C50" s="54"/>
      <c r="D50" s="137"/>
      <c r="E50" s="54"/>
      <c r="F50" s="55"/>
      <c r="G50" s="55"/>
      <c r="H50" s="59"/>
      <c r="I50" s="74"/>
      <c r="J50" s="54"/>
      <c r="K50" s="75"/>
      <c r="L50" s="55" t="str">
        <f>IF($B50="","",MONTH(표1[[#This Row],[날짜]]))</f>
        <v/>
      </c>
      <c r="M50" s="55" t="str">
        <f>IF($B50="","",WEEKNUM(표1[[#This Row],[날짜]],2)-WEEKNUM(표1[[#This Row],[날짜]]-DAY(표1[[#This Row],[날짜]])+1,2)+1)</f>
        <v/>
      </c>
      <c r="N50" s="57" t="str">
        <f>IF($B50="","",IFERROR(VALUE(LEFT(표1[[#This Row],[테스트결과]],FIND("/",표1[[#This Row],[테스트결과]])-1)),0))</f>
        <v/>
      </c>
      <c r="O50" s="57" t="str">
        <f>IF($B50="","",표1[[#This Row],[월]]&amp;"월 "&amp;표1[[#This Row],[주]]&amp;"주차")</f>
        <v/>
      </c>
      <c r="P50" s="57" t="str">
        <f ca="1">IF(표1[[#This Row],[주차 유니크]]="","",ROW()-2)</f>
        <v/>
      </c>
      <c r="Q50" s="49" t="str">
        <f ca="1">IFERROR(LOOKUP(2,1/(COUNTIF(OFFSET($Q$2,0,0,ROW()-2,1),OFFSET($O$3,0,0,COUNT(표1[주]),1))=0),OFFSET($O$3,0,0,COUNT(표1[주]),1)),"")</f>
        <v/>
      </c>
      <c r="R50" s="48" t="str">
        <f ca="1">IF(표1[[#This Row],[이름 유니크]]="","",ROW()-2)</f>
        <v/>
      </c>
      <c r="S50" s="48" t="str">
        <f ca="1">IFERROR(LOOKUP(2,1/(COUNTIF(OFFSET($S$2,0,0,ROW()-2,1),OFFSET($C$3,0,0,COUNT(표1[주]),1))=0),OFFSET($C$3,0,0,COUNT(표1[주]),1)),"")</f>
        <v/>
      </c>
      <c r="T50" s="58" t="str">
        <f ca="1">IF(월간관리표!$C$60=표1[[#This Row],[이름]],MAX(OFFSET($T$1,0,0,ROW()-1,1))+1,"")</f>
        <v/>
      </c>
      <c r="U50" s="73" t="str">
        <f t="shared" ca="1" si="4"/>
        <v/>
      </c>
      <c r="V50" s="113" t="str">
        <f ca="1">IF(U50="","",표1[[#This Row],[선택된 날짜]]&amp;월간관리표!$C$60)</f>
        <v/>
      </c>
      <c r="W50" s="55" t="str">
        <f ca="1">IF(AND(주간관리표!$I$35=표1[[#This Row],[이름]],주간관리표!$C$35=표1[[#This Row],[병합]]),MAX(OFFSET($W$1,0,0,ROW()-1,1))+1,"")</f>
        <v/>
      </c>
    </row>
    <row r="51" spans="1:23" ht="30" customHeight="1">
      <c r="A51" s="55" t="str">
        <f t="shared" si="3"/>
        <v/>
      </c>
      <c r="B51" s="56"/>
      <c r="C51" s="54"/>
      <c r="D51" s="137"/>
      <c r="E51" s="54"/>
      <c r="F51" s="55"/>
      <c r="G51" s="55"/>
      <c r="H51" s="59"/>
      <c r="I51" s="74"/>
      <c r="J51" s="48"/>
      <c r="K51" s="75"/>
      <c r="L51" s="55" t="str">
        <f>IF($B51="","",MONTH(표1[[#This Row],[날짜]]))</f>
        <v/>
      </c>
      <c r="M51" s="55" t="str">
        <f>IF($B51="","",WEEKNUM(표1[[#This Row],[날짜]],2)-WEEKNUM(표1[[#This Row],[날짜]]-DAY(표1[[#This Row],[날짜]])+1,2)+1)</f>
        <v/>
      </c>
      <c r="N51" s="57" t="str">
        <f>IF($B51="","",IFERROR(VALUE(LEFT(표1[[#This Row],[테스트결과]],FIND("/",표1[[#This Row],[테스트결과]])-1)),0))</f>
        <v/>
      </c>
      <c r="O51" s="57" t="str">
        <f>IF($B51="","",표1[[#This Row],[월]]&amp;"월 "&amp;표1[[#This Row],[주]]&amp;"주차")</f>
        <v/>
      </c>
      <c r="P51" s="57" t="str">
        <f ca="1">IF(표1[[#This Row],[주차 유니크]]="","",ROW()-2)</f>
        <v/>
      </c>
      <c r="Q51" s="49" t="str">
        <f ca="1">IFERROR(LOOKUP(2,1/(COUNTIF(OFFSET($Q$2,0,0,ROW()-2,1),OFFSET($O$3,0,0,COUNT(표1[주]),1))=0),OFFSET($O$3,0,0,COUNT(표1[주]),1)),"")</f>
        <v/>
      </c>
      <c r="R51" s="48" t="str">
        <f ca="1">IF(표1[[#This Row],[이름 유니크]]="","",ROW()-2)</f>
        <v/>
      </c>
      <c r="S51" s="48" t="str">
        <f ca="1">IFERROR(LOOKUP(2,1/(COUNTIF(OFFSET($S$2,0,0,ROW()-2,1),OFFSET($C$3,0,0,COUNT(표1[주]),1))=0),OFFSET($C$3,0,0,COUNT(표1[주]),1)),"")</f>
        <v/>
      </c>
      <c r="T51" s="58" t="str">
        <f ca="1">IF(월간관리표!$C$60=표1[[#This Row],[이름]],MAX(OFFSET($T$1,0,0,ROW()-1,1))+1,"")</f>
        <v/>
      </c>
      <c r="U51" s="73" t="str">
        <f t="shared" ca="1" si="4"/>
        <v/>
      </c>
      <c r="V51" s="113" t="str">
        <f ca="1">IF(U51="","",표1[[#This Row],[선택된 날짜]]&amp;월간관리표!$C$60)</f>
        <v/>
      </c>
      <c r="W51" s="55" t="str">
        <f ca="1">IF(AND(주간관리표!$I$35=표1[[#This Row],[이름]],주간관리표!$C$35=표1[[#This Row],[병합]]),MAX(OFFSET($W$1,0,0,ROW()-1,1))+1,"")</f>
        <v/>
      </c>
    </row>
    <row r="52" spans="1:23" ht="30" customHeight="1">
      <c r="A52" s="55" t="str">
        <f t="shared" si="3"/>
        <v/>
      </c>
      <c r="B52" s="56"/>
      <c r="C52" s="54"/>
      <c r="D52" s="137"/>
      <c r="E52" s="54"/>
      <c r="F52" s="55"/>
      <c r="G52" s="55"/>
      <c r="H52" s="59"/>
      <c r="I52" s="74"/>
      <c r="J52" s="48"/>
      <c r="K52" s="75"/>
      <c r="L52" s="55" t="str">
        <f>IF($B52="","",MONTH(표1[[#This Row],[날짜]]))</f>
        <v/>
      </c>
      <c r="M52" s="55" t="str">
        <f>IF($B52="","",WEEKNUM(표1[[#This Row],[날짜]],2)-WEEKNUM(표1[[#This Row],[날짜]]-DAY(표1[[#This Row],[날짜]])+1,2)+1)</f>
        <v/>
      </c>
      <c r="N52" s="57" t="str">
        <f>IF($B52="","",IFERROR(VALUE(LEFT(표1[[#This Row],[테스트결과]],FIND("/",표1[[#This Row],[테스트결과]])-1)),0))</f>
        <v/>
      </c>
      <c r="O52" s="57" t="str">
        <f>IF($B52="","",표1[[#This Row],[월]]&amp;"월 "&amp;표1[[#This Row],[주]]&amp;"주차")</f>
        <v/>
      </c>
      <c r="P52" s="57" t="str">
        <f ca="1">IF(표1[[#This Row],[주차 유니크]]="","",ROW()-2)</f>
        <v/>
      </c>
      <c r="Q52" s="49" t="str">
        <f ca="1">IFERROR(LOOKUP(2,1/(COUNTIF(OFFSET($Q$2,0,0,ROW()-2,1),OFFSET($O$3,0,0,COUNT(표1[주]),1))=0),OFFSET($O$3,0,0,COUNT(표1[주]),1)),"")</f>
        <v/>
      </c>
      <c r="R52" s="48" t="str">
        <f ca="1">IF(표1[[#This Row],[이름 유니크]]="","",ROW()-2)</f>
        <v/>
      </c>
      <c r="S52" s="48" t="str">
        <f ca="1">IFERROR(LOOKUP(2,1/(COUNTIF(OFFSET($S$2,0,0,ROW()-2,1),OFFSET($C$3,0,0,COUNT(표1[주]),1))=0),OFFSET($C$3,0,0,COUNT(표1[주]),1)),"")</f>
        <v/>
      </c>
      <c r="T52" s="58" t="str">
        <f ca="1">IF(월간관리표!$C$60=표1[[#This Row],[이름]],MAX(OFFSET($T$1,0,0,ROW()-1,1))+1,"")</f>
        <v/>
      </c>
      <c r="U52" s="73" t="str">
        <f t="shared" ca="1" si="4"/>
        <v/>
      </c>
      <c r="V52" s="113" t="str">
        <f ca="1">IF(U52="","",표1[[#This Row],[선택된 날짜]]&amp;월간관리표!$C$60)</f>
        <v/>
      </c>
      <c r="W52" s="55" t="str">
        <f ca="1">IF(AND(주간관리표!$I$35=표1[[#This Row],[이름]],주간관리표!$C$35=표1[[#This Row],[병합]]),MAX(OFFSET($W$1,0,0,ROW()-1,1))+1,"")</f>
        <v/>
      </c>
    </row>
    <row r="53" spans="1:23" ht="30" customHeight="1">
      <c r="A53" s="55" t="str">
        <f t="shared" si="3"/>
        <v/>
      </c>
      <c r="B53" s="56"/>
      <c r="C53" s="54"/>
      <c r="D53" s="137"/>
      <c r="E53" s="54"/>
      <c r="F53" s="55"/>
      <c r="G53" s="55"/>
      <c r="H53" s="59"/>
      <c r="I53" s="74"/>
      <c r="J53" s="48"/>
      <c r="K53" s="75"/>
      <c r="L53" s="55" t="str">
        <f>IF($B53="","",MONTH(표1[[#This Row],[날짜]]))</f>
        <v/>
      </c>
      <c r="M53" s="55" t="str">
        <f>IF($B53="","",WEEKNUM(표1[[#This Row],[날짜]],2)-WEEKNUM(표1[[#This Row],[날짜]]-DAY(표1[[#This Row],[날짜]])+1,2)+1)</f>
        <v/>
      </c>
      <c r="N53" s="57" t="str">
        <f>IF($B53="","",IFERROR(VALUE(LEFT(표1[[#This Row],[테스트결과]],FIND("/",표1[[#This Row],[테스트결과]])-1)),0))</f>
        <v/>
      </c>
      <c r="O53" s="57" t="str">
        <f>IF($B53="","",표1[[#This Row],[월]]&amp;"월 "&amp;표1[[#This Row],[주]]&amp;"주차")</f>
        <v/>
      </c>
      <c r="P53" s="57" t="str">
        <f ca="1">IF(표1[[#This Row],[주차 유니크]]="","",ROW()-2)</f>
        <v/>
      </c>
      <c r="Q53" s="49" t="str">
        <f ca="1">IFERROR(LOOKUP(2,1/(COUNTIF(OFFSET($Q$2,0,0,ROW()-2,1),OFFSET($O$3,0,0,COUNT(표1[주]),1))=0),OFFSET($O$3,0,0,COUNT(표1[주]),1)),"")</f>
        <v/>
      </c>
      <c r="R53" s="48" t="str">
        <f ca="1">IF(표1[[#This Row],[이름 유니크]]="","",ROW()-2)</f>
        <v/>
      </c>
      <c r="S53" s="48" t="str">
        <f ca="1">IFERROR(LOOKUP(2,1/(COUNTIF(OFFSET($S$2,0,0,ROW()-2,1),OFFSET($C$3,0,0,COUNT(표1[주]),1))=0),OFFSET($C$3,0,0,COUNT(표1[주]),1)),"")</f>
        <v/>
      </c>
      <c r="T53" s="58" t="str">
        <f ca="1">IF(월간관리표!$C$60=표1[[#This Row],[이름]],MAX(OFFSET($T$1,0,0,ROW()-1,1))+1,"")</f>
        <v/>
      </c>
      <c r="U53" s="73" t="str">
        <f t="shared" ca="1" si="4"/>
        <v/>
      </c>
      <c r="V53" s="113" t="str">
        <f ca="1">IF(U53="","",표1[[#This Row],[선택된 날짜]]&amp;월간관리표!$C$60)</f>
        <v/>
      </c>
      <c r="W53" s="55" t="str">
        <f ca="1">IF(AND(주간관리표!$I$35=표1[[#This Row],[이름]],주간관리표!$C$35=표1[[#This Row],[병합]]),MAX(OFFSET($W$1,0,0,ROW()-1,1))+1,"")</f>
        <v/>
      </c>
    </row>
    <row r="54" spans="1:23" ht="30" customHeight="1">
      <c r="A54" s="55" t="str">
        <f t="shared" si="3"/>
        <v/>
      </c>
      <c r="B54" s="56"/>
      <c r="C54" s="54"/>
      <c r="D54" s="137"/>
      <c r="E54" s="54"/>
      <c r="F54" s="55"/>
      <c r="G54" s="55"/>
      <c r="H54" s="59"/>
      <c r="I54" s="74"/>
      <c r="J54" s="48"/>
      <c r="K54" s="75"/>
      <c r="L54" s="55" t="str">
        <f>IF($B54="","",MONTH(표1[[#This Row],[날짜]]))</f>
        <v/>
      </c>
      <c r="M54" s="55" t="str">
        <f>IF($B54="","",WEEKNUM(표1[[#This Row],[날짜]],2)-WEEKNUM(표1[[#This Row],[날짜]]-DAY(표1[[#This Row],[날짜]])+1,2)+1)</f>
        <v/>
      </c>
      <c r="N54" s="57" t="str">
        <f>IF($B54="","",IFERROR(VALUE(LEFT(표1[[#This Row],[테스트결과]],FIND("/",표1[[#This Row],[테스트결과]])-1)),0))</f>
        <v/>
      </c>
      <c r="O54" s="57" t="str">
        <f>IF($B54="","",표1[[#This Row],[월]]&amp;"월 "&amp;표1[[#This Row],[주]]&amp;"주차")</f>
        <v/>
      </c>
      <c r="P54" s="57" t="str">
        <f ca="1">IF(표1[[#This Row],[주차 유니크]]="","",ROW()-2)</f>
        <v/>
      </c>
      <c r="Q54" s="49" t="str">
        <f ca="1">IFERROR(LOOKUP(2,1/(COUNTIF(OFFSET($Q$2,0,0,ROW()-2,1),OFFSET($O$3,0,0,COUNT(표1[주]),1))=0),OFFSET($O$3,0,0,COUNT(표1[주]),1)),"")</f>
        <v/>
      </c>
      <c r="R54" s="48" t="str">
        <f ca="1">IF(표1[[#This Row],[이름 유니크]]="","",ROW()-2)</f>
        <v/>
      </c>
      <c r="S54" s="48" t="str">
        <f ca="1">IFERROR(LOOKUP(2,1/(COUNTIF(OFFSET($S$2,0,0,ROW()-2,1),OFFSET($C$3,0,0,COUNT(표1[주]),1))=0),OFFSET($C$3,0,0,COUNT(표1[주]),1)),"")</f>
        <v/>
      </c>
      <c r="T54" s="58" t="str">
        <f ca="1">IF(월간관리표!$C$60=표1[[#This Row],[이름]],MAX(OFFSET($T$1,0,0,ROW()-1,1))+1,"")</f>
        <v/>
      </c>
      <c r="U54" s="73" t="str">
        <f t="shared" ca="1" si="4"/>
        <v/>
      </c>
      <c r="V54" s="113" t="str">
        <f ca="1">IF(U54="","",표1[[#This Row],[선택된 날짜]]&amp;월간관리표!$C$60)</f>
        <v/>
      </c>
      <c r="W54" s="55" t="str">
        <f ca="1">IF(AND(주간관리표!$I$35=표1[[#This Row],[이름]],주간관리표!$C$35=표1[[#This Row],[병합]]),MAX(OFFSET($W$1,0,0,ROW()-1,1))+1,"")</f>
        <v/>
      </c>
    </row>
    <row r="55" spans="1:23" ht="30" customHeight="1">
      <c r="A55" s="55" t="str">
        <f t="shared" si="3"/>
        <v/>
      </c>
      <c r="B55" s="56"/>
      <c r="C55" s="54"/>
      <c r="D55" s="137"/>
      <c r="E55" s="54"/>
      <c r="F55" s="55"/>
      <c r="G55" s="55"/>
      <c r="H55" s="59"/>
      <c r="I55" s="74"/>
      <c r="J55" s="48"/>
      <c r="K55" s="75"/>
      <c r="L55" s="55" t="str">
        <f>IF($B55="","",MONTH(표1[[#This Row],[날짜]]))</f>
        <v/>
      </c>
      <c r="M55" s="55" t="str">
        <f>IF($B55="","",WEEKNUM(표1[[#This Row],[날짜]],2)-WEEKNUM(표1[[#This Row],[날짜]]-DAY(표1[[#This Row],[날짜]])+1,2)+1)</f>
        <v/>
      </c>
      <c r="N55" s="57" t="str">
        <f>IF($B55="","",IFERROR(VALUE(LEFT(표1[[#This Row],[테스트결과]],FIND("/",표1[[#This Row],[테스트결과]])-1)),0))</f>
        <v/>
      </c>
      <c r="O55" s="57" t="str">
        <f>IF($B55="","",표1[[#This Row],[월]]&amp;"월 "&amp;표1[[#This Row],[주]]&amp;"주차")</f>
        <v/>
      </c>
      <c r="P55" s="57" t="str">
        <f ca="1">IF(표1[[#This Row],[주차 유니크]]="","",ROW()-2)</f>
        <v/>
      </c>
      <c r="Q55" s="49" t="str">
        <f ca="1">IFERROR(LOOKUP(2,1/(COUNTIF(OFFSET($Q$2,0,0,ROW()-2,1),OFFSET($O$3,0,0,COUNT(표1[주]),1))=0),OFFSET($O$3,0,0,COUNT(표1[주]),1)),"")</f>
        <v/>
      </c>
      <c r="R55" s="48" t="str">
        <f ca="1">IF(표1[[#This Row],[이름 유니크]]="","",ROW()-2)</f>
        <v/>
      </c>
      <c r="S55" s="48" t="str">
        <f ca="1">IFERROR(LOOKUP(2,1/(COUNTIF(OFFSET($S$2,0,0,ROW()-2,1),OFFSET($C$3,0,0,COUNT(표1[주]),1))=0),OFFSET($C$3,0,0,COUNT(표1[주]),1)),"")</f>
        <v/>
      </c>
      <c r="T55" s="58" t="str">
        <f ca="1">IF(월간관리표!$C$60=표1[[#This Row],[이름]],MAX(OFFSET($T$1,0,0,ROW()-1,1))+1,"")</f>
        <v/>
      </c>
      <c r="U55" s="73" t="str">
        <f t="shared" ca="1" si="4"/>
        <v/>
      </c>
      <c r="V55" s="113" t="str">
        <f ca="1">IF(U55="","",표1[[#This Row],[선택된 날짜]]&amp;월간관리표!$C$60)</f>
        <v/>
      </c>
      <c r="W55" s="55" t="str">
        <f ca="1">IF(AND(주간관리표!$I$35=표1[[#This Row],[이름]],주간관리표!$C$35=표1[[#This Row],[병합]]),MAX(OFFSET($W$1,0,0,ROW()-1,1))+1,"")</f>
        <v/>
      </c>
    </row>
    <row r="56" spans="1:23" ht="30" customHeight="1">
      <c r="A56" s="55" t="str">
        <f t="shared" si="3"/>
        <v/>
      </c>
      <c r="B56" s="56"/>
      <c r="C56" s="54"/>
      <c r="D56" s="137"/>
      <c r="E56" s="54"/>
      <c r="F56" s="55"/>
      <c r="G56" s="55"/>
      <c r="H56" s="59"/>
      <c r="I56" s="74"/>
      <c r="J56" s="48"/>
      <c r="K56" s="75"/>
      <c r="L56" s="55" t="str">
        <f>IF($B56="","",MONTH(표1[[#This Row],[날짜]]))</f>
        <v/>
      </c>
      <c r="M56" s="55" t="str">
        <f>IF($B56="","",WEEKNUM(표1[[#This Row],[날짜]],2)-WEEKNUM(표1[[#This Row],[날짜]]-DAY(표1[[#This Row],[날짜]])+1,2)+1)</f>
        <v/>
      </c>
      <c r="N56" s="57" t="str">
        <f>IF($B56="","",IFERROR(VALUE(LEFT(표1[[#This Row],[테스트결과]],FIND("/",표1[[#This Row],[테스트결과]])-1)),0))</f>
        <v/>
      </c>
      <c r="O56" s="57" t="str">
        <f>IF($B56="","",표1[[#This Row],[월]]&amp;"월 "&amp;표1[[#This Row],[주]]&amp;"주차")</f>
        <v/>
      </c>
      <c r="P56" s="57" t="str">
        <f ca="1">IF(표1[[#This Row],[주차 유니크]]="","",ROW()-2)</f>
        <v/>
      </c>
      <c r="Q56" s="49" t="str">
        <f ca="1">IFERROR(LOOKUP(2,1/(COUNTIF(OFFSET($Q$2,0,0,ROW()-2,1),OFFSET($O$3,0,0,COUNT(표1[주]),1))=0),OFFSET($O$3,0,0,COUNT(표1[주]),1)),"")</f>
        <v/>
      </c>
      <c r="R56" s="48" t="str">
        <f ca="1">IF(표1[[#This Row],[이름 유니크]]="","",ROW()-2)</f>
        <v/>
      </c>
      <c r="S56" s="48" t="str">
        <f ca="1">IFERROR(LOOKUP(2,1/(COUNTIF(OFFSET($S$2,0,0,ROW()-2,1),OFFSET($C$3,0,0,COUNT(표1[주]),1))=0),OFFSET($C$3,0,0,COUNT(표1[주]),1)),"")</f>
        <v/>
      </c>
      <c r="T56" s="58" t="str">
        <f ca="1">IF(월간관리표!$C$60=표1[[#This Row],[이름]],MAX(OFFSET($T$1,0,0,ROW()-1,1))+1,"")</f>
        <v/>
      </c>
      <c r="U56" s="73" t="str">
        <f t="shared" ca="1" si="4"/>
        <v/>
      </c>
      <c r="V56" s="113" t="str">
        <f ca="1">IF(U56="","",표1[[#This Row],[선택된 날짜]]&amp;월간관리표!$C$60)</f>
        <v/>
      </c>
      <c r="W56" s="55" t="str">
        <f ca="1">IF(AND(주간관리표!$I$35=표1[[#This Row],[이름]],주간관리표!$C$35=표1[[#This Row],[병합]]),MAX(OFFSET($W$1,0,0,ROW()-1,1))+1,"")</f>
        <v/>
      </c>
    </row>
    <row r="57" spans="1:23" ht="30" customHeight="1">
      <c r="A57" s="55" t="str">
        <f t="shared" si="3"/>
        <v/>
      </c>
      <c r="B57" s="56"/>
      <c r="C57" s="54"/>
      <c r="D57" s="137"/>
      <c r="E57" s="54"/>
      <c r="F57" s="55"/>
      <c r="G57" s="55"/>
      <c r="H57" s="59"/>
      <c r="I57" s="74"/>
      <c r="J57" s="48"/>
      <c r="K57" s="75"/>
      <c r="L57" s="55" t="str">
        <f>IF($B57="","",MONTH(표1[[#This Row],[날짜]]))</f>
        <v/>
      </c>
      <c r="M57" s="55" t="str">
        <f>IF($B57="","",WEEKNUM(표1[[#This Row],[날짜]],2)-WEEKNUM(표1[[#This Row],[날짜]]-DAY(표1[[#This Row],[날짜]])+1,2)+1)</f>
        <v/>
      </c>
      <c r="N57" s="57" t="str">
        <f>IF($B57="","",IFERROR(VALUE(LEFT(표1[[#This Row],[테스트결과]],FIND("/",표1[[#This Row],[테스트결과]])-1)),0))</f>
        <v/>
      </c>
      <c r="O57" s="57" t="str">
        <f>IF($B57="","",표1[[#This Row],[월]]&amp;"월 "&amp;표1[[#This Row],[주]]&amp;"주차")</f>
        <v/>
      </c>
      <c r="P57" s="57" t="str">
        <f ca="1">IF(표1[[#This Row],[주차 유니크]]="","",ROW()-2)</f>
        <v/>
      </c>
      <c r="Q57" s="49" t="str">
        <f ca="1">IFERROR(LOOKUP(2,1/(COUNTIF(OFFSET($Q$2,0,0,ROW()-2,1),OFFSET($O$3,0,0,COUNT(표1[주]),1))=0),OFFSET($O$3,0,0,COUNT(표1[주]),1)),"")</f>
        <v/>
      </c>
      <c r="R57" s="48" t="str">
        <f ca="1">IF(표1[[#This Row],[이름 유니크]]="","",ROW()-2)</f>
        <v/>
      </c>
      <c r="S57" s="48" t="str">
        <f ca="1">IFERROR(LOOKUP(2,1/(COUNTIF(OFFSET($S$2,0,0,ROW()-2,1),OFFSET($C$3,0,0,COUNT(표1[주]),1))=0),OFFSET($C$3,0,0,COUNT(표1[주]),1)),"")</f>
        <v/>
      </c>
      <c r="T57" s="58" t="str">
        <f ca="1">IF(월간관리표!$C$60=표1[[#This Row],[이름]],MAX(OFFSET($T$1,0,0,ROW()-1,1))+1,"")</f>
        <v/>
      </c>
      <c r="U57" s="73" t="str">
        <f t="shared" ca="1" si="4"/>
        <v/>
      </c>
      <c r="V57" s="113" t="str">
        <f ca="1">IF(U57="","",표1[[#This Row],[선택된 날짜]]&amp;월간관리표!$C$60)</f>
        <v/>
      </c>
      <c r="W57" s="55" t="str">
        <f ca="1">IF(AND(주간관리표!$I$35=표1[[#This Row],[이름]],주간관리표!$C$35=표1[[#This Row],[병합]]),MAX(OFFSET($W$1,0,0,ROW()-1,1))+1,"")</f>
        <v/>
      </c>
    </row>
    <row r="58" spans="1:23" ht="30" customHeight="1">
      <c r="A58" s="55" t="str">
        <f t="shared" si="3"/>
        <v/>
      </c>
      <c r="B58" s="56"/>
      <c r="C58" s="54"/>
      <c r="D58" s="137"/>
      <c r="E58" s="54"/>
      <c r="F58" s="55"/>
      <c r="G58" s="55"/>
      <c r="H58" s="59"/>
      <c r="I58" s="74"/>
      <c r="J58" s="54"/>
      <c r="K58" s="75"/>
      <c r="L58" s="55" t="str">
        <f>IF($B58="","",MONTH(표1[[#This Row],[날짜]]))</f>
        <v/>
      </c>
      <c r="M58" s="55" t="str">
        <f>IF($B58="","",WEEKNUM(표1[[#This Row],[날짜]],2)-WEEKNUM(표1[[#This Row],[날짜]]-DAY(표1[[#This Row],[날짜]])+1,2)+1)</f>
        <v/>
      </c>
      <c r="N58" s="57" t="str">
        <f>IF($B58="","",IFERROR(VALUE(LEFT(표1[[#This Row],[테스트결과]],FIND("/",표1[[#This Row],[테스트결과]])-1)),0))</f>
        <v/>
      </c>
      <c r="O58" s="57" t="str">
        <f>IF($B58="","",표1[[#This Row],[월]]&amp;"월 "&amp;표1[[#This Row],[주]]&amp;"주차")</f>
        <v/>
      </c>
      <c r="P58" s="57" t="str">
        <f ca="1">IF(표1[[#This Row],[주차 유니크]]="","",ROW()-2)</f>
        <v/>
      </c>
      <c r="Q58" s="49" t="str">
        <f ca="1">IFERROR(LOOKUP(2,1/(COUNTIF(OFFSET($Q$2,0,0,ROW()-2,1),OFFSET($O$3,0,0,COUNT(표1[주]),1))=0),OFFSET($O$3,0,0,COUNT(표1[주]),1)),"")</f>
        <v/>
      </c>
      <c r="R58" s="48" t="str">
        <f ca="1">IF(표1[[#This Row],[이름 유니크]]="","",ROW()-2)</f>
        <v/>
      </c>
      <c r="S58" s="48" t="str">
        <f ca="1">IFERROR(LOOKUP(2,1/(COUNTIF(OFFSET($S$2,0,0,ROW()-2,1),OFFSET($C$3,0,0,COUNT(표1[주]),1))=0),OFFSET($C$3,0,0,COUNT(표1[주]),1)),"")</f>
        <v/>
      </c>
      <c r="T58" s="58" t="str">
        <f ca="1">IF(월간관리표!$C$60=표1[[#This Row],[이름]],MAX(OFFSET($T$1,0,0,ROW()-1,1))+1,"")</f>
        <v/>
      </c>
      <c r="U58" s="73" t="str">
        <f t="shared" ca="1" si="4"/>
        <v/>
      </c>
      <c r="V58" s="113" t="str">
        <f ca="1">IF(U58="","",표1[[#This Row],[선택된 날짜]]&amp;월간관리표!$C$60)</f>
        <v/>
      </c>
      <c r="W58" s="55" t="str">
        <f ca="1">IF(AND(주간관리표!$I$35=표1[[#This Row],[이름]],주간관리표!$C$35=표1[[#This Row],[병합]]),MAX(OFFSET($W$1,0,0,ROW()-1,1))+1,"")</f>
        <v/>
      </c>
    </row>
    <row r="59" spans="1:23" ht="30" customHeight="1">
      <c r="A59" s="55" t="str">
        <f t="shared" si="3"/>
        <v/>
      </c>
      <c r="B59" s="56"/>
      <c r="C59" s="54"/>
      <c r="D59" s="137"/>
      <c r="E59" s="54"/>
      <c r="F59" s="55"/>
      <c r="G59" s="55"/>
      <c r="H59" s="59"/>
      <c r="I59" s="74"/>
      <c r="J59" s="54"/>
      <c r="K59" s="75"/>
      <c r="L59" s="55" t="str">
        <f>IF($B59="","",MONTH(표1[[#This Row],[날짜]]))</f>
        <v/>
      </c>
      <c r="M59" s="55" t="str">
        <f>IF($B59="","",WEEKNUM(표1[[#This Row],[날짜]],2)-WEEKNUM(표1[[#This Row],[날짜]]-DAY(표1[[#This Row],[날짜]])+1,2)+1)</f>
        <v/>
      </c>
      <c r="N59" s="57" t="str">
        <f>IF($B59="","",IFERROR(VALUE(LEFT(표1[[#This Row],[테스트결과]],FIND("/",표1[[#This Row],[테스트결과]])-1)),0))</f>
        <v/>
      </c>
      <c r="O59" s="57" t="str">
        <f>IF($B59="","",표1[[#This Row],[월]]&amp;"월 "&amp;표1[[#This Row],[주]]&amp;"주차")</f>
        <v/>
      </c>
      <c r="P59" s="57" t="str">
        <f ca="1">IF(표1[[#This Row],[주차 유니크]]="","",ROW()-2)</f>
        <v/>
      </c>
      <c r="Q59" s="49" t="str">
        <f ca="1">IFERROR(LOOKUP(2,1/(COUNTIF(OFFSET($Q$2,0,0,ROW()-2,1),OFFSET($O$3,0,0,COUNT(표1[주]),1))=0),OFFSET($O$3,0,0,COUNT(표1[주]),1)),"")</f>
        <v/>
      </c>
      <c r="R59" s="48" t="str">
        <f ca="1">IF(표1[[#This Row],[이름 유니크]]="","",ROW()-2)</f>
        <v/>
      </c>
      <c r="S59" s="48" t="str">
        <f ca="1">IFERROR(LOOKUP(2,1/(COUNTIF(OFFSET($S$2,0,0,ROW()-2,1),OFFSET($C$3,0,0,COUNT(표1[주]),1))=0),OFFSET($C$3,0,0,COUNT(표1[주]),1)),"")</f>
        <v/>
      </c>
      <c r="T59" s="58" t="str">
        <f ca="1">IF(월간관리표!$C$60=표1[[#This Row],[이름]],MAX(OFFSET($T$1,0,0,ROW()-1,1))+1,"")</f>
        <v/>
      </c>
      <c r="U59" s="73" t="str">
        <f t="shared" ca="1" si="4"/>
        <v/>
      </c>
      <c r="V59" s="113" t="str">
        <f ca="1">IF(U59="","",표1[[#This Row],[선택된 날짜]]&amp;월간관리표!$C$60)</f>
        <v/>
      </c>
      <c r="W59" s="55" t="str">
        <f ca="1">IF(AND(주간관리표!$I$35=표1[[#This Row],[이름]],주간관리표!$C$35=표1[[#This Row],[병합]]),MAX(OFFSET($W$1,0,0,ROW()-1,1))+1,"")</f>
        <v/>
      </c>
    </row>
    <row r="60" spans="1:23" ht="30" customHeight="1">
      <c r="A60" s="55" t="str">
        <f t="shared" si="3"/>
        <v/>
      </c>
      <c r="B60" s="56"/>
      <c r="C60" s="54"/>
      <c r="D60" s="137"/>
      <c r="E60" s="54"/>
      <c r="F60" s="55"/>
      <c r="G60" s="55"/>
      <c r="H60" s="59"/>
      <c r="I60" s="74"/>
      <c r="J60" s="54"/>
      <c r="K60" s="75"/>
      <c r="L60" s="55" t="str">
        <f>IF($B60="","",MONTH(표1[[#This Row],[날짜]]))</f>
        <v/>
      </c>
      <c r="M60" s="55" t="str">
        <f>IF($B60="","",WEEKNUM(표1[[#This Row],[날짜]],2)-WEEKNUM(표1[[#This Row],[날짜]]-DAY(표1[[#This Row],[날짜]])+1,2)+1)</f>
        <v/>
      </c>
      <c r="N60" s="57" t="str">
        <f>IF($B60="","",IFERROR(VALUE(LEFT(표1[[#This Row],[테스트결과]],FIND("/",표1[[#This Row],[테스트결과]])-1)),0))</f>
        <v/>
      </c>
      <c r="O60" s="57" t="str">
        <f>IF($B60="","",표1[[#This Row],[월]]&amp;"월 "&amp;표1[[#This Row],[주]]&amp;"주차")</f>
        <v/>
      </c>
      <c r="P60" s="57" t="str">
        <f ca="1">IF(표1[[#This Row],[주차 유니크]]="","",ROW()-2)</f>
        <v/>
      </c>
      <c r="Q60" s="49" t="str">
        <f ca="1">IFERROR(LOOKUP(2,1/(COUNTIF(OFFSET($Q$2,0,0,ROW()-2,1),OFFSET($O$3,0,0,COUNT(표1[주]),1))=0),OFFSET($O$3,0,0,COUNT(표1[주]),1)),"")</f>
        <v/>
      </c>
      <c r="R60" s="48" t="str">
        <f ca="1">IF(표1[[#This Row],[이름 유니크]]="","",ROW()-2)</f>
        <v/>
      </c>
      <c r="S60" s="48" t="str">
        <f ca="1">IFERROR(LOOKUP(2,1/(COUNTIF(OFFSET($S$2,0,0,ROW()-2,1),OFFSET($C$3,0,0,COUNT(표1[주]),1))=0),OFFSET($C$3,0,0,COUNT(표1[주]),1)),"")</f>
        <v/>
      </c>
      <c r="T60" s="58" t="str">
        <f ca="1">IF(월간관리표!$C$60=표1[[#This Row],[이름]],MAX(OFFSET($T$1,0,0,ROW()-1,1))+1,"")</f>
        <v/>
      </c>
      <c r="U60" s="73" t="str">
        <f t="shared" ca="1" si="4"/>
        <v/>
      </c>
      <c r="V60" s="113" t="str">
        <f ca="1">IF(U60="","",표1[[#This Row],[선택된 날짜]]&amp;월간관리표!$C$60)</f>
        <v/>
      </c>
      <c r="W60" s="55" t="str">
        <f ca="1">IF(AND(주간관리표!$I$35=표1[[#This Row],[이름]],주간관리표!$C$35=표1[[#This Row],[병합]]),MAX(OFFSET($W$1,0,0,ROW()-1,1))+1,"")</f>
        <v/>
      </c>
    </row>
    <row r="61" spans="1:23" ht="30" customHeight="1">
      <c r="A61" s="55" t="str">
        <f t="shared" si="3"/>
        <v/>
      </c>
      <c r="B61" s="56"/>
      <c r="C61" s="54"/>
      <c r="D61" s="137"/>
      <c r="E61" s="54"/>
      <c r="F61" s="55"/>
      <c r="G61" s="55"/>
      <c r="H61" s="59"/>
      <c r="I61" s="74"/>
      <c r="J61" s="54"/>
      <c r="K61" s="75"/>
      <c r="L61" s="55" t="str">
        <f>IF($B61="","",MONTH(표1[[#This Row],[날짜]]))</f>
        <v/>
      </c>
      <c r="M61" s="55" t="str">
        <f>IF($B61="","",WEEKNUM(표1[[#This Row],[날짜]],2)-WEEKNUM(표1[[#This Row],[날짜]]-DAY(표1[[#This Row],[날짜]])+1,2)+1)</f>
        <v/>
      </c>
      <c r="N61" s="57" t="str">
        <f>IF($B61="","",IFERROR(VALUE(LEFT(표1[[#This Row],[테스트결과]],FIND("/",표1[[#This Row],[테스트결과]])-1)),0))</f>
        <v/>
      </c>
      <c r="O61" s="57" t="str">
        <f>IF($B61="","",표1[[#This Row],[월]]&amp;"월 "&amp;표1[[#This Row],[주]]&amp;"주차")</f>
        <v/>
      </c>
      <c r="P61" s="57" t="str">
        <f ca="1">IF(표1[[#This Row],[주차 유니크]]="","",ROW()-2)</f>
        <v/>
      </c>
      <c r="Q61" s="49" t="str">
        <f ca="1">IFERROR(LOOKUP(2,1/(COUNTIF(OFFSET($Q$2,0,0,ROW()-2,1),OFFSET($O$3,0,0,COUNT(표1[주]),1))=0),OFFSET($O$3,0,0,COUNT(표1[주]),1)),"")</f>
        <v/>
      </c>
      <c r="R61" s="48" t="str">
        <f ca="1">IF(표1[[#This Row],[이름 유니크]]="","",ROW()-2)</f>
        <v/>
      </c>
      <c r="S61" s="48" t="str">
        <f ca="1">IFERROR(LOOKUP(2,1/(COUNTIF(OFFSET($S$2,0,0,ROW()-2,1),OFFSET($C$3,0,0,COUNT(표1[주]),1))=0),OFFSET($C$3,0,0,COUNT(표1[주]),1)),"")</f>
        <v/>
      </c>
      <c r="T61" s="58" t="str">
        <f ca="1">IF(월간관리표!$C$60=표1[[#This Row],[이름]],MAX(OFFSET($T$1,0,0,ROW()-1,1))+1,"")</f>
        <v/>
      </c>
      <c r="U61" s="73" t="str">
        <f t="shared" ca="1" si="4"/>
        <v/>
      </c>
      <c r="V61" s="113" t="str">
        <f ca="1">IF(U61="","",표1[[#This Row],[선택된 날짜]]&amp;월간관리표!$C$60)</f>
        <v/>
      </c>
      <c r="W61" s="55" t="str">
        <f ca="1">IF(AND(주간관리표!$I$35=표1[[#This Row],[이름]],주간관리표!$C$35=표1[[#This Row],[병합]]),MAX(OFFSET($W$1,0,0,ROW()-1,1))+1,"")</f>
        <v/>
      </c>
    </row>
    <row r="62" spans="1:23" ht="30" customHeight="1">
      <c r="A62" s="55" t="str">
        <f t="shared" si="3"/>
        <v/>
      </c>
      <c r="B62" s="56"/>
      <c r="C62" s="54"/>
      <c r="D62" s="137"/>
      <c r="E62" s="54"/>
      <c r="F62" s="55"/>
      <c r="G62" s="55"/>
      <c r="H62" s="59"/>
      <c r="I62" s="74"/>
      <c r="J62" s="54"/>
      <c r="K62" s="75"/>
      <c r="L62" s="55" t="str">
        <f>IF($B62="","",MONTH(표1[[#This Row],[날짜]]))</f>
        <v/>
      </c>
      <c r="M62" s="55" t="str">
        <f>IF($B62="","",WEEKNUM(표1[[#This Row],[날짜]],2)-WEEKNUM(표1[[#This Row],[날짜]]-DAY(표1[[#This Row],[날짜]])+1,2)+1)</f>
        <v/>
      </c>
      <c r="N62" s="57" t="str">
        <f>IF($B62="","",IFERROR(VALUE(LEFT(표1[[#This Row],[테스트결과]],FIND("/",표1[[#This Row],[테스트결과]])-1)),0))</f>
        <v/>
      </c>
      <c r="O62" s="57" t="str">
        <f>IF($B62="","",표1[[#This Row],[월]]&amp;"월 "&amp;표1[[#This Row],[주]]&amp;"주차")</f>
        <v/>
      </c>
      <c r="P62" s="57" t="str">
        <f ca="1">IF(표1[[#This Row],[주차 유니크]]="","",ROW()-2)</f>
        <v/>
      </c>
      <c r="Q62" s="49" t="str">
        <f ca="1">IFERROR(LOOKUP(2,1/(COUNTIF(OFFSET($Q$2,0,0,ROW()-2,1),OFFSET($O$3,0,0,COUNT(표1[주]),1))=0),OFFSET($O$3,0,0,COUNT(표1[주]),1)),"")</f>
        <v/>
      </c>
      <c r="R62" s="48" t="str">
        <f ca="1">IF(표1[[#This Row],[이름 유니크]]="","",ROW()-2)</f>
        <v/>
      </c>
      <c r="S62" s="48" t="str">
        <f ca="1">IFERROR(LOOKUP(2,1/(COUNTIF(OFFSET($S$2,0,0,ROW()-2,1),OFFSET($C$3,0,0,COUNT(표1[주]),1))=0),OFFSET($C$3,0,0,COUNT(표1[주]),1)),"")</f>
        <v/>
      </c>
      <c r="T62" s="58" t="str">
        <f ca="1">IF(월간관리표!$C$60=표1[[#This Row],[이름]],MAX(OFFSET($T$1,0,0,ROW()-1,1))+1,"")</f>
        <v/>
      </c>
      <c r="U62" s="73" t="str">
        <f t="shared" ca="1" si="4"/>
        <v/>
      </c>
      <c r="V62" s="113" t="str">
        <f ca="1">IF(U62="","",표1[[#This Row],[선택된 날짜]]&amp;월간관리표!$C$60)</f>
        <v/>
      </c>
      <c r="W62" s="55" t="str">
        <f ca="1">IF(AND(주간관리표!$I$35=표1[[#This Row],[이름]],주간관리표!$C$35=표1[[#This Row],[병합]]),MAX(OFFSET($W$1,0,0,ROW()-1,1))+1,"")</f>
        <v/>
      </c>
    </row>
    <row r="63" spans="1:23" ht="30" customHeight="1">
      <c r="A63" s="55" t="str">
        <f t="shared" si="3"/>
        <v/>
      </c>
      <c r="B63" s="56"/>
      <c r="C63" s="54"/>
      <c r="D63" s="137"/>
      <c r="E63" s="54"/>
      <c r="F63" s="55"/>
      <c r="G63" s="55"/>
      <c r="H63" s="59"/>
      <c r="I63" s="74"/>
      <c r="J63" s="54"/>
      <c r="K63" s="75"/>
      <c r="L63" s="55" t="str">
        <f>IF($B63="","",MONTH(표1[[#This Row],[날짜]]))</f>
        <v/>
      </c>
      <c r="M63" s="55" t="str">
        <f>IF($B63="","",WEEKNUM(표1[[#This Row],[날짜]],2)-WEEKNUM(표1[[#This Row],[날짜]]-DAY(표1[[#This Row],[날짜]])+1,2)+1)</f>
        <v/>
      </c>
      <c r="N63" s="57" t="str">
        <f>IF($B63="","",IFERROR(VALUE(LEFT(표1[[#This Row],[테스트결과]],FIND("/",표1[[#This Row],[테스트결과]])-1)),0))</f>
        <v/>
      </c>
      <c r="O63" s="57" t="str">
        <f>IF($B63="","",표1[[#This Row],[월]]&amp;"월 "&amp;표1[[#This Row],[주]]&amp;"주차")</f>
        <v/>
      </c>
      <c r="P63" s="57" t="str">
        <f ca="1">IF(표1[[#This Row],[주차 유니크]]="","",ROW()-2)</f>
        <v/>
      </c>
      <c r="Q63" s="49" t="str">
        <f ca="1">IFERROR(LOOKUP(2,1/(COUNTIF(OFFSET($Q$2,0,0,ROW()-2,1),OFFSET($O$3,0,0,COUNT(표1[주]),1))=0),OFFSET($O$3,0,0,COUNT(표1[주]),1)),"")</f>
        <v/>
      </c>
      <c r="R63" s="48" t="str">
        <f ca="1">IF(표1[[#This Row],[이름 유니크]]="","",ROW()-2)</f>
        <v/>
      </c>
      <c r="S63" s="48" t="str">
        <f ca="1">IFERROR(LOOKUP(2,1/(COUNTIF(OFFSET($S$2,0,0,ROW()-2,1),OFFSET($C$3,0,0,COUNT(표1[주]),1))=0),OFFSET($C$3,0,0,COUNT(표1[주]),1)),"")</f>
        <v/>
      </c>
      <c r="T63" s="58" t="str">
        <f ca="1">IF(월간관리표!$C$60=표1[[#This Row],[이름]],MAX(OFFSET($T$1,0,0,ROW()-1,1))+1,"")</f>
        <v/>
      </c>
      <c r="U63" s="73" t="str">
        <f t="shared" ca="1" si="4"/>
        <v/>
      </c>
      <c r="V63" s="113" t="str">
        <f ca="1">IF(U63="","",표1[[#This Row],[선택된 날짜]]&amp;월간관리표!$C$60)</f>
        <v/>
      </c>
      <c r="W63" s="55" t="str">
        <f ca="1">IF(AND(주간관리표!$I$35=표1[[#This Row],[이름]],주간관리표!$C$35=표1[[#This Row],[병합]]),MAX(OFFSET($W$1,0,0,ROW()-1,1))+1,"")</f>
        <v/>
      </c>
    </row>
    <row r="64" spans="1:23" ht="30" customHeight="1">
      <c r="A64" s="55" t="str">
        <f t="shared" si="3"/>
        <v/>
      </c>
      <c r="B64" s="56"/>
      <c r="C64" s="54"/>
      <c r="D64" s="137"/>
      <c r="E64" s="54"/>
      <c r="F64" s="55"/>
      <c r="G64" s="55"/>
      <c r="H64" s="59"/>
      <c r="I64" s="74"/>
      <c r="J64" s="54"/>
      <c r="K64" s="75"/>
      <c r="L64" s="55" t="str">
        <f>IF($B64="","",MONTH(표1[[#This Row],[날짜]]))</f>
        <v/>
      </c>
      <c r="M64" s="55" t="str">
        <f>IF($B64="","",WEEKNUM(표1[[#This Row],[날짜]],2)-WEEKNUM(표1[[#This Row],[날짜]]-DAY(표1[[#This Row],[날짜]])+1,2)+1)</f>
        <v/>
      </c>
      <c r="N64" s="57" t="str">
        <f>IF($B64="","",IFERROR(VALUE(LEFT(표1[[#This Row],[테스트결과]],FIND("/",표1[[#This Row],[테스트결과]])-1)),0))</f>
        <v/>
      </c>
      <c r="O64" s="57" t="str">
        <f>IF($B64="","",표1[[#This Row],[월]]&amp;"월 "&amp;표1[[#This Row],[주]]&amp;"주차")</f>
        <v/>
      </c>
      <c r="P64" s="57" t="str">
        <f ca="1">IF(표1[[#This Row],[주차 유니크]]="","",ROW()-2)</f>
        <v/>
      </c>
      <c r="Q64" s="49" t="str">
        <f ca="1">IFERROR(LOOKUP(2,1/(COUNTIF(OFFSET($Q$2,0,0,ROW()-2,1),OFFSET($O$3,0,0,COUNT(표1[주]),1))=0),OFFSET($O$3,0,0,COUNT(표1[주]),1)),"")</f>
        <v/>
      </c>
      <c r="R64" s="48" t="str">
        <f ca="1">IF(표1[[#This Row],[이름 유니크]]="","",ROW()-2)</f>
        <v/>
      </c>
      <c r="S64" s="48" t="str">
        <f ca="1">IFERROR(LOOKUP(2,1/(COUNTIF(OFFSET($S$2,0,0,ROW()-2,1),OFFSET($C$3,0,0,COUNT(표1[주]),1))=0),OFFSET($C$3,0,0,COUNT(표1[주]),1)),"")</f>
        <v/>
      </c>
      <c r="T64" s="58" t="str">
        <f ca="1">IF(월간관리표!$C$60=표1[[#This Row],[이름]],MAX(OFFSET($T$1,0,0,ROW()-1,1))+1,"")</f>
        <v/>
      </c>
      <c r="U64" s="73" t="str">
        <f t="shared" ca="1" si="4"/>
        <v/>
      </c>
      <c r="V64" s="113" t="str">
        <f ca="1">IF(U64="","",표1[[#This Row],[선택된 날짜]]&amp;월간관리표!$C$60)</f>
        <v/>
      </c>
      <c r="W64" s="55" t="str">
        <f ca="1">IF(AND(주간관리표!$I$35=표1[[#This Row],[이름]],주간관리표!$C$35=표1[[#This Row],[병합]]),MAX(OFFSET($W$1,0,0,ROW()-1,1))+1,"")</f>
        <v/>
      </c>
    </row>
    <row r="65" spans="1:23" ht="30" customHeight="1">
      <c r="A65" s="55" t="str">
        <f t="shared" si="3"/>
        <v/>
      </c>
      <c r="B65" s="56"/>
      <c r="C65" s="54"/>
      <c r="D65" s="137"/>
      <c r="E65" s="54"/>
      <c r="F65" s="55"/>
      <c r="G65" s="55"/>
      <c r="H65" s="59"/>
      <c r="I65" s="74"/>
      <c r="J65" s="54"/>
      <c r="K65" s="75"/>
      <c r="L65" s="55" t="str">
        <f>IF($B65="","",MONTH(표1[[#This Row],[날짜]]))</f>
        <v/>
      </c>
      <c r="M65" s="55" t="str">
        <f>IF($B65="","",WEEKNUM(표1[[#This Row],[날짜]],2)-WEEKNUM(표1[[#This Row],[날짜]]-DAY(표1[[#This Row],[날짜]])+1,2)+1)</f>
        <v/>
      </c>
      <c r="N65" s="57" t="str">
        <f>IF($B65="","",IFERROR(VALUE(LEFT(표1[[#This Row],[테스트결과]],FIND("/",표1[[#This Row],[테스트결과]])-1)),0))</f>
        <v/>
      </c>
      <c r="O65" s="57" t="str">
        <f>IF($B65="","",표1[[#This Row],[월]]&amp;"월 "&amp;표1[[#This Row],[주]]&amp;"주차")</f>
        <v/>
      </c>
      <c r="P65" s="57" t="str">
        <f ca="1">IF(표1[[#This Row],[주차 유니크]]="","",ROW()-2)</f>
        <v/>
      </c>
      <c r="Q65" s="49" t="str">
        <f ca="1">IFERROR(LOOKUP(2,1/(COUNTIF(OFFSET($Q$2,0,0,ROW()-2,1),OFFSET($O$3,0,0,COUNT(표1[주]),1))=0),OFFSET($O$3,0,0,COUNT(표1[주]),1)),"")</f>
        <v/>
      </c>
      <c r="R65" s="48" t="str">
        <f ca="1">IF(표1[[#This Row],[이름 유니크]]="","",ROW()-2)</f>
        <v/>
      </c>
      <c r="S65" s="48" t="str">
        <f ca="1">IFERROR(LOOKUP(2,1/(COUNTIF(OFFSET($S$2,0,0,ROW()-2,1),OFFSET($C$3,0,0,COUNT(표1[주]),1))=0),OFFSET($C$3,0,0,COUNT(표1[주]),1)),"")</f>
        <v/>
      </c>
      <c r="T65" s="58" t="str">
        <f ca="1">IF(월간관리표!$C$60=표1[[#This Row],[이름]],MAX(OFFSET($T$1,0,0,ROW()-1,1))+1,"")</f>
        <v/>
      </c>
      <c r="U65" s="73" t="str">
        <f t="shared" ca="1" si="4"/>
        <v/>
      </c>
      <c r="V65" s="113" t="str">
        <f ca="1">IF(U65="","",표1[[#This Row],[선택된 날짜]]&amp;월간관리표!$C$60)</f>
        <v/>
      </c>
      <c r="W65" s="55" t="str">
        <f ca="1">IF(AND(주간관리표!$I$35=표1[[#This Row],[이름]],주간관리표!$C$35=표1[[#This Row],[병합]]),MAX(OFFSET($W$1,0,0,ROW()-1,1))+1,"")</f>
        <v/>
      </c>
    </row>
    <row r="66" spans="1:23" ht="30" customHeight="1">
      <c r="A66" s="55" t="str">
        <f t="shared" si="3"/>
        <v/>
      </c>
      <c r="B66" s="56"/>
      <c r="C66" s="54"/>
      <c r="D66" s="137"/>
      <c r="E66" s="54"/>
      <c r="F66" s="55"/>
      <c r="G66" s="55"/>
      <c r="H66" s="59"/>
      <c r="I66" s="74"/>
      <c r="J66" s="54"/>
      <c r="K66" s="75"/>
      <c r="L66" s="55" t="str">
        <f>IF($B66="","",MONTH(표1[[#This Row],[날짜]]))</f>
        <v/>
      </c>
      <c r="M66" s="55" t="str">
        <f>IF($B66="","",WEEKNUM(표1[[#This Row],[날짜]],2)-WEEKNUM(표1[[#This Row],[날짜]]-DAY(표1[[#This Row],[날짜]])+1,2)+1)</f>
        <v/>
      </c>
      <c r="N66" s="57" t="str">
        <f>IF($B66="","",IFERROR(VALUE(LEFT(표1[[#This Row],[테스트결과]],FIND("/",표1[[#This Row],[테스트결과]])-1)),0))</f>
        <v/>
      </c>
      <c r="O66" s="57" t="str">
        <f>IF($B66="","",표1[[#This Row],[월]]&amp;"월 "&amp;표1[[#This Row],[주]]&amp;"주차")</f>
        <v/>
      </c>
      <c r="P66" s="57" t="str">
        <f ca="1">IF(표1[[#This Row],[주차 유니크]]="","",ROW()-2)</f>
        <v/>
      </c>
      <c r="Q66" s="49" t="str">
        <f ca="1">IFERROR(LOOKUP(2,1/(COUNTIF(OFFSET($Q$2,0,0,ROW()-2,1),OFFSET($O$3,0,0,COUNT(표1[주]),1))=0),OFFSET($O$3,0,0,COUNT(표1[주]),1)),"")</f>
        <v/>
      </c>
      <c r="R66" s="48" t="str">
        <f ca="1">IF(표1[[#This Row],[이름 유니크]]="","",ROW()-2)</f>
        <v/>
      </c>
      <c r="S66" s="48" t="str">
        <f ca="1">IFERROR(LOOKUP(2,1/(COUNTIF(OFFSET($S$2,0,0,ROW()-2,1),OFFSET($C$3,0,0,COUNT(표1[주]),1))=0),OFFSET($C$3,0,0,COUNT(표1[주]),1)),"")</f>
        <v/>
      </c>
      <c r="T66" s="58" t="str">
        <f ca="1">IF(월간관리표!$C$60=표1[[#This Row],[이름]],MAX(OFFSET($T$1,0,0,ROW()-1,1))+1,"")</f>
        <v/>
      </c>
      <c r="U66" s="73" t="str">
        <f t="shared" ca="1" si="4"/>
        <v/>
      </c>
      <c r="V66" s="113" t="str">
        <f ca="1">IF(U66="","",표1[[#This Row],[선택된 날짜]]&amp;월간관리표!$C$60)</f>
        <v/>
      </c>
      <c r="W66" s="55" t="str">
        <f ca="1">IF(AND(주간관리표!$I$35=표1[[#This Row],[이름]],주간관리표!$C$35=표1[[#This Row],[병합]]),MAX(OFFSET($W$1,0,0,ROW()-1,1))+1,"")</f>
        <v/>
      </c>
    </row>
    <row r="67" spans="1:23" ht="30" customHeight="1">
      <c r="A67" s="55" t="str">
        <f t="shared" ref="A67:A74" si="5">IF($B67="","",ROW()-2)</f>
        <v/>
      </c>
      <c r="B67" s="56"/>
      <c r="C67" s="54"/>
      <c r="D67" s="137"/>
      <c r="E67" s="54"/>
      <c r="F67" s="55"/>
      <c r="G67" s="55"/>
      <c r="H67" s="59"/>
      <c r="I67" s="74"/>
      <c r="J67" s="54"/>
      <c r="K67" s="75"/>
      <c r="L67" s="55" t="str">
        <f>IF($B67="","",MONTH(표1[[#This Row],[날짜]]))</f>
        <v/>
      </c>
      <c r="M67" s="55" t="str">
        <f>IF($B67="","",WEEKNUM(표1[[#This Row],[날짜]],2)-WEEKNUM(표1[[#This Row],[날짜]]-DAY(표1[[#This Row],[날짜]])+1,2)+1)</f>
        <v/>
      </c>
      <c r="N67" s="57" t="str">
        <f>IF($B67="","",IFERROR(VALUE(LEFT(표1[[#This Row],[테스트결과]],FIND("/",표1[[#This Row],[테스트결과]])-1)),0))</f>
        <v/>
      </c>
      <c r="O67" s="57" t="str">
        <f>IF($B67="","",표1[[#This Row],[월]]&amp;"월 "&amp;표1[[#This Row],[주]]&amp;"주차")</f>
        <v/>
      </c>
      <c r="P67" s="57" t="str">
        <f ca="1">IF(표1[[#This Row],[주차 유니크]]="","",ROW()-2)</f>
        <v/>
      </c>
      <c r="Q67" s="49" t="str">
        <f ca="1">IFERROR(LOOKUP(2,1/(COUNTIF(OFFSET($Q$2,0,0,ROW()-2,1),OFFSET($O$3,0,0,COUNT(표1[주]),1))=0),OFFSET($O$3,0,0,COUNT(표1[주]),1)),"")</f>
        <v/>
      </c>
      <c r="R67" s="48" t="str">
        <f ca="1">IF(표1[[#This Row],[이름 유니크]]="","",ROW()-2)</f>
        <v/>
      </c>
      <c r="S67" s="48" t="str">
        <f ca="1">IFERROR(LOOKUP(2,1/(COUNTIF(OFFSET($S$2,0,0,ROW()-2,1),OFFSET($C$3,0,0,COUNT(표1[주]),1))=0),OFFSET($C$3,0,0,COUNT(표1[주]),1)),"")</f>
        <v/>
      </c>
      <c r="T67" s="58" t="str">
        <f ca="1">IF(월간관리표!$C$60=표1[[#This Row],[이름]],MAX(OFFSET($T$1,0,0,ROW()-1,1))+1,"")</f>
        <v/>
      </c>
      <c r="U67" s="73" t="str">
        <f t="shared" ref="U67:U74" ca="1" si="6">IFERROR(INDEX($B:$B,MATCH(ROW()-2,$T:$T,0),1),"")</f>
        <v/>
      </c>
      <c r="V67" s="113" t="str">
        <f ca="1">IF(U67="","",표1[[#This Row],[선택된 날짜]]&amp;월간관리표!$C$60)</f>
        <v/>
      </c>
      <c r="W67" s="55" t="str">
        <f ca="1">IF(AND(주간관리표!$I$35=표1[[#This Row],[이름]],주간관리표!$C$35=표1[[#This Row],[병합]]),MAX(OFFSET($W$1,0,0,ROW()-1,1))+1,"")</f>
        <v/>
      </c>
    </row>
    <row r="68" spans="1:23" ht="30" customHeight="1">
      <c r="A68" s="55" t="str">
        <f t="shared" si="5"/>
        <v/>
      </c>
      <c r="B68" s="56"/>
      <c r="C68" s="54"/>
      <c r="D68" s="137"/>
      <c r="E68" s="54"/>
      <c r="F68" s="55"/>
      <c r="G68" s="55"/>
      <c r="H68" s="59"/>
      <c r="I68" s="74"/>
      <c r="J68" s="54"/>
      <c r="K68" s="75"/>
      <c r="L68" s="55" t="str">
        <f>IF($B68="","",MONTH(표1[[#This Row],[날짜]]))</f>
        <v/>
      </c>
      <c r="M68" s="55" t="str">
        <f>IF($B68="","",WEEKNUM(표1[[#This Row],[날짜]],2)-WEEKNUM(표1[[#This Row],[날짜]]-DAY(표1[[#This Row],[날짜]])+1,2)+1)</f>
        <v/>
      </c>
      <c r="N68" s="57" t="str">
        <f>IF($B68="","",IFERROR(VALUE(LEFT(표1[[#This Row],[테스트결과]],FIND("/",표1[[#This Row],[테스트결과]])-1)),0))</f>
        <v/>
      </c>
      <c r="O68" s="57" t="str">
        <f>IF($B68="","",표1[[#This Row],[월]]&amp;"월 "&amp;표1[[#This Row],[주]]&amp;"주차")</f>
        <v/>
      </c>
      <c r="P68" s="57" t="str">
        <f ca="1">IF(표1[[#This Row],[주차 유니크]]="","",ROW()-2)</f>
        <v/>
      </c>
      <c r="Q68" s="49" t="str">
        <f ca="1">IFERROR(LOOKUP(2,1/(COUNTIF(OFFSET($Q$2,0,0,ROW()-2,1),OFFSET($O$3,0,0,COUNT(표1[주]),1))=0),OFFSET($O$3,0,0,COUNT(표1[주]),1)),"")</f>
        <v/>
      </c>
      <c r="R68" s="48" t="str">
        <f ca="1">IF(표1[[#This Row],[이름 유니크]]="","",ROW()-2)</f>
        <v/>
      </c>
      <c r="S68" s="48" t="str">
        <f ca="1">IFERROR(LOOKUP(2,1/(COUNTIF(OFFSET($S$2,0,0,ROW()-2,1),OFFSET($C$3,0,0,COUNT(표1[주]),1))=0),OFFSET($C$3,0,0,COUNT(표1[주]),1)),"")</f>
        <v/>
      </c>
      <c r="T68" s="58" t="str">
        <f ca="1">IF(월간관리표!$C$60=표1[[#This Row],[이름]],MAX(OFFSET($T$1,0,0,ROW()-1,1))+1,"")</f>
        <v/>
      </c>
      <c r="U68" s="73" t="str">
        <f t="shared" ca="1" si="6"/>
        <v/>
      </c>
      <c r="V68" s="113" t="str">
        <f ca="1">IF(U68="","",표1[[#This Row],[선택된 날짜]]&amp;월간관리표!$C$60)</f>
        <v/>
      </c>
      <c r="W68" s="55" t="str">
        <f ca="1">IF(AND(주간관리표!$I$35=표1[[#This Row],[이름]],주간관리표!$C$35=표1[[#This Row],[병합]]),MAX(OFFSET($W$1,0,0,ROW()-1,1))+1,"")</f>
        <v/>
      </c>
    </row>
    <row r="69" spans="1:23" ht="30" customHeight="1">
      <c r="A69" s="55" t="str">
        <f t="shared" si="5"/>
        <v/>
      </c>
      <c r="B69" s="56"/>
      <c r="C69" s="54"/>
      <c r="D69" s="137"/>
      <c r="E69" s="54"/>
      <c r="F69" s="55"/>
      <c r="G69" s="55"/>
      <c r="H69" s="59"/>
      <c r="I69" s="74"/>
      <c r="J69" s="54"/>
      <c r="K69" s="75"/>
      <c r="L69" s="55" t="str">
        <f>IF($B69="","",MONTH(표1[[#This Row],[날짜]]))</f>
        <v/>
      </c>
      <c r="M69" s="55" t="str">
        <f>IF($B69="","",WEEKNUM(표1[[#This Row],[날짜]],2)-WEEKNUM(표1[[#This Row],[날짜]]-DAY(표1[[#This Row],[날짜]])+1,2)+1)</f>
        <v/>
      </c>
      <c r="N69" s="57" t="str">
        <f>IF($B69="","",IFERROR(VALUE(LEFT(표1[[#This Row],[테스트결과]],FIND("/",표1[[#This Row],[테스트결과]])-1)),0))</f>
        <v/>
      </c>
      <c r="O69" s="57" t="str">
        <f>IF($B69="","",표1[[#This Row],[월]]&amp;"월 "&amp;표1[[#This Row],[주]]&amp;"주차")</f>
        <v/>
      </c>
      <c r="P69" s="57" t="str">
        <f ca="1">IF(표1[[#This Row],[주차 유니크]]="","",ROW()-2)</f>
        <v/>
      </c>
      <c r="Q69" s="49" t="str">
        <f ca="1">IFERROR(LOOKUP(2,1/(COUNTIF(OFFSET($Q$2,0,0,ROW()-2,1),OFFSET($O$3,0,0,COUNT(표1[주]),1))=0),OFFSET($O$3,0,0,COUNT(표1[주]),1)),"")</f>
        <v/>
      </c>
      <c r="R69" s="48" t="str">
        <f ca="1">IF(표1[[#This Row],[이름 유니크]]="","",ROW()-2)</f>
        <v/>
      </c>
      <c r="S69" s="48" t="str">
        <f ca="1">IFERROR(LOOKUP(2,1/(COUNTIF(OFFSET($S$2,0,0,ROW()-2,1),OFFSET($C$3,0,0,COUNT(표1[주]),1))=0),OFFSET($C$3,0,0,COUNT(표1[주]),1)),"")</f>
        <v/>
      </c>
      <c r="T69" s="58" t="str">
        <f ca="1">IF(월간관리표!$C$60=표1[[#This Row],[이름]],MAX(OFFSET($T$1,0,0,ROW()-1,1))+1,"")</f>
        <v/>
      </c>
      <c r="U69" s="73" t="str">
        <f t="shared" ca="1" si="6"/>
        <v/>
      </c>
      <c r="V69" s="113" t="str">
        <f ca="1">IF(U69="","",표1[[#This Row],[선택된 날짜]]&amp;월간관리표!$C$60)</f>
        <v/>
      </c>
      <c r="W69" s="55" t="str">
        <f ca="1">IF(AND(주간관리표!$I$35=표1[[#This Row],[이름]],주간관리표!$C$35=표1[[#This Row],[병합]]),MAX(OFFSET($W$1,0,0,ROW()-1,1))+1,"")</f>
        <v/>
      </c>
    </row>
    <row r="70" spans="1:23" ht="30" customHeight="1">
      <c r="A70" s="55" t="str">
        <f t="shared" si="5"/>
        <v/>
      </c>
      <c r="B70" s="56"/>
      <c r="C70" s="54"/>
      <c r="D70" s="137"/>
      <c r="E70" s="54"/>
      <c r="F70" s="55"/>
      <c r="G70" s="55"/>
      <c r="H70" s="59"/>
      <c r="I70" s="74"/>
      <c r="J70" s="54"/>
      <c r="K70" s="75"/>
      <c r="L70" s="55" t="str">
        <f>IF($B70="","",MONTH(표1[[#This Row],[날짜]]))</f>
        <v/>
      </c>
      <c r="M70" s="55" t="str">
        <f>IF($B70="","",WEEKNUM(표1[[#This Row],[날짜]],2)-WEEKNUM(표1[[#This Row],[날짜]]-DAY(표1[[#This Row],[날짜]])+1,2)+1)</f>
        <v/>
      </c>
      <c r="N70" s="57" t="str">
        <f>IF($B70="","",IFERROR(VALUE(LEFT(표1[[#This Row],[테스트결과]],FIND("/",표1[[#This Row],[테스트결과]])-1)),0))</f>
        <v/>
      </c>
      <c r="O70" s="57" t="str">
        <f>IF($B70="","",표1[[#This Row],[월]]&amp;"월 "&amp;표1[[#This Row],[주]]&amp;"주차")</f>
        <v/>
      </c>
      <c r="P70" s="57" t="str">
        <f ca="1">IF(표1[[#This Row],[주차 유니크]]="","",ROW()-2)</f>
        <v/>
      </c>
      <c r="Q70" s="49" t="str">
        <f ca="1">IFERROR(LOOKUP(2,1/(COUNTIF(OFFSET($Q$2,0,0,ROW()-2,1),OFFSET($O$3,0,0,COUNT(표1[주]),1))=0),OFFSET($O$3,0,0,COUNT(표1[주]),1)),"")</f>
        <v/>
      </c>
      <c r="R70" s="48" t="str">
        <f ca="1">IF(표1[[#This Row],[이름 유니크]]="","",ROW()-2)</f>
        <v/>
      </c>
      <c r="S70" s="48" t="str">
        <f ca="1">IFERROR(LOOKUP(2,1/(COUNTIF(OFFSET($S$2,0,0,ROW()-2,1),OFFSET($C$3,0,0,COUNT(표1[주]),1))=0),OFFSET($C$3,0,0,COUNT(표1[주]),1)),"")</f>
        <v/>
      </c>
      <c r="T70" s="58" t="str">
        <f ca="1">IF(월간관리표!$C$60=표1[[#This Row],[이름]],MAX(OFFSET($T$1,0,0,ROW()-1,1))+1,"")</f>
        <v/>
      </c>
      <c r="U70" s="73" t="str">
        <f t="shared" ca="1" si="6"/>
        <v/>
      </c>
      <c r="V70" s="113" t="str">
        <f ca="1">IF(U70="","",표1[[#This Row],[선택된 날짜]]&amp;월간관리표!$C$60)</f>
        <v/>
      </c>
      <c r="W70" s="55" t="str">
        <f ca="1">IF(AND(주간관리표!$I$35=표1[[#This Row],[이름]],주간관리표!$C$35=표1[[#This Row],[병합]]),MAX(OFFSET($W$1,0,0,ROW()-1,1))+1,"")</f>
        <v/>
      </c>
    </row>
    <row r="71" spans="1:23" ht="30" customHeight="1">
      <c r="A71" s="55" t="str">
        <f t="shared" si="5"/>
        <v/>
      </c>
      <c r="B71" s="56"/>
      <c r="C71" s="54"/>
      <c r="D71" s="137"/>
      <c r="E71" s="54"/>
      <c r="F71" s="55"/>
      <c r="G71" s="55"/>
      <c r="H71" s="59"/>
      <c r="I71" s="74"/>
      <c r="J71" s="54"/>
      <c r="K71" s="75"/>
      <c r="L71" s="55" t="str">
        <f>IF($B71="","",MONTH(표1[[#This Row],[날짜]]))</f>
        <v/>
      </c>
      <c r="M71" s="55" t="str">
        <f>IF($B71="","",WEEKNUM(표1[[#This Row],[날짜]],2)-WEEKNUM(표1[[#This Row],[날짜]]-DAY(표1[[#This Row],[날짜]])+1,2)+1)</f>
        <v/>
      </c>
      <c r="N71" s="57" t="str">
        <f>IF($B71="","",IFERROR(VALUE(LEFT(표1[[#This Row],[테스트결과]],FIND("/",표1[[#This Row],[테스트결과]])-1)),0))</f>
        <v/>
      </c>
      <c r="O71" s="57" t="str">
        <f>IF($B71="","",표1[[#This Row],[월]]&amp;"월 "&amp;표1[[#This Row],[주]]&amp;"주차")</f>
        <v/>
      </c>
      <c r="P71" s="57" t="str">
        <f ca="1">IF(표1[[#This Row],[주차 유니크]]="","",ROW()-2)</f>
        <v/>
      </c>
      <c r="Q71" s="49" t="str">
        <f ca="1">IFERROR(LOOKUP(2,1/(COUNTIF(OFFSET($Q$2,0,0,ROW()-2,1),OFFSET($O$3,0,0,COUNT(표1[주]),1))=0),OFFSET($O$3,0,0,COUNT(표1[주]),1)),"")</f>
        <v/>
      </c>
      <c r="R71" s="48" t="str">
        <f ca="1">IF(표1[[#This Row],[이름 유니크]]="","",ROW()-2)</f>
        <v/>
      </c>
      <c r="S71" s="48" t="str">
        <f ca="1">IFERROR(LOOKUP(2,1/(COUNTIF(OFFSET($S$2,0,0,ROW()-2,1),OFFSET($C$3,0,0,COUNT(표1[주]),1))=0),OFFSET($C$3,0,0,COUNT(표1[주]),1)),"")</f>
        <v/>
      </c>
      <c r="T71" s="58" t="str">
        <f ca="1">IF(월간관리표!$C$60=표1[[#This Row],[이름]],MAX(OFFSET($T$1,0,0,ROW()-1,1))+1,"")</f>
        <v/>
      </c>
      <c r="U71" s="73" t="str">
        <f t="shared" ca="1" si="6"/>
        <v/>
      </c>
      <c r="V71" s="113" t="str">
        <f ca="1">IF(U71="","",표1[[#This Row],[선택된 날짜]]&amp;월간관리표!$C$60)</f>
        <v/>
      </c>
      <c r="W71" s="55" t="str">
        <f ca="1">IF(AND(주간관리표!$I$35=표1[[#This Row],[이름]],주간관리표!$C$35=표1[[#This Row],[병합]]),MAX(OFFSET($W$1,0,0,ROW()-1,1))+1,"")</f>
        <v/>
      </c>
    </row>
    <row r="72" spans="1:23" ht="30" customHeight="1">
      <c r="A72" s="55" t="str">
        <f t="shared" si="5"/>
        <v/>
      </c>
      <c r="B72" s="56"/>
      <c r="C72" s="54"/>
      <c r="D72" s="137"/>
      <c r="E72" s="54"/>
      <c r="F72" s="55"/>
      <c r="G72" s="55"/>
      <c r="H72" s="59"/>
      <c r="I72" s="74"/>
      <c r="J72" s="54"/>
      <c r="K72" s="75"/>
      <c r="L72" s="55" t="str">
        <f>IF($B72="","",MONTH(표1[[#This Row],[날짜]]))</f>
        <v/>
      </c>
      <c r="M72" s="55" t="str">
        <f>IF($B72="","",WEEKNUM(표1[[#This Row],[날짜]],2)-WEEKNUM(표1[[#This Row],[날짜]]-DAY(표1[[#This Row],[날짜]])+1,2)+1)</f>
        <v/>
      </c>
      <c r="N72" s="57" t="str">
        <f>IF($B72="","",IFERROR(VALUE(LEFT(표1[[#This Row],[테스트결과]],FIND("/",표1[[#This Row],[테스트결과]])-1)),0))</f>
        <v/>
      </c>
      <c r="O72" s="57" t="str">
        <f>IF($B72="","",표1[[#This Row],[월]]&amp;"월 "&amp;표1[[#This Row],[주]]&amp;"주차")</f>
        <v/>
      </c>
      <c r="P72" s="57" t="str">
        <f ca="1">IF(표1[[#This Row],[주차 유니크]]="","",ROW()-2)</f>
        <v/>
      </c>
      <c r="Q72" s="49" t="str">
        <f ca="1">IFERROR(LOOKUP(2,1/(COUNTIF(OFFSET($Q$2,0,0,ROW()-2,1),OFFSET($O$3,0,0,COUNT(표1[주]),1))=0),OFFSET($O$3,0,0,COUNT(표1[주]),1)),"")</f>
        <v/>
      </c>
      <c r="R72" s="48" t="str">
        <f ca="1">IF(표1[[#This Row],[이름 유니크]]="","",ROW()-2)</f>
        <v/>
      </c>
      <c r="S72" s="48" t="str">
        <f ca="1">IFERROR(LOOKUP(2,1/(COUNTIF(OFFSET($S$2,0,0,ROW()-2,1),OFFSET($C$3,0,0,COUNT(표1[주]),1))=0),OFFSET($C$3,0,0,COUNT(표1[주]),1)),"")</f>
        <v/>
      </c>
      <c r="T72" s="58" t="str">
        <f ca="1">IF(월간관리표!$C$60=표1[[#This Row],[이름]],MAX(OFFSET($T$1,0,0,ROW()-1,1))+1,"")</f>
        <v/>
      </c>
      <c r="U72" s="73" t="str">
        <f t="shared" ca="1" si="6"/>
        <v/>
      </c>
      <c r="V72" s="113" t="str">
        <f ca="1">IF(U72="","",표1[[#This Row],[선택된 날짜]]&amp;월간관리표!$C$60)</f>
        <v/>
      </c>
      <c r="W72" s="55" t="str">
        <f ca="1">IF(AND(주간관리표!$I$35=표1[[#This Row],[이름]],주간관리표!$C$35=표1[[#This Row],[병합]]),MAX(OFFSET($W$1,0,0,ROW()-1,1))+1,"")</f>
        <v/>
      </c>
    </row>
    <row r="73" spans="1:23" ht="30" customHeight="1">
      <c r="A73" s="55" t="str">
        <f t="shared" si="5"/>
        <v/>
      </c>
      <c r="B73" s="56"/>
      <c r="C73" s="54"/>
      <c r="D73" s="137"/>
      <c r="E73" s="54"/>
      <c r="F73" s="55"/>
      <c r="G73" s="55"/>
      <c r="H73" s="59"/>
      <c r="I73" s="74"/>
      <c r="J73" s="54"/>
      <c r="K73" s="75"/>
      <c r="L73" s="55" t="str">
        <f>IF($B73="","",MONTH(표1[[#This Row],[날짜]]))</f>
        <v/>
      </c>
      <c r="M73" s="55" t="str">
        <f>IF($B73="","",WEEKNUM(표1[[#This Row],[날짜]],2)-WEEKNUM(표1[[#This Row],[날짜]]-DAY(표1[[#This Row],[날짜]])+1,2)+1)</f>
        <v/>
      </c>
      <c r="N73" s="57" t="str">
        <f>IF($B73="","",IFERROR(VALUE(LEFT(표1[[#This Row],[테스트결과]],FIND("/",표1[[#This Row],[테스트결과]])-1)),0))</f>
        <v/>
      </c>
      <c r="O73" s="57" t="str">
        <f>IF($B73="","",표1[[#This Row],[월]]&amp;"월 "&amp;표1[[#This Row],[주]]&amp;"주차")</f>
        <v/>
      </c>
      <c r="P73" s="57" t="str">
        <f ca="1">IF(표1[[#This Row],[주차 유니크]]="","",ROW()-2)</f>
        <v/>
      </c>
      <c r="Q73" s="49" t="str">
        <f ca="1">IFERROR(LOOKUP(2,1/(COUNTIF(OFFSET($Q$2,0,0,ROW()-2,1),OFFSET($O$3,0,0,COUNT(표1[주]),1))=0),OFFSET($O$3,0,0,COUNT(표1[주]),1)),"")</f>
        <v/>
      </c>
      <c r="R73" s="48" t="str">
        <f ca="1">IF(표1[[#This Row],[이름 유니크]]="","",ROW()-2)</f>
        <v/>
      </c>
      <c r="S73" s="48" t="str">
        <f ca="1">IFERROR(LOOKUP(2,1/(COUNTIF(OFFSET($S$2,0,0,ROW()-2,1),OFFSET($C$3,0,0,COUNT(표1[주]),1))=0),OFFSET($C$3,0,0,COUNT(표1[주]),1)),"")</f>
        <v/>
      </c>
      <c r="T73" s="58" t="str">
        <f ca="1">IF(월간관리표!$C$60=표1[[#This Row],[이름]],MAX(OFFSET($T$1,0,0,ROW()-1,1))+1,"")</f>
        <v/>
      </c>
      <c r="U73" s="73" t="str">
        <f t="shared" ca="1" si="6"/>
        <v/>
      </c>
      <c r="V73" s="113" t="str">
        <f ca="1">IF(U73="","",표1[[#This Row],[선택된 날짜]]&amp;월간관리표!$C$60)</f>
        <v/>
      </c>
      <c r="W73" s="55" t="str">
        <f ca="1">IF(AND(주간관리표!$I$35=표1[[#This Row],[이름]],주간관리표!$C$35=표1[[#This Row],[병합]]),MAX(OFFSET($W$1,0,0,ROW()-1,1))+1,"")</f>
        <v/>
      </c>
    </row>
    <row r="74" spans="1:23" ht="30" customHeight="1">
      <c r="A74" s="55" t="str">
        <f t="shared" si="5"/>
        <v/>
      </c>
      <c r="B74" s="56"/>
      <c r="C74" s="54"/>
      <c r="D74" s="137"/>
      <c r="E74" s="54"/>
      <c r="F74" s="55"/>
      <c r="G74" s="55"/>
      <c r="H74" s="59"/>
      <c r="I74" s="74"/>
      <c r="J74" s="54"/>
      <c r="K74" s="75"/>
      <c r="L74" s="55" t="str">
        <f>IF($B74="","",MONTH(표1[[#This Row],[날짜]]))</f>
        <v/>
      </c>
      <c r="M74" s="55" t="str">
        <f>IF($B74="","",WEEKNUM(표1[[#This Row],[날짜]],2)-WEEKNUM(표1[[#This Row],[날짜]]-DAY(표1[[#This Row],[날짜]])+1,2)+1)</f>
        <v/>
      </c>
      <c r="N74" s="57" t="str">
        <f>IF($B74="","",IFERROR(VALUE(LEFT(표1[[#This Row],[테스트결과]],FIND("/",표1[[#This Row],[테스트결과]])-1)),0))</f>
        <v/>
      </c>
      <c r="O74" s="57" t="str">
        <f>IF($B74="","",표1[[#This Row],[월]]&amp;"월 "&amp;표1[[#This Row],[주]]&amp;"주차")</f>
        <v/>
      </c>
      <c r="P74" s="57" t="str">
        <f ca="1">IF(표1[[#This Row],[주차 유니크]]="","",ROW()-2)</f>
        <v/>
      </c>
      <c r="Q74" s="49" t="str">
        <f ca="1">IFERROR(LOOKUP(2,1/(COUNTIF(OFFSET($Q$2,0,0,ROW()-2,1),OFFSET($O$3,0,0,COUNT(표1[주]),1))=0),OFFSET($O$3,0,0,COUNT(표1[주]),1)),"")</f>
        <v/>
      </c>
      <c r="R74" s="48" t="str">
        <f ca="1">IF(표1[[#This Row],[이름 유니크]]="","",ROW()-2)</f>
        <v/>
      </c>
      <c r="S74" s="48" t="str">
        <f ca="1">IFERROR(LOOKUP(2,1/(COUNTIF(OFFSET($S$2,0,0,ROW()-2,1),OFFSET($C$3,0,0,COUNT(표1[주]),1))=0),OFFSET($C$3,0,0,COUNT(표1[주]),1)),"")</f>
        <v/>
      </c>
      <c r="T74" s="58" t="str">
        <f ca="1">IF(월간관리표!$C$60=표1[[#This Row],[이름]],MAX(OFFSET($T$1,0,0,ROW()-1,1))+1,"")</f>
        <v/>
      </c>
      <c r="U74" s="73" t="str">
        <f t="shared" ca="1" si="6"/>
        <v/>
      </c>
      <c r="V74" s="113" t="str">
        <f ca="1">IF(U74="","",표1[[#This Row],[선택된 날짜]]&amp;월간관리표!$C$60)</f>
        <v/>
      </c>
      <c r="W74" s="55" t="str">
        <f ca="1">IF(AND(주간관리표!$I$35=표1[[#This Row],[이름]],주간관리표!$C$35=표1[[#This Row],[병합]]),MAX(OFFSET($W$1,0,0,ROW()-1,1))+1,"")</f>
        <v/>
      </c>
    </row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</sheetData>
  <mergeCells count="1">
    <mergeCell ref="A1:K1"/>
  </mergeCells>
  <phoneticPr fontId="20" type="noConversion"/>
  <pageMargins left="0.69999998807907104" right="0.69999998807907104" top="0.75" bottom="0.75" header="0.30000001192092896" footer="0.30000001192092896"/>
  <pageSetup paperSize="9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R35"/>
  <sheetViews>
    <sheetView showGridLines="0" view="pageBreakPreview" topLeftCell="C3" zoomScale="49" zoomScaleNormal="100" zoomScaleSheetLayoutView="70" workbookViewId="0">
      <selection activeCell="C13" sqref="C13:E13"/>
    </sheetView>
  </sheetViews>
  <sheetFormatPr defaultColWidth="9" defaultRowHeight="15.6"/>
  <cols>
    <col min="1" max="1" width="7.5" style="1" customWidth="1"/>
    <col min="2" max="2" width="20.59765625" style="1" customWidth="1"/>
    <col min="3" max="5" width="18" style="114" customWidth="1"/>
    <col min="6" max="7" width="18" style="115" customWidth="1"/>
    <col min="8" max="11" width="18" style="1" customWidth="1"/>
    <col min="12" max="12" width="10.5" style="1" customWidth="1"/>
    <col min="13" max="13" width="7.5" style="1" customWidth="1"/>
    <col min="14" max="14" width="11.3984375" style="1" customWidth="1"/>
    <col min="15" max="15" width="9" style="1" hidden="1" customWidth="1"/>
    <col min="16" max="18" width="18" style="3" customWidth="1"/>
    <col min="19" max="24" width="18" style="1" customWidth="1"/>
    <col min="25" max="25" width="10.5" style="1" customWidth="1"/>
    <col min="26" max="26" width="7.5" style="1" customWidth="1"/>
    <col min="27" max="27" width="11.3984375" style="1" customWidth="1"/>
    <col min="28" max="28" width="9" style="1" hidden="1" customWidth="1"/>
    <col min="29" max="31" width="18" style="3" customWidth="1"/>
    <col min="32" max="37" width="18" style="1" customWidth="1"/>
    <col min="38" max="39" width="7.5" style="1" customWidth="1"/>
    <col min="40" max="40" width="11.3984375" style="1" customWidth="1"/>
    <col min="41" max="41" width="9" style="1" hidden="1" customWidth="1"/>
    <col min="42" max="44" width="18" style="3" customWidth="1"/>
    <col min="45" max="50" width="18" style="1" customWidth="1"/>
    <col min="51" max="51" width="10.5" style="1" customWidth="1"/>
    <col min="52" max="16384" width="9" style="1"/>
  </cols>
  <sheetData>
    <row r="1" spans="2:44" ht="9" customHeight="1"/>
    <row r="2" spans="2:44" ht="69.900000000000006" customHeight="1">
      <c r="B2" s="184" t="str">
        <f>"&lt;"&amp;I35&amp;" 학생 "&amp;C35&amp;" 주간관리표&gt;"</f>
        <v>&lt;홍길동 학생 7월 4주차 주간관리표&gt;</v>
      </c>
      <c r="C2" s="184"/>
      <c r="D2" s="184"/>
      <c r="E2" s="184"/>
      <c r="F2" s="184"/>
      <c r="G2" s="184"/>
      <c r="H2" s="184"/>
      <c r="I2" s="184"/>
      <c r="J2" s="184"/>
      <c r="K2" s="184"/>
      <c r="N2" s="1" t="s">
        <v>51</v>
      </c>
      <c r="P2" s="1"/>
      <c r="Q2" s="1"/>
      <c r="R2" s="1"/>
      <c r="AC2" s="1"/>
      <c r="AD2" s="1"/>
      <c r="AE2" s="1"/>
      <c r="AP2" s="1"/>
      <c r="AQ2" s="1"/>
      <c r="AR2" s="1"/>
    </row>
    <row r="3" spans="2:44" ht="8.25" customHeight="1">
      <c r="P3" s="1"/>
      <c r="Q3" s="1"/>
      <c r="R3" s="1"/>
      <c r="AC3" s="1"/>
      <c r="AD3" s="1"/>
      <c r="AE3" s="1"/>
      <c r="AP3" s="1"/>
      <c r="AQ3" s="1"/>
      <c r="AR3" s="1"/>
    </row>
    <row r="4" spans="2:44" ht="13.5" customHeight="1" thickBot="1">
      <c r="B4" s="13"/>
      <c r="P4" s="1"/>
      <c r="Q4" s="1"/>
      <c r="R4" s="1"/>
      <c r="AC4" s="1"/>
      <c r="AD4" s="1"/>
      <c r="AE4" s="1"/>
      <c r="AP4" s="1"/>
      <c r="AQ4" s="1"/>
      <c r="AR4" s="1"/>
    </row>
    <row r="5" spans="2:44" ht="39.9" customHeight="1" thickTop="1" thickBot="1">
      <c r="B5" s="185" t="s">
        <v>52</v>
      </c>
      <c r="C5" s="235" t="s">
        <v>2</v>
      </c>
      <c r="D5" s="236"/>
      <c r="E5" s="237"/>
      <c r="F5" s="163" t="s">
        <v>53</v>
      </c>
      <c r="G5" s="164"/>
      <c r="H5" s="165"/>
      <c r="I5" s="203" t="s">
        <v>54</v>
      </c>
      <c r="J5" s="204"/>
      <c r="K5" s="205"/>
      <c r="P5" s="1"/>
      <c r="Q5" s="1"/>
      <c r="R5" s="1"/>
      <c r="AC5" s="1"/>
      <c r="AD5" s="1"/>
      <c r="AE5" s="1"/>
      <c r="AP5" s="1"/>
      <c r="AQ5" s="1"/>
      <c r="AR5" s="1"/>
    </row>
    <row r="6" spans="2:44" ht="39.9" customHeight="1" thickTop="1" thickBot="1">
      <c r="B6" s="186"/>
      <c r="C6" s="195" t="str">
        <f ca="1">IFERROR(INDEX(학습관리표!$B:$B,MATCH(1,학습관리표!$W:$W,0),1),"")</f>
        <v/>
      </c>
      <c r="D6" s="196"/>
      <c r="E6" s="197"/>
      <c r="F6" s="166" t="str">
        <f ca="1">IFERROR(INDEX(표1[출결],MATCH(1,표1[주간관리표 선택한 연번],0),1),"")</f>
        <v/>
      </c>
      <c r="G6" s="167"/>
      <c r="H6" s="168"/>
      <c r="I6" s="206"/>
      <c r="J6" s="207"/>
      <c r="K6" s="208"/>
      <c r="P6" s="1"/>
      <c r="Q6" s="1"/>
      <c r="R6" s="1"/>
      <c r="AC6" s="1"/>
      <c r="AD6" s="1"/>
      <c r="AE6" s="1"/>
      <c r="AP6" s="1"/>
      <c r="AQ6" s="1"/>
      <c r="AR6" s="1"/>
    </row>
    <row r="7" spans="2:44" ht="39.9" customHeight="1" thickTop="1" thickBot="1">
      <c r="B7" s="187"/>
      <c r="C7" s="195" t="str">
        <f ca="1">IFERROR(INDEX(학습관리표!$B:$B,MATCH(2,학습관리표!$W:$W,0),1),"")</f>
        <v/>
      </c>
      <c r="D7" s="196"/>
      <c r="E7" s="197"/>
      <c r="F7" s="166" t="str">
        <f ca="1">IFERROR(INDEX(표1[출결],MATCH(2,표1[주간관리표 선택한 연번],0),1),"")</f>
        <v/>
      </c>
      <c r="G7" s="167"/>
      <c r="H7" s="168"/>
      <c r="I7" s="209"/>
      <c r="J7" s="210"/>
      <c r="K7" s="211"/>
      <c r="P7" s="1"/>
      <c r="Q7" s="1"/>
      <c r="R7" s="1"/>
      <c r="AC7" s="1"/>
      <c r="AD7" s="1"/>
      <c r="AE7" s="1"/>
      <c r="AP7" s="1"/>
      <c r="AQ7" s="1"/>
      <c r="AR7" s="1"/>
    </row>
    <row r="8" spans="2:44" ht="39.9" customHeight="1" thickTop="1" thickBot="1">
      <c r="B8" s="187"/>
      <c r="C8" s="195" t="str">
        <f ca="1">IFERROR(INDEX(학습관리표!$B:$B,MATCH(3,학습관리표!$W:$W,0),1),"")</f>
        <v/>
      </c>
      <c r="D8" s="196"/>
      <c r="E8" s="197"/>
      <c r="F8" s="166" t="str">
        <f ca="1">IFERROR(INDEX(표1[출결],MATCH(3,표1[주간관리표 선택한 연번],0),1),"")</f>
        <v/>
      </c>
      <c r="G8" s="167"/>
      <c r="H8" s="168"/>
      <c r="I8" s="209"/>
      <c r="J8" s="210"/>
      <c r="K8" s="211"/>
      <c r="P8" s="1"/>
      <c r="Q8" s="1"/>
      <c r="R8" s="1"/>
      <c r="AC8" s="1"/>
      <c r="AD8" s="1"/>
      <c r="AE8" s="1"/>
      <c r="AP8" s="1"/>
      <c r="AQ8" s="1"/>
      <c r="AR8" s="1"/>
    </row>
    <row r="9" spans="2:44" ht="39.9" customHeight="1" thickTop="1" thickBot="1">
      <c r="B9" s="187"/>
      <c r="C9" s="195" t="str">
        <f ca="1">IFERROR(INDEX(학습관리표!$B:$B,MATCH(4,학습관리표!$W:$W,0),1),"")</f>
        <v/>
      </c>
      <c r="D9" s="196"/>
      <c r="E9" s="197"/>
      <c r="F9" s="166" t="str">
        <f ca="1">IFERROR(INDEX(표1[출결],MATCH(4,표1[주간관리표 선택한 연번],0),1),"")</f>
        <v/>
      </c>
      <c r="G9" s="167"/>
      <c r="H9" s="168"/>
      <c r="I9" s="209"/>
      <c r="J9" s="210"/>
      <c r="K9" s="211"/>
      <c r="P9" s="1"/>
      <c r="Q9" s="1"/>
      <c r="R9" s="1"/>
      <c r="AC9" s="1"/>
      <c r="AD9" s="1"/>
      <c r="AE9" s="1"/>
      <c r="AP9" s="1"/>
      <c r="AQ9" s="1"/>
      <c r="AR9" s="1"/>
    </row>
    <row r="10" spans="2:44" ht="39.9" customHeight="1" thickTop="1" thickBot="1">
      <c r="B10" s="188"/>
      <c r="C10" s="238" t="str">
        <f ca="1">IFERROR(INDEX(학습관리표!$B:$B,MATCH(5,학습관리표!$W:$W,0),1),"")</f>
        <v/>
      </c>
      <c r="D10" s="238"/>
      <c r="E10" s="239"/>
      <c r="F10" s="166" t="str">
        <f ca="1">IFERROR(INDEX(표1[출결],MATCH(5,표1[주간관리표 선택한 연번],0),1),"")</f>
        <v/>
      </c>
      <c r="G10" s="167"/>
      <c r="H10" s="168"/>
      <c r="I10" s="212"/>
      <c r="J10" s="213"/>
      <c r="K10" s="214"/>
      <c r="P10" s="1"/>
      <c r="Q10" s="1"/>
      <c r="R10" s="1"/>
      <c r="AC10" s="1"/>
      <c r="AD10" s="1"/>
      <c r="AE10" s="1"/>
      <c r="AP10" s="1"/>
      <c r="AQ10" s="1"/>
      <c r="AR10" s="1"/>
    </row>
    <row r="11" spans="2:44" ht="8.25" customHeight="1" thickTop="1" thickBot="1">
      <c r="B11" s="76"/>
      <c r="C11" s="116"/>
      <c r="D11" s="117"/>
      <c r="E11" s="117"/>
      <c r="F11" s="118"/>
      <c r="G11" s="118"/>
      <c r="H11" s="10"/>
      <c r="I11" s="76"/>
      <c r="J11" s="76"/>
      <c r="K11" s="76"/>
      <c r="P11" s="1"/>
      <c r="Q11" s="1"/>
      <c r="R11" s="1"/>
      <c r="AC11" s="1"/>
      <c r="AD11" s="1"/>
      <c r="AE11" s="1"/>
      <c r="AP11" s="1"/>
      <c r="AQ11" s="1"/>
      <c r="AR11" s="1"/>
    </row>
    <row r="12" spans="2:44" ht="39.9" customHeight="1" thickTop="1" thickBot="1">
      <c r="B12" s="189" t="s">
        <v>11</v>
      </c>
      <c r="C12" s="240" t="s">
        <v>2</v>
      </c>
      <c r="D12" s="240"/>
      <c r="E12" s="241"/>
      <c r="F12" s="157" t="s">
        <v>10</v>
      </c>
      <c r="G12" s="158"/>
      <c r="H12" s="159"/>
      <c r="I12" s="157" t="s">
        <v>11</v>
      </c>
      <c r="J12" s="158"/>
      <c r="K12" s="159"/>
      <c r="P12" s="1"/>
      <c r="Q12" s="1"/>
      <c r="R12" s="1"/>
      <c r="AC12" s="1"/>
      <c r="AD12" s="1"/>
      <c r="AE12" s="1"/>
      <c r="AP12" s="1"/>
      <c r="AQ12" s="1"/>
      <c r="AR12" s="1"/>
    </row>
    <row r="13" spans="2:44" ht="80.099999999999994" customHeight="1" thickTop="1" thickBot="1">
      <c r="B13" s="190"/>
      <c r="C13" s="198" t="str">
        <f ca="1">C6</f>
        <v/>
      </c>
      <c r="D13" s="198"/>
      <c r="E13" s="199"/>
      <c r="F13" s="173" t="str">
        <f ca="1">IFERROR(INDEX(표1[교재],MATCH(1,표1[주간관리표 선택한 연번],0),1),"")</f>
        <v/>
      </c>
      <c r="G13" s="174"/>
      <c r="H13" s="175"/>
      <c r="I13" s="178" t="str">
        <f ca="1">IFERROR(INDEX(표1[진도],MATCH(1,표1[주간관리표 선택한 연번],0),1),"")</f>
        <v/>
      </c>
      <c r="J13" s="179"/>
      <c r="K13" s="180"/>
      <c r="L13" s="14"/>
      <c r="P13" s="1"/>
      <c r="Q13" s="1"/>
      <c r="R13" s="1"/>
      <c r="AC13" s="1"/>
      <c r="AD13" s="1"/>
      <c r="AE13" s="1"/>
      <c r="AP13" s="1"/>
      <c r="AQ13" s="1"/>
      <c r="AR13" s="1"/>
    </row>
    <row r="14" spans="2:44" ht="80.099999999999994" customHeight="1" thickTop="1" thickBot="1">
      <c r="B14" s="191"/>
      <c r="C14" s="198" t="str">
        <f t="shared" ref="C14:C16" ca="1" si="0">C7</f>
        <v/>
      </c>
      <c r="D14" s="198"/>
      <c r="E14" s="199"/>
      <c r="F14" s="173" t="str">
        <f ca="1">IFERROR(INDEX(표1[교재],MATCH(2,표1[주간관리표 선택한 연번],0),1),"")</f>
        <v/>
      </c>
      <c r="G14" s="174"/>
      <c r="H14" s="175"/>
      <c r="I14" s="178" t="str">
        <f ca="1">IFERROR(INDEX(표1[진도],MATCH(2,표1[주간관리표 선택한 연번],0),1),"")</f>
        <v/>
      </c>
      <c r="J14" s="179"/>
      <c r="K14" s="180"/>
      <c r="P14" s="1"/>
      <c r="Q14" s="1"/>
      <c r="R14" s="1"/>
      <c r="AC14" s="1"/>
      <c r="AD14" s="1"/>
      <c r="AE14" s="1"/>
      <c r="AP14" s="1"/>
      <c r="AQ14" s="1"/>
      <c r="AR14" s="1"/>
    </row>
    <row r="15" spans="2:44" ht="80.099999999999994" customHeight="1" thickTop="1" thickBot="1">
      <c r="B15" s="191"/>
      <c r="C15" s="198" t="str">
        <f t="shared" ca="1" si="0"/>
        <v/>
      </c>
      <c r="D15" s="198"/>
      <c r="E15" s="199"/>
      <c r="F15" s="173" t="str">
        <f ca="1">IFERROR(INDEX(표1[교재],MATCH(3,표1[주간관리표 선택한 연번],0),1),"")</f>
        <v/>
      </c>
      <c r="G15" s="174"/>
      <c r="H15" s="175"/>
      <c r="I15" s="178" t="str">
        <f ca="1">IFERROR(INDEX(표1[진도],MATCH(3,표1[주간관리표 선택한 연번],0),1),"")</f>
        <v/>
      </c>
      <c r="J15" s="179"/>
      <c r="K15" s="180"/>
      <c r="P15" s="1"/>
      <c r="Q15" s="1"/>
      <c r="R15" s="1"/>
      <c r="AC15" s="1"/>
      <c r="AD15" s="1"/>
      <c r="AE15" s="1"/>
      <c r="AP15" s="1"/>
      <c r="AQ15" s="1"/>
      <c r="AR15" s="1"/>
    </row>
    <row r="16" spans="2:44" ht="80.099999999999994" customHeight="1" thickTop="1" thickBot="1">
      <c r="B16" s="191"/>
      <c r="C16" s="198" t="str">
        <f t="shared" ca="1" si="0"/>
        <v/>
      </c>
      <c r="D16" s="198"/>
      <c r="E16" s="199"/>
      <c r="F16" s="173" t="str">
        <f ca="1">IFERROR(INDEX(표1[교재],MATCH(4,표1[주간관리표 선택한 연번],0),1),"")</f>
        <v/>
      </c>
      <c r="G16" s="174"/>
      <c r="H16" s="175"/>
      <c r="I16" s="178" t="str">
        <f ca="1">IFERROR(INDEX(표1[진도],MATCH(4,표1[주간관리표 선택한 연번],0),1),"")</f>
        <v/>
      </c>
      <c r="J16" s="179"/>
      <c r="K16" s="180"/>
      <c r="P16" s="1"/>
      <c r="Q16" s="1"/>
      <c r="R16" s="1"/>
      <c r="AC16" s="1"/>
      <c r="AD16" s="1"/>
      <c r="AE16" s="1"/>
      <c r="AP16" s="1"/>
      <c r="AQ16" s="1"/>
      <c r="AR16" s="1"/>
    </row>
    <row r="17" spans="2:44" ht="80.099999999999994" customHeight="1" thickTop="1" thickBot="1">
      <c r="B17" s="192"/>
      <c r="C17" s="222" t="str">
        <f ca="1">C10</f>
        <v/>
      </c>
      <c r="D17" s="223"/>
      <c r="E17" s="224"/>
      <c r="F17" s="176" t="str">
        <f ca="1">IFERROR(INDEX(표1[교재],MATCH(5,표1[주간관리표 선택한 연번],0),1),"")</f>
        <v/>
      </c>
      <c r="G17" s="174"/>
      <c r="H17" s="177"/>
      <c r="I17" s="200" t="str">
        <f ca="1">IFERROR(INDEX(표1[진도],MATCH(5,표1[주간관리표 선택한 연번],0),1),"")</f>
        <v/>
      </c>
      <c r="J17" s="201"/>
      <c r="K17" s="202"/>
      <c r="P17" s="1"/>
      <c r="Q17" s="1"/>
      <c r="R17" s="1"/>
      <c r="AC17" s="1"/>
      <c r="AD17" s="1"/>
      <c r="AE17" s="1"/>
      <c r="AP17" s="1"/>
      <c r="AQ17" s="1"/>
      <c r="AR17" s="1"/>
    </row>
    <row r="18" spans="2:44" ht="8.25" customHeight="1" thickTop="1" thickBot="1">
      <c r="B18" s="76"/>
      <c r="C18" s="117"/>
      <c r="D18" s="117"/>
      <c r="E18" s="117"/>
      <c r="F18" s="118"/>
      <c r="G18" s="118"/>
      <c r="H18" s="10"/>
      <c r="I18" s="15"/>
      <c r="J18" s="15"/>
      <c r="K18" s="15"/>
      <c r="P18" s="1"/>
      <c r="Q18" s="1"/>
      <c r="R18" s="1"/>
      <c r="AC18" s="1"/>
      <c r="AD18" s="1"/>
      <c r="AE18" s="1"/>
      <c r="AP18" s="1"/>
      <c r="AQ18" s="1"/>
      <c r="AR18" s="1"/>
    </row>
    <row r="19" spans="2:44" ht="39.9" customHeight="1" thickTop="1" thickBot="1">
      <c r="B19" s="193" t="s">
        <v>55</v>
      </c>
      <c r="C19" s="119" t="str">
        <f ca="1">C6</f>
        <v/>
      </c>
      <c r="D19" s="119" t="str">
        <f ca="1">C14</f>
        <v/>
      </c>
      <c r="E19" s="119" t="str">
        <f ca="1">C15</f>
        <v/>
      </c>
      <c r="F19" s="119" t="str">
        <f ca="1">C16</f>
        <v/>
      </c>
      <c r="G19" s="120" t="str">
        <f ca="1">C17</f>
        <v/>
      </c>
      <c r="H19" s="169" t="s">
        <v>56</v>
      </c>
      <c r="I19" s="170"/>
      <c r="J19" s="170"/>
      <c r="K19" s="170"/>
      <c r="P19" s="1"/>
      <c r="Q19" s="1"/>
      <c r="R19" s="1"/>
      <c r="AC19" s="1"/>
      <c r="AD19" s="1"/>
      <c r="AE19" s="1"/>
      <c r="AP19" s="1"/>
      <c r="AQ19" s="1"/>
      <c r="AR19" s="1"/>
    </row>
    <row r="20" spans="2:44" ht="150" customHeight="1" thickTop="1" thickBot="1">
      <c r="B20" s="194"/>
      <c r="C20" s="121" t="str">
        <f ca="1">IFERROR(INDEX(표1[수업집중도],MATCH(1,표1[주간관리표 선택한 연번],0),1),"")</f>
        <v/>
      </c>
      <c r="D20" s="121" t="str">
        <f ca="1">IFERROR(INDEX(표1[수업집중도],MATCH(2,표1[주간관리표 선택한 연번],0),1),"")</f>
        <v/>
      </c>
      <c r="E20" s="121" t="str">
        <f ca="1">IFERROR(INDEX(표1[수업집중도],MATCH(3,표1[주간관리표 선택한 연번],0),1),"")</f>
        <v/>
      </c>
      <c r="F20" s="121" t="str">
        <f ca="1">IFERROR(INDEX(표1[수업집중도],MATCH(4,표1[주간관리표 선택한 연번],0),1),"")</f>
        <v/>
      </c>
      <c r="G20" s="122" t="str">
        <f ca="1">IFERROR(INDEX(표1[수업집중도],MATCH(5,표1[주간관리표 선택한 연번],0),1),"")</f>
        <v/>
      </c>
      <c r="H20" s="171"/>
      <c r="I20" s="172"/>
      <c r="J20" s="172"/>
      <c r="K20" s="172"/>
      <c r="P20" s="1"/>
      <c r="Q20" s="1"/>
      <c r="R20" s="1"/>
      <c r="AC20" s="1"/>
      <c r="AD20" s="1"/>
      <c r="AE20" s="1"/>
      <c r="AP20" s="1"/>
      <c r="AQ20" s="1"/>
      <c r="AR20" s="1"/>
    </row>
    <row r="21" spans="2:44" ht="8.25" customHeight="1" thickTop="1" thickBot="1">
      <c r="B21" s="16"/>
      <c r="C21" s="117"/>
      <c r="D21" s="117"/>
      <c r="E21" s="116"/>
      <c r="F21" s="123"/>
      <c r="G21" s="123"/>
      <c r="H21" s="16"/>
      <c r="I21" s="10"/>
      <c r="J21" s="10"/>
      <c r="K21" s="10"/>
      <c r="P21" s="1"/>
      <c r="Q21" s="1"/>
      <c r="R21" s="1"/>
      <c r="AC21" s="1"/>
      <c r="AD21" s="1"/>
      <c r="AE21" s="1"/>
      <c r="AP21" s="1"/>
      <c r="AQ21" s="1"/>
      <c r="AR21" s="1"/>
    </row>
    <row r="22" spans="2:44" ht="39.9" customHeight="1" thickTop="1" thickBot="1">
      <c r="B22" s="227" t="s">
        <v>57</v>
      </c>
      <c r="C22" s="124" t="str">
        <f ca="1">C19</f>
        <v/>
      </c>
      <c r="D22" s="124" t="str">
        <f t="shared" ref="D22:G22" ca="1" si="1">D19</f>
        <v/>
      </c>
      <c r="E22" s="124" t="str">
        <f t="shared" ca="1" si="1"/>
        <v/>
      </c>
      <c r="F22" s="124" t="str">
        <f t="shared" ca="1" si="1"/>
        <v/>
      </c>
      <c r="G22" s="125" t="str">
        <f t="shared" ca="1" si="1"/>
        <v/>
      </c>
      <c r="H22" s="169" t="s">
        <v>58</v>
      </c>
      <c r="I22" s="170"/>
      <c r="J22" s="170"/>
      <c r="K22" s="170"/>
      <c r="P22" s="1"/>
      <c r="Q22" s="1"/>
      <c r="R22" s="1"/>
      <c r="AC22" s="1"/>
      <c r="AD22" s="1"/>
      <c r="AE22" s="1"/>
      <c r="AP22" s="1"/>
      <c r="AQ22" s="1"/>
      <c r="AR22" s="1"/>
    </row>
    <row r="23" spans="2:44" ht="150" customHeight="1" thickTop="1" thickBot="1">
      <c r="B23" s="228"/>
      <c r="C23" s="126" t="str">
        <f ca="1">IFERROR(INDEX(표1[과제수행도],MATCH(1,표1[주간관리표 선택한 연번],0),1),"")</f>
        <v/>
      </c>
      <c r="D23" s="126" t="str">
        <f ca="1">IFERROR(INDEX(표1[과제수행도],MATCH(2,표1[주간관리표 선택한 연번],0),1),"")</f>
        <v/>
      </c>
      <c r="E23" s="126" t="str">
        <f ca="1">IFERROR(INDEX(표1[과제수행도],MATCH(3,표1[주간관리표 선택한 연번],0),1),"")</f>
        <v/>
      </c>
      <c r="F23" s="126" t="str">
        <f ca="1">IFERROR(INDEX(표1[과제수행도],MATCH(4,표1[주간관리표 선택한 연번],0),1),"")</f>
        <v/>
      </c>
      <c r="G23" s="126" t="str">
        <f ca="1">IFERROR(INDEX(표1[과제수행도],MATCH(5,표1[주간관리표 선택한 연번],0),1),"")</f>
        <v/>
      </c>
      <c r="H23" s="171"/>
      <c r="I23" s="172"/>
      <c r="J23" s="172"/>
      <c r="K23" s="172"/>
      <c r="P23" s="1"/>
      <c r="Q23" s="1"/>
      <c r="R23" s="1"/>
      <c r="AC23" s="1"/>
      <c r="AD23" s="1"/>
      <c r="AE23" s="1"/>
      <c r="AP23" s="1"/>
      <c r="AQ23" s="1"/>
      <c r="AR23" s="1"/>
    </row>
    <row r="24" spans="2:44" ht="8.25" customHeight="1" thickTop="1" thickBot="1">
      <c r="B24" s="10"/>
      <c r="C24" s="118"/>
      <c r="D24" s="118"/>
      <c r="E24" s="118"/>
      <c r="F24" s="118"/>
      <c r="G24" s="123"/>
      <c r="H24" s="16"/>
      <c r="I24" s="10"/>
      <c r="J24" s="10"/>
      <c r="K24" s="10"/>
      <c r="P24" s="1"/>
      <c r="Q24" s="1"/>
      <c r="R24" s="1"/>
      <c r="AC24" s="1"/>
      <c r="AD24" s="1"/>
      <c r="AE24" s="1"/>
      <c r="AP24" s="1"/>
      <c r="AQ24" s="1"/>
      <c r="AR24" s="1"/>
    </row>
    <row r="25" spans="2:44" ht="39.9" customHeight="1" thickTop="1" thickBot="1">
      <c r="B25" s="217" t="s">
        <v>59</v>
      </c>
      <c r="C25" s="127" t="str">
        <f ca="1">C22</f>
        <v/>
      </c>
      <c r="D25" s="127" t="str">
        <f t="shared" ref="D25:G25" ca="1" si="2">D22</f>
        <v/>
      </c>
      <c r="E25" s="127" t="str">
        <f t="shared" ca="1" si="2"/>
        <v/>
      </c>
      <c r="F25" s="127" t="str">
        <f t="shared" ca="1" si="2"/>
        <v/>
      </c>
      <c r="G25" s="127" t="str">
        <f t="shared" ca="1" si="2"/>
        <v/>
      </c>
      <c r="H25" s="169" t="s">
        <v>60</v>
      </c>
      <c r="I25" s="170"/>
      <c r="J25" s="170"/>
      <c r="K25" s="170"/>
      <c r="P25" s="1"/>
      <c r="Q25" s="1"/>
      <c r="R25" s="1"/>
      <c r="AC25" s="1"/>
      <c r="AD25" s="1"/>
      <c r="AE25" s="1"/>
      <c r="AP25" s="1"/>
      <c r="AQ25" s="1"/>
      <c r="AR25" s="1"/>
    </row>
    <row r="26" spans="2:44" ht="150" customHeight="1" thickTop="1" thickBot="1">
      <c r="B26" s="218"/>
      <c r="C26" s="128" t="str">
        <f ca="1">IFERROR(INDEX(표1[플래너수행도],MATCH(1,표1[주간관리표 선택한 연번],0),1),"")</f>
        <v/>
      </c>
      <c r="D26" s="128" t="str">
        <f ca="1">IFERROR(INDEX(표1[플래너수행도],MATCH(2,표1[주간관리표 선택한 연번],0),1),"")</f>
        <v/>
      </c>
      <c r="E26" s="128" t="str">
        <f ca="1">IFERROR(INDEX(표1[플래너수행도],MATCH(3,표1[주간관리표 선택한 연번],0),1),"")</f>
        <v/>
      </c>
      <c r="F26" s="128" t="str">
        <f ca="1">IFERROR(INDEX(표1[플래너수행도],MATCH(4,표1[주간관리표 선택한 연번],0),1),"")</f>
        <v/>
      </c>
      <c r="G26" s="128" t="str">
        <f ca="1">IFERROR(INDEX(표1[플래너수행도],MATCH(5,표1[주간관리표 선택한 연번],0),1),"")</f>
        <v/>
      </c>
      <c r="H26" s="171"/>
      <c r="I26" s="172"/>
      <c r="J26" s="172"/>
      <c r="K26" s="172"/>
      <c r="P26" s="1"/>
      <c r="Q26" s="1"/>
      <c r="R26" s="1"/>
      <c r="AC26" s="1"/>
      <c r="AD26" s="1"/>
      <c r="AE26" s="1"/>
      <c r="AP26" s="1"/>
      <c r="AQ26" s="1"/>
      <c r="AR26" s="1"/>
    </row>
    <row r="27" spans="2:44" ht="8.25" customHeight="1" thickTop="1" thickBot="1">
      <c r="B27" s="10"/>
      <c r="C27" s="118"/>
      <c r="D27" s="118"/>
      <c r="E27" s="118"/>
      <c r="F27" s="118"/>
      <c r="G27" s="118"/>
      <c r="H27" s="10"/>
      <c r="I27" s="10"/>
      <c r="J27" s="10"/>
      <c r="K27" s="10"/>
      <c r="P27" s="1"/>
      <c r="Q27" s="1"/>
      <c r="R27" s="1"/>
      <c r="AC27" s="1"/>
      <c r="AD27" s="1"/>
      <c r="AE27" s="1"/>
      <c r="AP27" s="1"/>
      <c r="AQ27" s="1"/>
      <c r="AR27" s="1"/>
    </row>
    <row r="28" spans="2:44" ht="39.9" customHeight="1" thickTop="1" thickBot="1">
      <c r="B28" s="215" t="s">
        <v>9</v>
      </c>
      <c r="C28" s="129" t="str">
        <f ca="1">C25</f>
        <v/>
      </c>
      <c r="D28" s="129" t="str">
        <f t="shared" ref="D28:G28" ca="1" si="3">D25</f>
        <v/>
      </c>
      <c r="E28" s="129" t="str">
        <f t="shared" ca="1" si="3"/>
        <v/>
      </c>
      <c r="F28" s="129" t="str">
        <f t="shared" ca="1" si="3"/>
        <v/>
      </c>
      <c r="G28" s="129" t="str">
        <f t="shared" ca="1" si="3"/>
        <v/>
      </c>
      <c r="H28" s="229"/>
      <c r="I28" s="230"/>
      <c r="J28" s="230"/>
      <c r="K28" s="231"/>
      <c r="P28" s="1"/>
      <c r="Q28" s="1"/>
      <c r="R28" s="1"/>
      <c r="AC28" s="1"/>
      <c r="AD28" s="1"/>
      <c r="AE28" s="1"/>
      <c r="AP28" s="1"/>
      <c r="AQ28" s="1"/>
      <c r="AR28" s="1"/>
    </row>
    <row r="29" spans="2:44" ht="120" customHeight="1" thickTop="1" thickBot="1">
      <c r="B29" s="216"/>
      <c r="C29" s="130" t="str">
        <f ca="1">IFERROR(INDEX(표1[과제],MATCH(1,표1[주간관리표 선택한 연번],0),1),"")</f>
        <v/>
      </c>
      <c r="D29" s="130" t="str">
        <f ca="1">IFERROR(INDEX(표1[과제],MATCH(2,표1[주간관리표 선택한 연번],0),1),"")</f>
        <v/>
      </c>
      <c r="E29" s="130" t="str">
        <f ca="1">IFERROR(INDEX(표1[과제],MATCH(3,표1[주간관리표 선택한 연번],0),1),"")</f>
        <v/>
      </c>
      <c r="F29" s="130" t="str">
        <f ca="1">IFERROR(INDEX(표1[과제],MATCH(4,표1[주간관리표 선택한 연번],0),1),"")</f>
        <v/>
      </c>
      <c r="G29" s="130" t="str">
        <f ca="1">IFERROR(INDEX(표1[과제],MATCH(5,표1[주간관리표 선택한 연번],0),1),"")</f>
        <v/>
      </c>
      <c r="H29" s="232"/>
      <c r="I29" s="233"/>
      <c r="J29" s="233"/>
      <c r="K29" s="234"/>
      <c r="P29" s="1"/>
      <c r="Q29" s="1"/>
      <c r="R29" s="1"/>
      <c r="AC29" s="1"/>
      <c r="AD29" s="1"/>
      <c r="AE29" s="1"/>
      <c r="AP29" s="1"/>
      <c r="AQ29" s="1"/>
      <c r="AR29" s="1"/>
    </row>
    <row r="30" spans="2:44" ht="8.25" customHeight="1" thickTop="1" thickBot="1">
      <c r="B30" s="10"/>
      <c r="C30" s="131"/>
      <c r="D30" s="131"/>
      <c r="E30" s="131"/>
      <c r="F30" s="131"/>
      <c r="G30" s="131"/>
      <c r="H30" s="11"/>
      <c r="I30" s="10"/>
      <c r="J30" s="10"/>
      <c r="K30" s="10"/>
      <c r="P30" s="1"/>
      <c r="Q30" s="1"/>
      <c r="R30" s="1"/>
      <c r="AC30" s="1"/>
      <c r="AD30" s="1"/>
      <c r="AE30" s="1"/>
      <c r="AP30" s="1"/>
      <c r="AQ30" s="1"/>
      <c r="AR30" s="1"/>
    </row>
    <row r="31" spans="2:44" ht="39.9" customHeight="1" thickTop="1" thickBot="1">
      <c r="B31" s="225" t="s">
        <v>61</v>
      </c>
      <c r="C31" s="132" t="str">
        <f ca="1">C28</f>
        <v/>
      </c>
      <c r="D31" s="132" t="str">
        <f t="shared" ref="D31:G31" ca="1" si="4">D28</f>
        <v/>
      </c>
      <c r="E31" s="132" t="str">
        <f t="shared" ca="1" si="4"/>
        <v/>
      </c>
      <c r="F31" s="132" t="str">
        <f t="shared" ca="1" si="4"/>
        <v/>
      </c>
      <c r="G31" s="132" t="str">
        <f t="shared" ca="1" si="4"/>
        <v/>
      </c>
      <c r="H31" s="229"/>
      <c r="I31" s="230"/>
      <c r="J31" s="230"/>
      <c r="K31" s="231"/>
      <c r="P31" s="1"/>
      <c r="Q31" s="1"/>
      <c r="R31" s="1"/>
      <c r="AC31" s="1"/>
      <c r="AD31" s="1"/>
      <c r="AE31" s="1"/>
      <c r="AP31" s="1"/>
      <c r="AQ31" s="1"/>
      <c r="AR31" s="1"/>
    </row>
    <row r="32" spans="2:44" ht="150" customHeight="1" thickTop="1" thickBot="1">
      <c r="B32" s="226"/>
      <c r="C32" s="133" t="str">
        <f ca="1">IFERROR(INDEX(표1[테스트결과],MATCH(1,표1[주간관리표 선택한 연번],0),1),"")</f>
        <v/>
      </c>
      <c r="D32" s="133" t="str">
        <f ca="1">IFERROR(INDEX(표1[테스트결과],MATCH(2,표1[주간관리표 선택한 연번],0),1),"")</f>
        <v/>
      </c>
      <c r="E32" s="133" t="str">
        <f ca="1">IFERROR(INDEX(표1[테스트결과],MATCH(3,표1[주간관리표 선택한 연번],0),1),"")</f>
        <v/>
      </c>
      <c r="F32" s="133" t="str">
        <f ca="1">IFERROR(INDEX(표1[테스트결과],MATCH(4,표1[주간관리표 선택한 연번],0),1),"")</f>
        <v/>
      </c>
      <c r="G32" s="133" t="str">
        <f ca="1">IFERROR(INDEX(표1[테스트결과],MATCH(5,표1[주간관리표 선택한 연번],0),1),"")</f>
        <v/>
      </c>
      <c r="H32" s="232"/>
      <c r="I32" s="233"/>
      <c r="J32" s="233"/>
      <c r="K32" s="234"/>
      <c r="P32" s="1"/>
      <c r="Q32" s="1"/>
      <c r="R32" s="1"/>
      <c r="AC32" s="1"/>
      <c r="AD32" s="1"/>
      <c r="AE32" s="1"/>
      <c r="AP32" s="1"/>
      <c r="AQ32" s="1"/>
      <c r="AR32" s="1"/>
    </row>
    <row r="33" spans="2:44" ht="16.2" thickTop="1">
      <c r="B33" s="10"/>
      <c r="C33" s="118"/>
      <c r="D33" s="118"/>
      <c r="E33" s="118"/>
      <c r="F33" s="118"/>
      <c r="G33" s="118"/>
      <c r="H33" s="10"/>
      <c r="I33" s="10"/>
      <c r="J33" s="10"/>
      <c r="K33" s="10"/>
      <c r="P33" s="1"/>
      <c r="Q33" s="1"/>
      <c r="R33" s="1"/>
      <c r="AC33" s="1"/>
      <c r="AD33" s="1"/>
      <c r="AE33" s="1"/>
      <c r="AP33" s="1"/>
      <c r="AQ33" s="1"/>
      <c r="AR33" s="1"/>
    </row>
    <row r="34" spans="2:44" ht="9" customHeight="1">
      <c r="B34" s="10"/>
      <c r="C34" s="117"/>
      <c r="D34" s="117"/>
      <c r="E34" s="117"/>
      <c r="F34" s="118"/>
      <c r="G34" s="118"/>
      <c r="H34" s="10"/>
      <c r="I34" s="10"/>
      <c r="J34" s="10"/>
      <c r="K34" s="10"/>
    </row>
    <row r="35" spans="2:44" ht="36.75" customHeight="1">
      <c r="B35" s="12" t="s">
        <v>62</v>
      </c>
      <c r="C35" s="219" t="s">
        <v>63</v>
      </c>
      <c r="D35" s="220"/>
      <c r="E35" s="221"/>
      <c r="F35" s="160" t="s">
        <v>64</v>
      </c>
      <c r="G35" s="161"/>
      <c r="H35" s="162"/>
      <c r="I35" s="181" t="s">
        <v>65</v>
      </c>
      <c r="J35" s="182"/>
      <c r="K35" s="183"/>
    </row>
  </sheetData>
  <mergeCells count="47">
    <mergeCell ref="C5:E5"/>
    <mergeCell ref="C6:E6"/>
    <mergeCell ref="C10:E10"/>
    <mergeCell ref="C12:E12"/>
    <mergeCell ref="C13:E13"/>
    <mergeCell ref="C7:E7"/>
    <mergeCell ref="C16:E16"/>
    <mergeCell ref="C15:E15"/>
    <mergeCell ref="H25:K26"/>
    <mergeCell ref="H28:K29"/>
    <mergeCell ref="H31:K32"/>
    <mergeCell ref="B28:B29"/>
    <mergeCell ref="B25:B26"/>
    <mergeCell ref="C35:E35"/>
    <mergeCell ref="C17:E17"/>
    <mergeCell ref="B31:B32"/>
    <mergeCell ref="B22:B23"/>
    <mergeCell ref="B2:K2"/>
    <mergeCell ref="B5:B10"/>
    <mergeCell ref="B12:B17"/>
    <mergeCell ref="B19:B20"/>
    <mergeCell ref="F12:H12"/>
    <mergeCell ref="C8:E8"/>
    <mergeCell ref="C9:E9"/>
    <mergeCell ref="F7:H7"/>
    <mergeCell ref="F8:H8"/>
    <mergeCell ref="F9:H9"/>
    <mergeCell ref="C14:E14"/>
    <mergeCell ref="F14:H14"/>
    <mergeCell ref="I14:K14"/>
    <mergeCell ref="I13:K13"/>
    <mergeCell ref="I17:K17"/>
    <mergeCell ref="I5:K10"/>
    <mergeCell ref="I12:K12"/>
    <mergeCell ref="F35:H35"/>
    <mergeCell ref="F5:H5"/>
    <mergeCell ref="F6:H6"/>
    <mergeCell ref="F10:H10"/>
    <mergeCell ref="H19:K20"/>
    <mergeCell ref="H22:K23"/>
    <mergeCell ref="F13:H13"/>
    <mergeCell ref="F17:H17"/>
    <mergeCell ref="I15:K15"/>
    <mergeCell ref="F16:H16"/>
    <mergeCell ref="I16:K16"/>
    <mergeCell ref="F15:H15"/>
    <mergeCell ref="I35:K35"/>
  </mergeCells>
  <phoneticPr fontId="20" type="noConversion"/>
  <dataValidations disablePrompts="1" count="2">
    <dataValidation type="list" allowBlank="1" showInputMessage="1" showErrorMessage="1" sqref="I35">
      <formula1>이름</formula1>
    </dataValidation>
    <dataValidation type="list" allowBlank="1" showInputMessage="1" showErrorMessage="1" sqref="C35">
      <formula1>주차</formula1>
    </dataValidation>
  </dataValidations>
  <pageMargins left="0.70866141732283472" right="0.70866141732283472" top="0.74803149606299213" bottom="0.74803149606299213" header="0.31496062992125984" footer="0.31496062992125984"/>
  <pageSetup paperSize="9" scale="39" orientation="portrait" r:id="rId1"/>
  <rowBreaks count="1" manualBreakCount="1">
    <brk id="46" max="1048575" man="1"/>
  </rowBreaks>
  <colBreaks count="2" manualBreakCount="2">
    <brk id="12" max="1048575" man="1"/>
    <brk id="13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60"/>
  <sheetViews>
    <sheetView showGridLines="0" view="pageBreakPreview" zoomScale="24" zoomScaleNormal="70" zoomScaleSheetLayoutView="70" workbookViewId="0">
      <selection activeCell="D9" sqref="D9"/>
    </sheetView>
  </sheetViews>
  <sheetFormatPr defaultColWidth="9" defaultRowHeight="15.6"/>
  <cols>
    <col min="1" max="1" width="2.09765625" style="1" customWidth="1"/>
    <col min="2" max="2" width="15.59765625" style="3" customWidth="1"/>
    <col min="3" max="3" width="18.69921875" style="7" bestFit="1" customWidth="1"/>
    <col min="4" max="4" width="23.09765625" style="3" customWidth="1"/>
    <col min="5" max="5" width="35.09765625" style="1" customWidth="1"/>
    <col min="6" max="6" width="0.69921875" style="1" customWidth="1"/>
    <col min="7" max="7" width="15.59765625" style="3" customWidth="1"/>
    <col min="8" max="8" width="18.69921875" style="7" bestFit="1" customWidth="1"/>
    <col min="9" max="9" width="21.3984375" style="3" customWidth="1"/>
    <col min="10" max="10" width="18" style="3" customWidth="1"/>
    <col min="11" max="11" width="15.59765625" style="3" customWidth="1"/>
    <col min="12" max="12" width="18.69921875" style="7" bestFit="1" customWidth="1"/>
    <col min="13" max="13" width="13.3984375" style="3" customWidth="1"/>
    <col min="14" max="14" width="15.59765625" style="3" customWidth="1"/>
    <col min="15" max="15" width="18.69921875" style="7" bestFit="1" customWidth="1"/>
    <col min="16" max="16" width="11.59765625" style="3" customWidth="1"/>
    <col min="17" max="17" width="20.59765625" style="1" customWidth="1"/>
    <col min="18" max="16384" width="9" style="1"/>
  </cols>
  <sheetData>
    <row r="1" spans="2:16" ht="52.5" customHeight="1">
      <c r="B1" s="274" t="str">
        <f ca="1">IFERROR("&lt; "&amp;C60&amp;" 학생 "&amp;MONTH(C5)&amp;"월 월간관리표 &gt;","")</f>
        <v/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</row>
    <row r="2" spans="2:16" ht="9.75" customHeight="1">
      <c r="B2" s="17"/>
      <c r="C2" s="18"/>
      <c r="D2" s="11"/>
      <c r="E2" s="10"/>
      <c r="F2" s="10"/>
      <c r="G2" s="11"/>
      <c r="H2" s="18"/>
      <c r="I2" s="11"/>
      <c r="J2" s="11"/>
      <c r="K2" s="11"/>
      <c r="L2" s="18"/>
      <c r="M2" s="11"/>
      <c r="N2" s="11"/>
      <c r="O2" s="18"/>
      <c r="P2" s="11"/>
    </row>
    <row r="3" spans="2:16" ht="9" customHeight="1" thickBot="1">
      <c r="B3" s="11"/>
      <c r="C3" s="18"/>
      <c r="D3" s="11"/>
      <c r="E3" s="10"/>
      <c r="F3" s="19"/>
      <c r="G3" s="11"/>
      <c r="H3" s="18"/>
      <c r="I3" s="11"/>
      <c r="J3" s="11"/>
      <c r="K3" s="11"/>
      <c r="L3" s="18"/>
      <c r="M3" s="11"/>
      <c r="N3" s="11"/>
      <c r="O3" s="18"/>
      <c r="P3" s="11" t="s">
        <v>66</v>
      </c>
    </row>
    <row r="4" spans="2:16" ht="30" customHeight="1" thickTop="1" thickBot="1">
      <c r="B4" s="275" t="s">
        <v>52</v>
      </c>
      <c r="C4" s="22" t="s">
        <v>2</v>
      </c>
      <c r="D4" s="63" t="s">
        <v>53</v>
      </c>
      <c r="E4" s="276" t="s">
        <v>67</v>
      </c>
      <c r="F4" s="10"/>
      <c r="G4" s="246" t="s">
        <v>61</v>
      </c>
      <c r="H4" s="24" t="s">
        <v>2</v>
      </c>
      <c r="I4" s="26" t="s">
        <v>68</v>
      </c>
      <c r="J4" s="66" t="s">
        <v>69</v>
      </c>
      <c r="K4" s="250" t="s">
        <v>59</v>
      </c>
      <c r="L4" s="27" t="s">
        <v>2</v>
      </c>
      <c r="M4" s="68" t="s">
        <v>70</v>
      </c>
      <c r="N4" s="254" t="s">
        <v>55</v>
      </c>
      <c r="O4" s="70" t="s">
        <v>2</v>
      </c>
      <c r="P4" s="29" t="s">
        <v>71</v>
      </c>
    </row>
    <row r="5" spans="2:16" ht="30" customHeight="1" thickTop="1" thickBot="1">
      <c r="B5" s="275"/>
      <c r="C5" s="23" t="str">
        <f ca="1">IF(IFERROR(학습관리표!$U3,"")=0,"",IFERROR(학습관리표!$U3,""))</f>
        <v/>
      </c>
      <c r="D5" s="64" t="str">
        <f ca="1">IFERROR(INDEX(표1[출결],MATCH(C5&amp;$C$60,표1[찾기용 병합],0),1),"")</f>
        <v/>
      </c>
      <c r="E5" s="277"/>
      <c r="F5" s="10"/>
      <c r="G5" s="247"/>
      <c r="H5" s="65" t="str">
        <f ca="1">C5</f>
        <v/>
      </c>
      <c r="I5" s="25" t="str">
        <f ca="1">IFERROR(INDEX(표1[테스트결과],MATCH(C5&amp;$C$60,표1[찾기용 병합],0),1),"")</f>
        <v/>
      </c>
      <c r="J5" s="67" t="str">
        <f ca="1">IFERROR(AVERAGEIFS(표1[열1],표1[날짜],C5),"")</f>
        <v/>
      </c>
      <c r="K5" s="251"/>
      <c r="L5" s="28" t="str">
        <f ca="1">C5</f>
        <v/>
      </c>
      <c r="M5" s="69" t="str">
        <f ca="1">IFERROR(INDEX(표1[플래너수행도],MATCH(C5&amp;$C$60,표1[찾기용 병합],0),1),"")</f>
        <v/>
      </c>
      <c r="N5" s="255"/>
      <c r="O5" s="70" t="str">
        <f ca="1">C5</f>
        <v/>
      </c>
      <c r="P5" s="25" t="str">
        <f ca="1">IFERROR(INDEX(표1[수업집중도],MATCH(C5&amp;$C$60,표1[찾기용 병합],0),1),"")</f>
        <v/>
      </c>
    </row>
    <row r="6" spans="2:16" ht="30" customHeight="1" thickTop="1" thickBot="1">
      <c r="B6" s="275"/>
      <c r="C6" s="23" t="str">
        <f ca="1">IF(IFERROR(학습관리표!$U4,"")=0,"",IFERROR(학습관리표!$U4,""))</f>
        <v/>
      </c>
      <c r="D6" s="64" t="str">
        <f ca="1">IFERROR(INDEX(표1[출결],MATCH(C6&amp;$C$60,표1[찾기용 병합],0),1),"")</f>
        <v/>
      </c>
      <c r="E6" s="277"/>
      <c r="F6" s="10"/>
      <c r="G6" s="247"/>
      <c r="H6" s="65" t="str">
        <f t="shared" ref="H6:H19" ca="1" si="0">C6</f>
        <v/>
      </c>
      <c r="I6" s="25" t="str">
        <f ca="1">IFERROR(INDEX(표1[테스트결과],MATCH(C6&amp;$C$60,표1[찾기용 병합],0),1),"")</f>
        <v/>
      </c>
      <c r="J6" s="67" t="str">
        <f ca="1">IFERROR(AVERAGEIFS(표1[열1],표1[날짜],C6),"")</f>
        <v/>
      </c>
      <c r="K6" s="251"/>
      <c r="L6" s="27" t="str">
        <f t="shared" ref="L6:L19" ca="1" si="1">C6</f>
        <v/>
      </c>
      <c r="M6" s="69" t="str">
        <f ca="1">IFERROR(INDEX(표1[플래너수행도],MATCH(C6&amp;$C$60,표1[찾기용 병합],0),1),"")</f>
        <v/>
      </c>
      <c r="N6" s="255"/>
      <c r="O6" s="70" t="str">
        <f t="shared" ref="O6:O19" ca="1" si="2">C6</f>
        <v/>
      </c>
      <c r="P6" s="25" t="str">
        <f ca="1">IFERROR(INDEX(표1[수업집중도],MATCH(C6&amp;$C$60,표1[찾기용 병합],0),1),"")</f>
        <v/>
      </c>
    </row>
    <row r="7" spans="2:16" ht="30" customHeight="1" thickTop="1" thickBot="1">
      <c r="B7" s="275"/>
      <c r="C7" s="23" t="str">
        <f ca="1">IF(IFERROR(학습관리표!$U5,"")=0,"",IFERROR(학습관리표!$U5,""))</f>
        <v/>
      </c>
      <c r="D7" s="64" t="str">
        <f ca="1">IFERROR(INDEX(표1[출결],MATCH(C7&amp;$C$60,표1[찾기용 병합],0),1),"")</f>
        <v/>
      </c>
      <c r="E7" s="277"/>
      <c r="F7" s="10"/>
      <c r="G7" s="247"/>
      <c r="H7" s="65" t="str">
        <f t="shared" ca="1" si="0"/>
        <v/>
      </c>
      <c r="I7" s="25" t="str">
        <f ca="1">IFERROR(INDEX(표1[테스트결과],MATCH(C7&amp;$C$60,표1[찾기용 병합],0),1),"")</f>
        <v/>
      </c>
      <c r="J7" s="67" t="str">
        <f ca="1">IFERROR(AVERAGEIFS(표1[열1],표1[날짜],C7),"")</f>
        <v/>
      </c>
      <c r="K7" s="251"/>
      <c r="L7" s="27" t="str">
        <f t="shared" ca="1" si="1"/>
        <v/>
      </c>
      <c r="M7" s="69" t="str">
        <f ca="1">IFERROR(INDEX(표1[플래너수행도],MATCH(C7&amp;$C$60,표1[찾기용 병합],0),1),"")</f>
        <v/>
      </c>
      <c r="N7" s="255"/>
      <c r="O7" s="71" t="str">
        <f t="shared" ca="1" si="2"/>
        <v/>
      </c>
      <c r="P7" s="25" t="str">
        <f ca="1">IFERROR(INDEX(표1[수업집중도],MATCH(C7&amp;$C$60,표1[찾기용 병합],0),1),"")</f>
        <v/>
      </c>
    </row>
    <row r="8" spans="2:16" ht="30" customHeight="1" thickTop="1" thickBot="1">
      <c r="B8" s="275"/>
      <c r="C8" s="23" t="str">
        <f ca="1">IF(IFERROR(학습관리표!$U6,"")=0,"",IFERROR(학습관리표!$U6,""))</f>
        <v/>
      </c>
      <c r="D8" s="64" t="str">
        <f ca="1">IFERROR(INDEX(표1[출결],MATCH(C8&amp;$C$60,표1[찾기용 병합],0),1),"")</f>
        <v/>
      </c>
      <c r="E8" s="277"/>
      <c r="F8" s="10"/>
      <c r="G8" s="247"/>
      <c r="H8" s="65" t="str">
        <f t="shared" ca="1" si="0"/>
        <v/>
      </c>
      <c r="I8" s="25" t="str">
        <f ca="1">IFERROR(INDEX(표1[테스트결과],MATCH(C8&amp;$C$60,표1[찾기용 병합],0),1),"")</f>
        <v/>
      </c>
      <c r="J8" s="67" t="str">
        <f ca="1">IFERROR(AVERAGEIFS(표1[열1],표1[날짜],C8),"")</f>
        <v/>
      </c>
      <c r="K8" s="251"/>
      <c r="L8" s="27" t="str">
        <f t="shared" ca="1" si="1"/>
        <v/>
      </c>
      <c r="M8" s="69" t="str">
        <f ca="1">IFERROR(INDEX(표1[플래너수행도],MATCH(C8&amp;$C$60,표1[찾기용 병합],0),1),"")</f>
        <v/>
      </c>
      <c r="N8" s="255"/>
      <c r="O8" s="30" t="str">
        <f t="shared" ca="1" si="2"/>
        <v/>
      </c>
      <c r="P8" s="25" t="str">
        <f ca="1">IFERROR(INDEX(표1[수업집중도],MATCH(C8&amp;$C$60,표1[찾기용 병합],0),1),"")</f>
        <v/>
      </c>
    </row>
    <row r="9" spans="2:16" ht="30" customHeight="1" thickTop="1" thickBot="1">
      <c r="B9" s="275"/>
      <c r="C9" s="23" t="str">
        <f ca="1">IF(IFERROR(학습관리표!$U7,"")=0,"",IFERROR(학습관리표!$U7,""))</f>
        <v/>
      </c>
      <c r="D9" s="64" t="str">
        <f ca="1">IFERROR(INDEX(표1[출결],MATCH(C9&amp;$C$60,표1[찾기용 병합],0),1),"")</f>
        <v/>
      </c>
      <c r="E9" s="277"/>
      <c r="F9" s="10"/>
      <c r="G9" s="247"/>
      <c r="H9" s="65" t="str">
        <f t="shared" ca="1" si="0"/>
        <v/>
      </c>
      <c r="I9" s="25" t="str">
        <f ca="1">IFERROR(INDEX(표1[테스트결과],MATCH(C9&amp;$C$60,표1[찾기용 병합],0),1),"")</f>
        <v/>
      </c>
      <c r="J9" s="67" t="str">
        <f ca="1">IFERROR(AVERAGEIFS(표1[열1],표1[날짜],C9),"")</f>
        <v/>
      </c>
      <c r="K9" s="251"/>
      <c r="L9" s="27" t="str">
        <f t="shared" ca="1" si="1"/>
        <v/>
      </c>
      <c r="M9" s="69" t="str">
        <f ca="1">IFERROR(INDEX(표1[플래너수행도],MATCH(C9&amp;$C$60,표1[찾기용 병합],0),1),"")</f>
        <v/>
      </c>
      <c r="N9" s="255"/>
      <c r="O9" s="72" t="str">
        <f t="shared" ca="1" si="2"/>
        <v/>
      </c>
      <c r="P9" s="25" t="str">
        <f ca="1">IFERROR(INDEX(표1[수업집중도],MATCH(C9&amp;$C$60,표1[찾기용 병합],0),1),"")</f>
        <v/>
      </c>
    </row>
    <row r="10" spans="2:16" ht="30" customHeight="1" thickTop="1" thickBot="1">
      <c r="B10" s="275"/>
      <c r="C10" s="23" t="str">
        <f ca="1">IF(IFERROR(학습관리표!$U8,"")=0,"",IFERROR(학습관리표!$U8,""))</f>
        <v/>
      </c>
      <c r="D10" s="64" t="str">
        <f ca="1">IFERROR(INDEX(표1[출결],MATCH(C10&amp;$C$60,표1[찾기용 병합],0),1),"")</f>
        <v/>
      </c>
      <c r="E10" s="277"/>
      <c r="F10" s="10"/>
      <c r="G10" s="247"/>
      <c r="H10" s="65" t="str">
        <f t="shared" ca="1" si="0"/>
        <v/>
      </c>
      <c r="I10" s="25" t="str">
        <f ca="1">IFERROR(INDEX(표1[테스트결과],MATCH(C10&amp;$C$60,표1[찾기용 병합],0),1),"")</f>
        <v/>
      </c>
      <c r="J10" s="67" t="str">
        <f ca="1">IFERROR(AVERAGEIFS(표1[열1],표1[날짜],C10),"")</f>
        <v/>
      </c>
      <c r="K10" s="251"/>
      <c r="L10" s="27" t="str">
        <f t="shared" ca="1" si="1"/>
        <v/>
      </c>
      <c r="M10" s="69" t="str">
        <f ca="1">IFERROR(INDEX(표1[플래너수행도],MATCH(C10&amp;$C$60,표1[찾기용 병합],0),1),"")</f>
        <v/>
      </c>
      <c r="N10" s="255"/>
      <c r="O10" s="72" t="str">
        <f t="shared" ca="1" si="2"/>
        <v/>
      </c>
      <c r="P10" s="25" t="str">
        <f ca="1">IFERROR(INDEX(표1[수업집중도],MATCH(C10&amp;$C$60,표1[찾기용 병합],0),1),"")</f>
        <v/>
      </c>
    </row>
    <row r="11" spans="2:16" ht="30" customHeight="1" thickTop="1" thickBot="1">
      <c r="B11" s="275"/>
      <c r="C11" s="23" t="str">
        <f ca="1">IF(IFERROR(학습관리표!$U9,"")=0,"",IFERROR(학습관리표!$U9,""))</f>
        <v/>
      </c>
      <c r="D11" s="64" t="str">
        <f ca="1">IFERROR(INDEX(표1[출결],MATCH(C11&amp;$C$60,표1[찾기용 병합],0),1),"")</f>
        <v/>
      </c>
      <c r="E11" s="277"/>
      <c r="F11" s="10"/>
      <c r="G11" s="247"/>
      <c r="H11" s="65" t="str">
        <f t="shared" ca="1" si="0"/>
        <v/>
      </c>
      <c r="I11" s="25" t="str">
        <f ca="1">IFERROR(INDEX(표1[테스트결과],MATCH(C11&amp;$C$60,표1[찾기용 병합],0),1),"")</f>
        <v/>
      </c>
      <c r="J11" s="67" t="str">
        <f ca="1">IFERROR(AVERAGEIFS(표1[열1],표1[날짜],C11),"")</f>
        <v/>
      </c>
      <c r="K11" s="251"/>
      <c r="L11" s="27" t="str">
        <f t="shared" ca="1" si="1"/>
        <v/>
      </c>
      <c r="M11" s="69" t="str">
        <f ca="1">IFERROR(INDEX(표1[플래너수행도],MATCH(C11&amp;$C$60,표1[찾기용 병합],0),1),"")</f>
        <v/>
      </c>
      <c r="N11" s="255"/>
      <c r="O11" s="72" t="str">
        <f t="shared" ca="1" si="2"/>
        <v/>
      </c>
      <c r="P11" s="25" t="str">
        <f ca="1">IFERROR(INDEX(표1[수업집중도],MATCH(C11&amp;$C$60,표1[찾기용 병합],0),1),"")</f>
        <v/>
      </c>
    </row>
    <row r="12" spans="2:16" ht="30" customHeight="1" thickTop="1" thickBot="1">
      <c r="B12" s="275"/>
      <c r="C12" s="23" t="str">
        <f ca="1">IF(IFERROR(학습관리표!$U10,"")=0,"",IFERROR(학습관리표!$U10,""))</f>
        <v/>
      </c>
      <c r="D12" s="64" t="str">
        <f ca="1">IFERROR(INDEX(표1[출결],MATCH(C12&amp;$C$60,표1[찾기용 병합],0),1),"")</f>
        <v/>
      </c>
      <c r="E12" s="277"/>
      <c r="F12" s="10"/>
      <c r="G12" s="247"/>
      <c r="H12" s="65" t="str">
        <f t="shared" ca="1" si="0"/>
        <v/>
      </c>
      <c r="I12" s="25" t="str">
        <f ca="1">IFERROR(INDEX(표1[테스트결과],MATCH(C12&amp;$C$60,표1[찾기용 병합],0),1),"")</f>
        <v/>
      </c>
      <c r="J12" s="67" t="str">
        <f ca="1">IFERROR(AVERAGEIFS(표1[열1],표1[날짜],C12),"")</f>
        <v/>
      </c>
      <c r="K12" s="251"/>
      <c r="L12" s="27" t="str">
        <f t="shared" ca="1" si="1"/>
        <v/>
      </c>
      <c r="M12" s="69" t="str">
        <f ca="1">IFERROR(INDEX(표1[플래너수행도],MATCH(C12&amp;$C$60,표1[찾기용 병합],0),1),"")</f>
        <v/>
      </c>
      <c r="N12" s="255"/>
      <c r="O12" s="72" t="str">
        <f t="shared" ca="1" si="2"/>
        <v/>
      </c>
      <c r="P12" s="25" t="str">
        <f ca="1">IFERROR(INDEX(표1[수업집중도],MATCH(C12&amp;$C$60,표1[찾기용 병합],0),1),"")</f>
        <v/>
      </c>
    </row>
    <row r="13" spans="2:16" ht="30" customHeight="1" thickTop="1" thickBot="1">
      <c r="B13" s="275"/>
      <c r="C13" s="23" t="str">
        <f ca="1">IF(IFERROR(학습관리표!$U11,"")=0,"",IFERROR(학습관리표!$U11,""))</f>
        <v/>
      </c>
      <c r="D13" s="64" t="str">
        <f ca="1">IFERROR(INDEX(표1[출결],MATCH(C13&amp;$C$60,표1[찾기용 병합],0),1),"")</f>
        <v/>
      </c>
      <c r="E13" s="277"/>
      <c r="F13" s="10"/>
      <c r="G13" s="247"/>
      <c r="H13" s="65" t="str">
        <f t="shared" ca="1" si="0"/>
        <v/>
      </c>
      <c r="I13" s="25" t="str">
        <f ca="1">IFERROR(INDEX(표1[테스트결과],MATCH(C13&amp;$C$60,표1[찾기용 병합],0),1),"")</f>
        <v/>
      </c>
      <c r="J13" s="67" t="str">
        <f ca="1">IFERROR(AVERAGEIFS(표1[열1],표1[날짜],C13),"")</f>
        <v/>
      </c>
      <c r="K13" s="251"/>
      <c r="L13" s="27" t="str">
        <f t="shared" ca="1" si="1"/>
        <v/>
      </c>
      <c r="M13" s="69" t="str">
        <f ca="1">IFERROR(INDEX(표1[플래너수행도],MATCH(C13&amp;$C$60,표1[찾기용 병합],0),1),"")</f>
        <v/>
      </c>
      <c r="N13" s="255"/>
      <c r="O13" s="72" t="str">
        <f t="shared" ca="1" si="2"/>
        <v/>
      </c>
      <c r="P13" s="25" t="str">
        <f ca="1">IFERROR(INDEX(표1[수업집중도],MATCH(C13&amp;$C$60,표1[찾기용 병합],0),1),"")</f>
        <v/>
      </c>
    </row>
    <row r="14" spans="2:16" ht="30" customHeight="1" thickTop="1" thickBot="1">
      <c r="B14" s="275"/>
      <c r="C14" s="23" t="str">
        <f ca="1">IF(IFERROR(학습관리표!$U12,"")=0,"",IFERROR(학습관리표!$U12,""))</f>
        <v/>
      </c>
      <c r="D14" s="64" t="str">
        <f ca="1">IFERROR(INDEX(표1[출결],MATCH(C14&amp;$C$60,표1[찾기용 병합],0),1),"")</f>
        <v/>
      </c>
      <c r="E14" s="278"/>
      <c r="F14" s="10"/>
      <c r="G14" s="248"/>
      <c r="H14" s="65" t="str">
        <f t="shared" ca="1" si="0"/>
        <v/>
      </c>
      <c r="I14" s="25" t="str">
        <f ca="1">IFERROR(INDEX(표1[테스트결과],MATCH(C14&amp;$C$60,표1[찾기용 병합],0),1),"")</f>
        <v/>
      </c>
      <c r="J14" s="67" t="str">
        <f ca="1">IFERROR(AVERAGEIFS(표1[열1],표1[날짜],C14),"")</f>
        <v/>
      </c>
      <c r="K14" s="252"/>
      <c r="L14" s="27" t="str">
        <f t="shared" ca="1" si="1"/>
        <v/>
      </c>
      <c r="M14" s="69" t="str">
        <f ca="1">IFERROR(INDEX(표1[플래너수행도],MATCH(C14&amp;$C$60,표1[찾기용 병합],0),1),"")</f>
        <v/>
      </c>
      <c r="N14" s="256"/>
      <c r="O14" s="72" t="str">
        <f t="shared" ca="1" si="2"/>
        <v/>
      </c>
      <c r="P14" s="25" t="str">
        <f ca="1">IFERROR(INDEX(표1[수업집중도],MATCH(C14&amp;$C$60,표1[찾기용 병합],0),1),"")</f>
        <v/>
      </c>
    </row>
    <row r="15" spans="2:16" ht="30" customHeight="1" thickTop="1" thickBot="1">
      <c r="B15" s="275"/>
      <c r="C15" s="23" t="str">
        <f ca="1">IF(IFERROR(학습관리표!$U13,"")=0,"",IFERROR(학습관리표!$U13,""))</f>
        <v/>
      </c>
      <c r="D15" s="64" t="str">
        <f ca="1">IFERROR(INDEX(표1[출결],MATCH(C15&amp;$C$60,표1[찾기용 병합],0),1),"")</f>
        <v/>
      </c>
      <c r="E15" s="278"/>
      <c r="F15" s="10"/>
      <c r="G15" s="248"/>
      <c r="H15" s="65" t="str">
        <f t="shared" ca="1" si="0"/>
        <v/>
      </c>
      <c r="I15" s="25" t="str">
        <f ca="1">IFERROR(INDEX(표1[테스트결과],MATCH(C15&amp;$C$60,표1[찾기용 병합],0),1),"")</f>
        <v/>
      </c>
      <c r="J15" s="67" t="str">
        <f ca="1">IFERROR(AVERAGEIFS(표1[열1],표1[날짜],C15),"")</f>
        <v/>
      </c>
      <c r="K15" s="252"/>
      <c r="L15" s="27" t="str">
        <f t="shared" ca="1" si="1"/>
        <v/>
      </c>
      <c r="M15" s="69" t="str">
        <f ca="1">IFERROR(INDEX(표1[플래너수행도],MATCH(C15&amp;$C$60,표1[찾기용 병합],0),1),"")</f>
        <v/>
      </c>
      <c r="N15" s="256"/>
      <c r="O15" s="72" t="str">
        <f t="shared" ca="1" si="2"/>
        <v/>
      </c>
      <c r="P15" s="25" t="str">
        <f ca="1">IFERROR(INDEX(표1[수업집중도],MATCH(C15&amp;$C$60,표1[찾기용 병합],0),1),"")</f>
        <v/>
      </c>
    </row>
    <row r="16" spans="2:16" ht="30" customHeight="1" thickTop="1" thickBot="1">
      <c r="B16" s="275"/>
      <c r="C16" s="23" t="str">
        <f ca="1">IF(IFERROR(학습관리표!$U14,"")=0,"",IFERROR(학습관리표!$U14,""))</f>
        <v/>
      </c>
      <c r="D16" s="64" t="str">
        <f ca="1">IFERROR(INDEX(표1[출결],MATCH(C16&amp;$C$60,표1[찾기용 병합],0),1),"")</f>
        <v/>
      </c>
      <c r="E16" s="278"/>
      <c r="F16" s="10"/>
      <c r="G16" s="248"/>
      <c r="H16" s="65" t="str">
        <f t="shared" ca="1" si="0"/>
        <v/>
      </c>
      <c r="I16" s="25" t="str">
        <f ca="1">IFERROR(INDEX(표1[테스트결과],MATCH(C16&amp;$C$60,표1[찾기용 병합],0),1),"")</f>
        <v/>
      </c>
      <c r="J16" s="67" t="str">
        <f ca="1">IFERROR(AVERAGEIFS(표1[열1],표1[날짜],C16),"")</f>
        <v/>
      </c>
      <c r="K16" s="252"/>
      <c r="L16" s="27" t="str">
        <f t="shared" ca="1" si="1"/>
        <v/>
      </c>
      <c r="M16" s="69" t="str">
        <f ca="1">IFERROR(INDEX(표1[플래너수행도],MATCH(C16&amp;$C$60,표1[찾기용 병합],0),1),"")</f>
        <v/>
      </c>
      <c r="N16" s="256"/>
      <c r="O16" s="72" t="str">
        <f t="shared" ca="1" si="2"/>
        <v/>
      </c>
      <c r="P16" s="25" t="str">
        <f ca="1">IFERROR(INDEX(표1[수업집중도],MATCH(C16&amp;$C$60,표1[찾기용 병합],0),1),"")</f>
        <v/>
      </c>
    </row>
    <row r="17" spans="2:18" ht="30" customHeight="1" thickTop="1" thickBot="1">
      <c r="B17" s="275"/>
      <c r="C17" s="23" t="str">
        <f ca="1">IF(IFERROR(학습관리표!$U15,"")=0,"",IFERROR(학습관리표!$U15,""))</f>
        <v/>
      </c>
      <c r="D17" s="64" t="str">
        <f ca="1">IFERROR(INDEX(표1[출결],MATCH(C17&amp;$C$60,표1[찾기용 병합],0),1),"")</f>
        <v/>
      </c>
      <c r="E17" s="278"/>
      <c r="F17" s="10"/>
      <c r="G17" s="248"/>
      <c r="H17" s="65" t="str">
        <f t="shared" ca="1" si="0"/>
        <v/>
      </c>
      <c r="I17" s="25" t="str">
        <f ca="1">IFERROR(INDEX(표1[테스트결과],MATCH(C17&amp;$C$60,표1[찾기용 병합],0),1),"")</f>
        <v/>
      </c>
      <c r="J17" s="67" t="str">
        <f ca="1">IFERROR(AVERAGEIFS(표1[열1],표1[날짜],C17),"")</f>
        <v/>
      </c>
      <c r="K17" s="252"/>
      <c r="L17" s="27" t="str">
        <f t="shared" ca="1" si="1"/>
        <v/>
      </c>
      <c r="M17" s="69" t="str">
        <f ca="1">IFERROR(INDEX(표1[플래너수행도],MATCH(C17&amp;$C$60,표1[찾기용 병합],0),1),"")</f>
        <v/>
      </c>
      <c r="N17" s="256"/>
      <c r="O17" s="72" t="str">
        <f t="shared" ca="1" si="2"/>
        <v/>
      </c>
      <c r="P17" s="25" t="str">
        <f ca="1">IFERROR(INDEX(표1[수업집중도],MATCH(C17&amp;$C$60,표1[찾기용 병합],0),1),"")</f>
        <v/>
      </c>
    </row>
    <row r="18" spans="2:18" ht="30" customHeight="1" thickTop="1" thickBot="1">
      <c r="B18" s="275"/>
      <c r="C18" s="23" t="str">
        <f ca="1">IF(IFERROR(학습관리표!$U16,"")=0,"",IFERROR(학습관리표!$U16,""))</f>
        <v/>
      </c>
      <c r="D18" s="64" t="str">
        <f ca="1">IFERROR(INDEX(표1[출결],MATCH(C18&amp;$C$60,표1[찾기용 병합],0),1),"")</f>
        <v/>
      </c>
      <c r="E18" s="278"/>
      <c r="F18" s="10"/>
      <c r="G18" s="248"/>
      <c r="H18" s="65" t="str">
        <f t="shared" ca="1" si="0"/>
        <v/>
      </c>
      <c r="I18" s="25" t="str">
        <f ca="1">IFERROR(INDEX(표1[테스트결과],MATCH(C18&amp;$C$60,표1[찾기용 병합],0),1),"")</f>
        <v/>
      </c>
      <c r="J18" s="67" t="str">
        <f ca="1">IFERROR(AVERAGEIFS(표1[열1],표1[날짜],C18),"")</f>
        <v/>
      </c>
      <c r="K18" s="252"/>
      <c r="L18" s="27" t="str">
        <f t="shared" ca="1" si="1"/>
        <v/>
      </c>
      <c r="M18" s="69" t="str">
        <f ca="1">IFERROR(INDEX(표1[플래너수행도],MATCH(C18&amp;$C$60,표1[찾기용 병합],0),1),"")</f>
        <v/>
      </c>
      <c r="N18" s="256"/>
      <c r="O18" s="72" t="str">
        <f t="shared" ca="1" si="2"/>
        <v/>
      </c>
      <c r="P18" s="25" t="str">
        <f ca="1">IFERROR(INDEX(표1[수업집중도],MATCH(C18&amp;$C$60,표1[찾기용 병합],0),1),"")</f>
        <v/>
      </c>
    </row>
    <row r="19" spans="2:18" ht="30" customHeight="1" thickTop="1" thickBot="1">
      <c r="B19" s="275"/>
      <c r="C19" s="23" t="str">
        <f ca="1">IF(IFERROR(학습관리표!$U17,"")=0,"",IFERROR(학습관리표!$U17,""))</f>
        <v/>
      </c>
      <c r="D19" s="64" t="str">
        <f ca="1">IFERROR(INDEX(표1[출결],MATCH(C19&amp;$C$60,표1[찾기용 병합],0),1),"")</f>
        <v/>
      </c>
      <c r="E19" s="279"/>
      <c r="F19" s="10"/>
      <c r="G19" s="249"/>
      <c r="H19" s="65" t="str">
        <f t="shared" ca="1" si="0"/>
        <v/>
      </c>
      <c r="I19" s="25" t="str">
        <f ca="1">IFERROR(INDEX(표1[테스트결과],MATCH(C19&amp;$C$60,표1[찾기용 병합],0),1),"")</f>
        <v/>
      </c>
      <c r="J19" s="67" t="str">
        <f ca="1">IFERROR(AVERAGEIFS(표1[열1],표1[날짜],C19),"")</f>
        <v/>
      </c>
      <c r="K19" s="253"/>
      <c r="L19" s="27" t="str">
        <f t="shared" ca="1" si="1"/>
        <v/>
      </c>
      <c r="M19" s="69" t="str">
        <f ca="1">IFERROR(INDEX(표1[플래너수행도],MATCH(C19&amp;$C$60,표1[찾기용 병합],0),1),"")</f>
        <v/>
      </c>
      <c r="N19" s="257"/>
      <c r="O19" s="72" t="str">
        <f t="shared" ca="1" si="2"/>
        <v/>
      </c>
      <c r="P19" s="25" t="str">
        <f ca="1">IFERROR(INDEX(표1[수업집중도],MATCH(C19&amp;$C$60,표1[찾기용 병합],0),1),"")</f>
        <v/>
      </c>
    </row>
    <row r="20" spans="2:18" ht="16.2" thickTop="1">
      <c r="B20" s="11"/>
      <c r="C20" s="18"/>
      <c r="D20" s="11"/>
      <c r="E20" s="10"/>
      <c r="F20" s="10"/>
      <c r="G20" s="11"/>
      <c r="H20" s="18"/>
      <c r="I20" s="11"/>
      <c r="J20" s="11"/>
      <c r="K20" s="11"/>
      <c r="L20" s="18"/>
      <c r="M20" s="11"/>
      <c r="N20" s="11"/>
      <c r="O20" s="18"/>
      <c r="P20" s="11"/>
    </row>
    <row r="21" spans="2:18" ht="16.2" thickBot="1">
      <c r="B21" s="11"/>
      <c r="C21" s="18"/>
      <c r="D21" s="11"/>
      <c r="E21" s="10"/>
      <c r="F21" s="10"/>
      <c r="G21" s="10"/>
      <c r="H21" s="18"/>
      <c r="I21" s="10"/>
      <c r="J21" s="10"/>
      <c r="K21" s="10"/>
      <c r="L21" s="20"/>
      <c r="M21" s="10"/>
      <c r="N21" s="10"/>
      <c r="O21" s="20"/>
      <c r="P21" s="10"/>
    </row>
    <row r="22" spans="2:18" ht="30" customHeight="1" thickTop="1" thickBot="1">
      <c r="B22" s="280" t="s">
        <v>11</v>
      </c>
      <c r="C22" s="34" t="s">
        <v>2</v>
      </c>
      <c r="D22" s="37" t="s">
        <v>10</v>
      </c>
      <c r="E22" s="38" t="s">
        <v>72</v>
      </c>
      <c r="F22" s="10"/>
      <c r="G22" s="258" t="s">
        <v>9</v>
      </c>
      <c r="H22" s="94" t="s">
        <v>73</v>
      </c>
      <c r="I22" s="259" t="s">
        <v>9</v>
      </c>
      <c r="J22" s="259"/>
      <c r="K22" s="259"/>
      <c r="L22" s="259"/>
      <c r="M22" s="259"/>
      <c r="N22" s="283" t="s">
        <v>74</v>
      </c>
      <c r="O22" s="92" t="s">
        <v>2</v>
      </c>
      <c r="P22" s="93" t="s">
        <v>75</v>
      </c>
    </row>
    <row r="23" spans="2:18" ht="60" customHeight="1" thickTop="1" thickBot="1">
      <c r="B23" s="281"/>
      <c r="C23" s="35" t="str">
        <f t="shared" ref="C23:C31" ca="1" si="3">C5</f>
        <v/>
      </c>
      <c r="D23" s="36" t="str">
        <f ca="1">IFERROR(INDEX(표1[교재],MATCH(C5&amp;$C$60,표1[찾기용 병합],0),1),"")</f>
        <v/>
      </c>
      <c r="E23" s="50" t="str">
        <f ca="1">IFERROR(INDEX(표1[진도],MATCH(C5&amp;C60,표1[찾기용 병합],0),1),"")</f>
        <v/>
      </c>
      <c r="F23" s="10"/>
      <c r="G23" s="258"/>
      <c r="H23" s="94" t="str">
        <f ca="1">C5</f>
        <v/>
      </c>
      <c r="I23" s="260" t="str">
        <f ca="1">IFERROR(INDEX(표1[과제],MATCH(C5&amp;$C$60,표1[찾기용 병합],0),1),"")</f>
        <v/>
      </c>
      <c r="J23" s="261"/>
      <c r="K23" s="261"/>
      <c r="L23" s="261"/>
      <c r="M23" s="262"/>
      <c r="N23" s="284"/>
      <c r="O23" s="135" t="str">
        <f ca="1">C5</f>
        <v/>
      </c>
      <c r="P23" s="134" t="str">
        <f ca="1">IFERROR(INDEX(표1[과제수행도],MATCH(C5&amp;$C$60,표1[찾기용 병합],0),1),"")</f>
        <v/>
      </c>
    </row>
    <row r="24" spans="2:18" ht="60" customHeight="1" thickTop="1" thickBot="1">
      <c r="B24" s="281"/>
      <c r="C24" s="34" t="str">
        <f t="shared" ca="1" si="3"/>
        <v/>
      </c>
      <c r="D24" s="39" t="str">
        <f ca="1">IFERROR(INDEX(표1[교재],MATCH(C6&amp;C60,표1[찾기용 병합],0),1),"")</f>
        <v/>
      </c>
      <c r="E24" s="51" t="str">
        <f ca="1">IFERROR(INDEX(표1[진도],MATCH(C6&amp;C60,표1[찾기용 병합],0),1),"")</f>
        <v/>
      </c>
      <c r="F24" s="10"/>
      <c r="G24" s="258"/>
      <c r="H24" s="94" t="str">
        <f ca="1">C6</f>
        <v/>
      </c>
      <c r="I24" s="260" t="str">
        <f ca="1">IFERROR(INDEX(표1[과제],MATCH(C6&amp;$C$60,표1[찾기용 병합],0),1),"")</f>
        <v/>
      </c>
      <c r="J24" s="261"/>
      <c r="K24" s="261"/>
      <c r="L24" s="261"/>
      <c r="M24" s="262"/>
      <c r="N24" s="284"/>
      <c r="O24" s="135" t="str">
        <f t="shared" ref="O24:O37" ca="1" si="4">C6</f>
        <v/>
      </c>
      <c r="P24" s="134" t="str">
        <f ca="1">IFERROR(INDEX(표1[과제수행도],MATCH(C6&amp;$C$60,표1[찾기용 병합],0),1),"")</f>
        <v/>
      </c>
    </row>
    <row r="25" spans="2:18" ht="60" customHeight="1" thickTop="1" thickBot="1">
      <c r="B25" s="281"/>
      <c r="C25" s="34" t="str">
        <f t="shared" ca="1" si="3"/>
        <v/>
      </c>
      <c r="D25" s="40" t="str">
        <f ca="1">IFERROR(INDEX(표1[교재],MATCH(C7&amp;C60,표1[찾기용 병합],0),1),"")</f>
        <v/>
      </c>
      <c r="E25" s="50" t="str">
        <f ca="1">IFERROR(INDEX(표1[진도],MATCH(C7&amp;C60,표1[찾기용 병합],0),1),"")</f>
        <v/>
      </c>
      <c r="F25" s="10"/>
      <c r="G25" s="258"/>
      <c r="H25" s="94" t="str">
        <f ca="1">C7</f>
        <v/>
      </c>
      <c r="I25" s="260" t="str">
        <f ca="1">IFERROR(INDEX(표1[과제],MATCH(C7&amp;$C$60,표1[찾기용 병합],0),1),"")</f>
        <v/>
      </c>
      <c r="J25" s="261"/>
      <c r="K25" s="261"/>
      <c r="L25" s="261"/>
      <c r="M25" s="262"/>
      <c r="N25" s="284"/>
      <c r="O25" s="135" t="str">
        <f t="shared" ca="1" si="4"/>
        <v/>
      </c>
      <c r="P25" s="134" t="str">
        <f ca="1">IFERROR(INDEX(표1[과제수행도],MATCH(C7&amp;$C$60,표1[찾기용 병합],0),1),"")</f>
        <v/>
      </c>
      <c r="R25" s="77"/>
    </row>
    <row r="26" spans="2:18" ht="60" customHeight="1" thickTop="1" thickBot="1">
      <c r="B26" s="281"/>
      <c r="C26" s="34" t="str">
        <f t="shared" ca="1" si="3"/>
        <v/>
      </c>
      <c r="D26" s="32" t="str">
        <f ca="1">IFERROR(INDEX(표1[교재],MATCH(C8&amp;C60,표1[찾기용 병합],0),1),"")</f>
        <v/>
      </c>
      <c r="E26" s="78" t="str">
        <f ca="1">IFERROR(INDEX(표1[진도],MATCH(C8&amp;C60,표1[찾기용 병합],0),1),"")</f>
        <v/>
      </c>
      <c r="F26" s="10"/>
      <c r="G26" s="258"/>
      <c r="H26" s="94" t="str">
        <f ca="1">C8</f>
        <v/>
      </c>
      <c r="I26" s="260" t="str">
        <f ca="1">IFERROR(INDEX(표1[과제],MATCH(C8&amp;$C$60,표1[찾기용 병합],0),1),"")</f>
        <v/>
      </c>
      <c r="J26" s="261"/>
      <c r="K26" s="261"/>
      <c r="L26" s="261"/>
      <c r="M26" s="262"/>
      <c r="N26" s="284"/>
      <c r="O26" s="135" t="str">
        <f t="shared" ca="1" si="4"/>
        <v/>
      </c>
      <c r="P26" s="134" t="str">
        <f ca="1">IFERROR(INDEX(표1[과제수행도],MATCH(C8&amp;$C$60,표1[찾기용 병합],0),1),"")</f>
        <v/>
      </c>
    </row>
    <row r="27" spans="2:18" ht="60" customHeight="1" thickTop="1" thickBot="1">
      <c r="B27" s="281"/>
      <c r="C27" s="33" t="str">
        <f t="shared" ca="1" si="3"/>
        <v/>
      </c>
      <c r="D27" s="31" t="str">
        <f ca="1">IFERROR(INDEX(표1[교재],MATCH(C9&amp;C60,표1[찾기용 병합],0),1),"")</f>
        <v/>
      </c>
      <c r="E27" s="52" t="str">
        <f ca="1">IFERROR(INDEX(표1[진도],MATCH(C9&amp;C60,표1[찾기용 병합],0),1),"")</f>
        <v/>
      </c>
      <c r="F27" s="10"/>
      <c r="G27" s="258"/>
      <c r="H27" s="94" t="str">
        <f t="shared" ref="H27:H37" ca="1" si="5">C9</f>
        <v/>
      </c>
      <c r="I27" s="260" t="str">
        <f ca="1">IFERROR(INDEX(표1[과제],MATCH(C9&amp;$C$60,표1[찾기용 병합],0),1),"")</f>
        <v/>
      </c>
      <c r="J27" s="261"/>
      <c r="K27" s="261"/>
      <c r="L27" s="261"/>
      <c r="M27" s="262"/>
      <c r="N27" s="284"/>
      <c r="O27" s="135" t="str">
        <f t="shared" ca="1" si="4"/>
        <v/>
      </c>
      <c r="P27" s="134" t="str">
        <f ca="1">IFERROR(INDEX(표1[과제수행도],MATCH(C9&amp;$C$60,표1[찾기용 병합],0),1),"")</f>
        <v/>
      </c>
    </row>
    <row r="28" spans="2:18" ht="60" customHeight="1" thickTop="1" thickBot="1">
      <c r="B28" s="281"/>
      <c r="C28" s="45" t="str">
        <f t="shared" ca="1" si="3"/>
        <v/>
      </c>
      <c r="D28" s="42" t="str">
        <f ca="1">IFERROR(INDEX(표1[교재],MATCH(C10&amp;C60,표1[찾기용 병합],0),1),"")</f>
        <v/>
      </c>
      <c r="E28" s="79" t="str">
        <f ca="1">IFERROR(INDEX(표1[진도],MATCH(C10&amp;C60,표1[찾기용 병합],0),1),"")</f>
        <v/>
      </c>
      <c r="F28" s="10"/>
      <c r="G28" s="258"/>
      <c r="H28" s="94" t="str">
        <f t="shared" ca="1" si="5"/>
        <v/>
      </c>
      <c r="I28" s="260" t="str">
        <f ca="1">IFERROR(INDEX(표1[과제],MATCH(C10&amp;$C$60,표1[찾기용 병합],0),1),"")</f>
        <v/>
      </c>
      <c r="J28" s="261"/>
      <c r="K28" s="261"/>
      <c r="L28" s="261"/>
      <c r="M28" s="262"/>
      <c r="N28" s="284"/>
      <c r="O28" s="135" t="str">
        <f t="shared" ca="1" si="4"/>
        <v/>
      </c>
      <c r="P28" s="134" t="str">
        <f ca="1">IFERROR(INDEX(표1[과제수행도],MATCH(C10&amp;$C$60,표1[찾기용 병합],0),1),"")</f>
        <v/>
      </c>
    </row>
    <row r="29" spans="2:18" ht="60" customHeight="1" thickTop="1" thickBot="1">
      <c r="B29" s="281"/>
      <c r="C29" s="34" t="str">
        <f t="shared" ca="1" si="3"/>
        <v/>
      </c>
      <c r="D29" s="46" t="str">
        <f ca="1">IFERROR(INDEX(표1[교재],MATCH(C11&amp;C60,표1[찾기용 병합],0),1),"")</f>
        <v/>
      </c>
      <c r="E29" s="51" t="str">
        <f ca="1">IFERROR(INDEX(표1[진도],MATCH(C11&amp;C60,표1[찾기용 병합],0),1),"")</f>
        <v/>
      </c>
      <c r="F29" s="10"/>
      <c r="G29" s="258"/>
      <c r="H29" s="94" t="str">
        <f t="shared" ca="1" si="5"/>
        <v/>
      </c>
      <c r="I29" s="260" t="str">
        <f ca="1">IFERROR(INDEX(표1[과제],MATCH(C11&amp;$C$60,표1[찾기용 병합],0),1),"")</f>
        <v/>
      </c>
      <c r="J29" s="261"/>
      <c r="K29" s="261"/>
      <c r="L29" s="261"/>
      <c r="M29" s="262"/>
      <c r="N29" s="284"/>
      <c r="O29" s="135" t="str">
        <f t="shared" ca="1" si="4"/>
        <v/>
      </c>
      <c r="P29" s="134" t="str">
        <f ca="1">IFERROR(INDEX(표1[과제수행도],MATCH(C11&amp;$C$60,표1[찾기용 병합],0),1),"")</f>
        <v/>
      </c>
    </row>
    <row r="30" spans="2:18" ht="60" customHeight="1" thickTop="1" thickBot="1">
      <c r="B30" s="281"/>
      <c r="C30" s="44" t="str">
        <f t="shared" ca="1" si="3"/>
        <v/>
      </c>
      <c r="D30" s="41" t="str">
        <f ca="1">IFERROR(INDEX(표1[교재],MATCH(C12&amp;C60,표1[찾기용 병합],0),1),"")</f>
        <v/>
      </c>
      <c r="E30" s="53" t="str">
        <f ca="1">IFERROR(INDEX(표1[진도],MATCH(C12&amp;C60,표1[찾기용 병합],0),1),"")</f>
        <v/>
      </c>
      <c r="F30" s="10"/>
      <c r="G30" s="258"/>
      <c r="H30" s="94" t="str">
        <f t="shared" ca="1" si="5"/>
        <v/>
      </c>
      <c r="I30" s="260" t="str">
        <f ca="1">IFERROR(INDEX(표1[과제],MATCH(C12&amp;$C$60,표1[찾기용 병합],0),1),"")</f>
        <v/>
      </c>
      <c r="J30" s="261"/>
      <c r="K30" s="261"/>
      <c r="L30" s="261"/>
      <c r="M30" s="262"/>
      <c r="N30" s="284"/>
      <c r="O30" s="135" t="str">
        <f t="shared" ca="1" si="4"/>
        <v/>
      </c>
      <c r="P30" s="134" t="str">
        <f ca="1">IFERROR(INDEX(표1[과제수행도],MATCH(C12&amp;$C$60,표1[찾기용 병합],0),1),"")</f>
        <v/>
      </c>
    </row>
    <row r="31" spans="2:18" ht="60" customHeight="1" thickTop="1" thickBot="1">
      <c r="B31" s="281"/>
      <c r="C31" s="34" t="str">
        <f t="shared" ca="1" si="3"/>
        <v/>
      </c>
      <c r="D31" s="41" t="str">
        <f ca="1">IFERROR(INDEX(표1[교재],MATCH(C13&amp;C60,표1[찾기용 병합],0),1),"")</f>
        <v/>
      </c>
      <c r="E31" s="51" t="str">
        <f ca="1">IFERROR(INDEX(표1[진도],MATCH(C13&amp;C60,표1[찾기용 병합],0),1),"")</f>
        <v/>
      </c>
      <c r="F31" s="10"/>
      <c r="G31" s="258"/>
      <c r="H31" s="94" t="str">
        <f t="shared" ca="1" si="5"/>
        <v/>
      </c>
      <c r="I31" s="260" t="str">
        <f ca="1">IFERROR(INDEX(표1[과제],MATCH(C13&amp;$C$60,표1[찾기용 병합],0),1),"")</f>
        <v/>
      </c>
      <c r="J31" s="261"/>
      <c r="K31" s="261"/>
      <c r="L31" s="261"/>
      <c r="M31" s="262"/>
      <c r="N31" s="284"/>
      <c r="O31" s="135" t="str">
        <f t="shared" ca="1" si="4"/>
        <v/>
      </c>
      <c r="P31" s="134" t="str">
        <f ca="1">IFERROR(INDEX(표1[과제수행도],MATCH(C13&amp;$C$60,표1[찾기용 병합],0),1),"")</f>
        <v/>
      </c>
    </row>
    <row r="32" spans="2:18" ht="60" customHeight="1" thickTop="1" thickBot="1">
      <c r="B32" s="282"/>
      <c r="C32" s="43"/>
      <c r="D32" s="41"/>
      <c r="E32" s="51"/>
      <c r="F32" s="10"/>
      <c r="G32" s="258"/>
      <c r="H32" s="94" t="str">
        <f t="shared" ca="1" si="5"/>
        <v/>
      </c>
      <c r="I32" s="260" t="str">
        <f ca="1">IFERROR(INDEX(표1[과제],MATCH(C14&amp;$C$60,표1[찾기용 병합],0),1),"")</f>
        <v/>
      </c>
      <c r="J32" s="261"/>
      <c r="K32" s="261"/>
      <c r="L32" s="261"/>
      <c r="M32" s="262"/>
      <c r="N32" s="285"/>
      <c r="O32" s="135" t="str">
        <f t="shared" ca="1" si="4"/>
        <v/>
      </c>
      <c r="P32" s="134" t="str">
        <f ca="1">IFERROR(INDEX(표1[과제수행도],MATCH(C14&amp;$C$60,표1[찾기용 병합],0),1),"")</f>
        <v/>
      </c>
    </row>
    <row r="33" spans="2:16" ht="60" customHeight="1" thickTop="1" thickBot="1">
      <c r="B33" s="282"/>
      <c r="C33" s="43"/>
      <c r="D33" s="41"/>
      <c r="E33" s="51"/>
      <c r="F33" s="10"/>
      <c r="G33" s="258"/>
      <c r="H33" s="94" t="str">
        <f t="shared" ca="1" si="5"/>
        <v/>
      </c>
      <c r="I33" s="260" t="str">
        <f ca="1">IFERROR(INDEX(표1[과제],MATCH(C15&amp;$C$60,표1[찾기용 병합],0),1),"")</f>
        <v/>
      </c>
      <c r="J33" s="261"/>
      <c r="K33" s="261"/>
      <c r="L33" s="261"/>
      <c r="M33" s="262"/>
      <c r="N33" s="285"/>
      <c r="O33" s="135" t="str">
        <f t="shared" ca="1" si="4"/>
        <v/>
      </c>
      <c r="P33" s="134" t="str">
        <f ca="1">IFERROR(INDEX(표1[과제수행도],MATCH(C15&amp;$C$60,표1[찾기용 병합],0),1),"")</f>
        <v/>
      </c>
    </row>
    <row r="34" spans="2:16" ht="60" customHeight="1" thickTop="1" thickBot="1">
      <c r="B34" s="282"/>
      <c r="C34" s="43"/>
      <c r="D34" s="41"/>
      <c r="E34" s="51"/>
      <c r="F34" s="10"/>
      <c r="G34" s="258"/>
      <c r="H34" s="94" t="str">
        <f t="shared" ca="1" si="5"/>
        <v/>
      </c>
      <c r="I34" s="260" t="str">
        <f ca="1">IFERROR(INDEX(표1[과제],MATCH(C16&amp;$C$60,표1[찾기용 병합],0),1),"")</f>
        <v/>
      </c>
      <c r="J34" s="261"/>
      <c r="K34" s="261"/>
      <c r="L34" s="261"/>
      <c r="M34" s="262"/>
      <c r="N34" s="285"/>
      <c r="O34" s="135" t="str">
        <f t="shared" ca="1" si="4"/>
        <v/>
      </c>
      <c r="P34" s="134" t="str">
        <f ca="1">IFERROR(INDEX(표1[과제수행도],MATCH(C16&amp;$C$60,표1[찾기용 병합],0),1),"")</f>
        <v/>
      </c>
    </row>
    <row r="35" spans="2:16" ht="60" customHeight="1" thickTop="1" thickBot="1">
      <c r="B35" s="282"/>
      <c r="C35" s="43"/>
      <c r="D35" s="41"/>
      <c r="E35" s="51"/>
      <c r="F35" s="10"/>
      <c r="G35" s="258"/>
      <c r="H35" s="94" t="str">
        <f t="shared" ca="1" si="5"/>
        <v/>
      </c>
      <c r="I35" s="260" t="str">
        <f ca="1">IFERROR(INDEX(표1[과제],MATCH(C17&amp;$C$60,표1[찾기용 병합],0),1),"")</f>
        <v/>
      </c>
      <c r="J35" s="261"/>
      <c r="K35" s="261"/>
      <c r="L35" s="261"/>
      <c r="M35" s="262"/>
      <c r="N35" s="285"/>
      <c r="O35" s="135" t="str">
        <f t="shared" ca="1" si="4"/>
        <v/>
      </c>
      <c r="P35" s="134" t="str">
        <f ca="1">IFERROR(INDEX(표1[과제수행도],MATCH(C17&amp;$C$60,표1[찾기용 병합],0),1),"")</f>
        <v/>
      </c>
    </row>
    <row r="36" spans="2:16" ht="60" customHeight="1" thickTop="1" thickBot="1">
      <c r="B36" s="282"/>
      <c r="C36" s="43"/>
      <c r="D36" s="41"/>
      <c r="E36" s="51"/>
      <c r="F36" s="10"/>
      <c r="G36" s="258"/>
      <c r="H36" s="94" t="str">
        <f t="shared" ca="1" si="5"/>
        <v/>
      </c>
      <c r="I36" s="260" t="str">
        <f ca="1">IFERROR(INDEX(표1[과제],MATCH(C18&amp;$C$60,표1[찾기용 병합],0),1),"")</f>
        <v/>
      </c>
      <c r="J36" s="261"/>
      <c r="K36" s="261"/>
      <c r="L36" s="261"/>
      <c r="M36" s="262"/>
      <c r="N36" s="285"/>
      <c r="O36" s="135" t="str">
        <f t="shared" ca="1" si="4"/>
        <v/>
      </c>
      <c r="P36" s="134" t="str">
        <f ca="1">IFERROR(INDEX(표1[과제수행도],MATCH(C18&amp;$C$60,표1[찾기용 병합],0),1),"")</f>
        <v/>
      </c>
    </row>
    <row r="37" spans="2:16" ht="60" customHeight="1" thickTop="1" thickBot="1">
      <c r="B37" s="282"/>
      <c r="C37" s="43" t="str">
        <f t="shared" ref="C37" ca="1" si="6">C19</f>
        <v/>
      </c>
      <c r="D37" s="41" t="str">
        <f ca="1">IFERROR(INDEX(표1[교재],MATCH(C19&amp;C60,표1[찾기용 병합],0),1),"")</f>
        <v/>
      </c>
      <c r="E37" s="51" t="str">
        <f ca="1">IFERROR(INDEX(표1[진도],MATCH(C19&amp;C60,표1[찾기용 병합],0),1),"")</f>
        <v/>
      </c>
      <c r="F37" s="10"/>
      <c r="G37" s="258"/>
      <c r="H37" s="94" t="str">
        <f t="shared" ca="1" si="5"/>
        <v/>
      </c>
      <c r="I37" s="260" t="str">
        <f ca="1">IFERROR(INDEX(표1[과제],MATCH(C19&amp;$C$60,표1[찾기용 병합],0),1),"")</f>
        <v/>
      </c>
      <c r="J37" s="261"/>
      <c r="K37" s="261"/>
      <c r="L37" s="261"/>
      <c r="M37" s="262"/>
      <c r="N37" s="286"/>
      <c r="O37" s="135" t="str">
        <f t="shared" ca="1" si="4"/>
        <v/>
      </c>
      <c r="P37" s="134" t="str">
        <f ca="1">IFERROR(INDEX(표1[과제수행도],MATCH(C19&amp;$C$60,표1[찾기용 병합],0),1),"")</f>
        <v/>
      </c>
    </row>
    <row r="38" spans="2:16" ht="16.8" thickTop="1" thickBot="1">
      <c r="B38" s="1"/>
      <c r="C38" s="1"/>
      <c r="D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s="98" customFormat="1" ht="36.6" thickBot="1">
      <c r="B39" s="269" t="s">
        <v>76</v>
      </c>
      <c r="C39" s="270" t="s">
        <v>73</v>
      </c>
      <c r="D39" s="270"/>
      <c r="E39" s="270" t="s">
        <v>77</v>
      </c>
      <c r="F39" s="270"/>
      <c r="G39" s="270"/>
      <c r="H39" s="270" t="s">
        <v>78</v>
      </c>
      <c r="I39" s="270"/>
      <c r="J39" s="270" t="s">
        <v>79</v>
      </c>
      <c r="K39" s="270"/>
      <c r="L39" s="270"/>
      <c r="M39" s="270" t="s">
        <v>80</v>
      </c>
      <c r="N39" s="270"/>
      <c r="O39" s="270"/>
      <c r="P39" s="270"/>
    </row>
    <row r="40" spans="2:16" s="97" customFormat="1" ht="36.6" thickBot="1">
      <c r="B40" s="269"/>
      <c r="C40" s="243" t="str">
        <f ca="1">IFERROR(INDEX(학습관리표2!$B:$B,MATCH($C$60&amp;ROW()-39,학습관리표2!$Q:$Q,0),1),"")</f>
        <v/>
      </c>
      <c r="D40" s="244"/>
      <c r="E40" s="242" t="str">
        <f ca="1">IFERROR(INDEX(학습관리표2!$E:$E,MATCH($C$60&amp;ROW()-39,학습관리표2!$Q:$Q,0),1),"")</f>
        <v/>
      </c>
      <c r="F40" s="242"/>
      <c r="G40" s="242"/>
      <c r="H40" s="242" t="str">
        <f ca="1">IFERROR(INDEX(학습관리표2!$F:$F,MATCH($C$60&amp;ROW()-39,학습관리표2!$Q:$Q,0),1),"")</f>
        <v/>
      </c>
      <c r="I40" s="242"/>
      <c r="J40" s="242" t="str">
        <f ca="1">IFERROR(INDEX(학습관리표2!$G:$G,MATCH($C$60&amp;ROW()-39,학습관리표2!$Q:$Q,0),1),"")</f>
        <v/>
      </c>
      <c r="K40" s="242"/>
      <c r="L40" s="242"/>
      <c r="M40" s="242" t="str">
        <f ca="1">IFERROR(INDEX(학습관리표2!$H:$H,MATCH($C$60&amp;ROW()-39,학습관리표2!$Q:$Q,0),1),"")</f>
        <v/>
      </c>
      <c r="N40" s="242"/>
      <c r="O40" s="242"/>
      <c r="P40" s="242"/>
    </row>
    <row r="41" spans="2:16" s="97" customFormat="1" ht="36.6" thickBot="1">
      <c r="B41" s="269"/>
      <c r="C41" s="243" t="str">
        <f ca="1">IFERROR(INDEX(학습관리표2!$B:$B,MATCH($C$60&amp;ROW()-39,학습관리표2!$Q:$Q,0),1),"")</f>
        <v/>
      </c>
      <c r="D41" s="244"/>
      <c r="E41" s="242" t="str">
        <f ca="1">IFERROR(INDEX(학습관리표2!$E:$E,MATCH($C$60&amp;ROW()-39,학습관리표2!$Q:$Q,0),1),"")</f>
        <v/>
      </c>
      <c r="F41" s="242"/>
      <c r="G41" s="242"/>
      <c r="H41" s="242" t="str">
        <f ca="1">IFERROR(INDEX(학습관리표2!$F:$F,MATCH($C$60&amp;ROW()-39,학습관리표2!$Q:$Q,0),1),"")</f>
        <v/>
      </c>
      <c r="I41" s="242"/>
      <c r="J41" s="242" t="str">
        <f ca="1">IFERROR(INDEX(학습관리표2!$G:$G,MATCH($C$60&amp;ROW()-39,학습관리표2!$Q:$Q,0),1),"")</f>
        <v/>
      </c>
      <c r="K41" s="242"/>
      <c r="L41" s="242"/>
      <c r="M41" s="242" t="str">
        <f ca="1">IFERROR(INDEX(학습관리표2!$H:$H,MATCH($C$60&amp;ROW()-39,학습관리표2!$Q:$Q,0),1),"")</f>
        <v/>
      </c>
      <c r="N41" s="242"/>
      <c r="O41" s="242"/>
      <c r="P41" s="242"/>
    </row>
    <row r="42" spans="2:16" s="97" customFormat="1" ht="36.6" thickBot="1">
      <c r="B42" s="269"/>
      <c r="C42" s="243" t="str">
        <f ca="1">IFERROR(INDEX(학습관리표2!$B:$B,MATCH($C$60&amp;ROW()-39,학습관리표2!$Q:$Q,0),1),"")</f>
        <v/>
      </c>
      <c r="D42" s="244"/>
      <c r="E42" s="242" t="str">
        <f ca="1">IFERROR(INDEX(학습관리표2!$E:$E,MATCH($C$60&amp;ROW()-39,학습관리표2!$Q:$Q,0),1),"")</f>
        <v/>
      </c>
      <c r="F42" s="242"/>
      <c r="G42" s="242"/>
      <c r="H42" s="242" t="str">
        <f ca="1">IFERROR(INDEX(학습관리표2!$F:$F,MATCH($C$60&amp;ROW()-39,학습관리표2!$Q:$Q,0),1),"")</f>
        <v/>
      </c>
      <c r="I42" s="242"/>
      <c r="J42" s="242" t="str">
        <f ca="1">IFERROR(INDEX(학습관리표2!$G:$G,MATCH($C$60&amp;ROW()-39,학습관리표2!$Q:$Q,0),1),"")</f>
        <v/>
      </c>
      <c r="K42" s="242"/>
      <c r="L42" s="242"/>
      <c r="M42" s="242" t="str">
        <f ca="1">IFERROR(INDEX(학습관리표2!$H:$H,MATCH($C$60&amp;ROW()-39,학습관리표2!$Q:$Q,0),1),"")</f>
        <v/>
      </c>
      <c r="N42" s="242"/>
      <c r="O42" s="242"/>
      <c r="P42" s="242"/>
    </row>
    <row r="43" spans="2:16" s="97" customFormat="1" ht="36.6" thickBot="1">
      <c r="B43" s="269"/>
      <c r="C43" s="243" t="str">
        <f ca="1">IFERROR(INDEX(학습관리표2!$B:$B,MATCH($C$60&amp;ROW()-39,학습관리표2!$Q:$Q,0),1),"")</f>
        <v/>
      </c>
      <c r="D43" s="244"/>
      <c r="E43" s="242" t="str">
        <f ca="1">IFERROR(INDEX(학습관리표2!$E:$E,MATCH($C$60&amp;ROW()-39,학습관리표2!$Q:$Q,0),1),"")</f>
        <v/>
      </c>
      <c r="F43" s="242"/>
      <c r="G43" s="242"/>
      <c r="H43" s="242" t="str">
        <f ca="1">IFERROR(INDEX(학습관리표2!$F:$F,MATCH($C$60&amp;ROW()-39,학습관리표2!$Q:$Q,0),1),"")</f>
        <v/>
      </c>
      <c r="I43" s="242"/>
      <c r="J43" s="242" t="str">
        <f ca="1">IFERROR(INDEX(학습관리표2!$G:$G,MATCH($C$60&amp;ROW()-39,학습관리표2!$Q:$Q,0),1),"")</f>
        <v/>
      </c>
      <c r="K43" s="242"/>
      <c r="L43" s="242"/>
      <c r="M43" s="242" t="str">
        <f ca="1">IFERROR(INDEX(학습관리표2!$H:$H,MATCH($C$60&amp;ROW()-39,학습관리표2!$Q:$Q,0),1),"")</f>
        <v/>
      </c>
      <c r="N43" s="242"/>
      <c r="O43" s="242"/>
      <c r="P43" s="242"/>
    </row>
    <row r="44" spans="2:16" s="97" customFormat="1" ht="36.6" thickBot="1">
      <c r="B44" s="269"/>
      <c r="C44" s="243" t="str">
        <f ca="1">IFERROR(INDEX(학습관리표2!$B:$B,MATCH($C$60&amp;ROW()-39,학습관리표2!$Q:$Q,0),1),"")</f>
        <v/>
      </c>
      <c r="D44" s="244"/>
      <c r="E44" s="242" t="str">
        <f ca="1">IFERROR(INDEX(학습관리표2!$E:$E,MATCH($C$60&amp;ROW()-39,학습관리표2!$Q:$Q,0),1),"")</f>
        <v/>
      </c>
      <c r="F44" s="242"/>
      <c r="G44" s="242"/>
      <c r="H44" s="242" t="str">
        <f ca="1">IFERROR(INDEX(학습관리표2!$F:$F,MATCH($C$60&amp;ROW()-39,학습관리표2!$Q:$Q,0),1),"")</f>
        <v/>
      </c>
      <c r="I44" s="242"/>
      <c r="J44" s="242" t="str">
        <f ca="1">IFERROR(INDEX(학습관리표2!$G:$G,MATCH($C$60&amp;ROW()-39,학습관리표2!$Q:$Q,0),1),"")</f>
        <v/>
      </c>
      <c r="K44" s="242"/>
      <c r="L44" s="242"/>
      <c r="M44" s="242" t="str">
        <f ca="1">IFERROR(INDEX(학습관리표2!$H:$H,MATCH($C$60&amp;ROW()-39,학습관리표2!$Q:$Q,0),1),"")</f>
        <v/>
      </c>
      <c r="N44" s="242"/>
      <c r="O44" s="242"/>
      <c r="P44" s="242"/>
    </row>
    <row r="45" spans="2:16" s="97" customFormat="1" ht="36.6" thickBot="1">
      <c r="B45" s="269"/>
      <c r="C45" s="243" t="str">
        <f ca="1">IFERROR(INDEX(학습관리표2!$B:$B,MATCH($C$60&amp;ROW()-39,학습관리표2!$Q:$Q,0),1),"")</f>
        <v/>
      </c>
      <c r="D45" s="244"/>
      <c r="E45" s="242" t="str">
        <f ca="1">IFERROR(INDEX(학습관리표2!$E:$E,MATCH($C$60&amp;ROW()-39,학습관리표2!$Q:$Q,0),1),"")</f>
        <v/>
      </c>
      <c r="F45" s="242"/>
      <c r="G45" s="242"/>
      <c r="H45" s="242" t="str">
        <f ca="1">IFERROR(INDEX(학습관리표2!$F:$F,MATCH($C$60&amp;ROW()-39,학습관리표2!$Q:$Q,0),1),"")</f>
        <v/>
      </c>
      <c r="I45" s="242"/>
      <c r="J45" s="242" t="str">
        <f ca="1">IFERROR(INDEX(학습관리표2!$G:$G,MATCH($C$60&amp;ROW()-39,학습관리표2!$Q:$Q,0),1),"")</f>
        <v/>
      </c>
      <c r="K45" s="242"/>
      <c r="L45" s="242"/>
      <c r="M45" s="242" t="str">
        <f ca="1">IFERROR(INDEX(학습관리표2!$H:$H,MATCH($C$60&amp;ROW()-39,학습관리표2!$Q:$Q,0),1),"")</f>
        <v/>
      </c>
      <c r="N45" s="242"/>
      <c r="O45" s="242"/>
      <c r="P45" s="242"/>
    </row>
    <row r="46" spans="2:16" s="97" customFormat="1" ht="36.6" thickBot="1">
      <c r="B46" s="269"/>
      <c r="C46" s="243" t="str">
        <f ca="1">IFERROR(INDEX(학습관리표2!$B:$B,MATCH($C$60&amp;ROW()-39,학습관리표2!$Q:$Q,0),1),"")</f>
        <v/>
      </c>
      <c r="D46" s="244"/>
      <c r="E46" s="242" t="str">
        <f ca="1">IFERROR(INDEX(학습관리표2!$E:$E,MATCH($C$60&amp;ROW()-39,학습관리표2!$Q:$Q,0),1),"")</f>
        <v/>
      </c>
      <c r="F46" s="242"/>
      <c r="G46" s="242"/>
      <c r="H46" s="242" t="str">
        <f ca="1">IFERROR(INDEX(학습관리표2!$F:$F,MATCH($C$60&amp;ROW()-39,학습관리표2!$Q:$Q,0),1),"")</f>
        <v/>
      </c>
      <c r="I46" s="242"/>
      <c r="J46" s="242" t="str">
        <f ca="1">IFERROR(INDEX(학습관리표2!$G:$G,MATCH($C$60&amp;ROW()-39,학습관리표2!$Q:$Q,0),1),"")</f>
        <v/>
      </c>
      <c r="K46" s="242"/>
      <c r="L46" s="242"/>
      <c r="M46" s="242" t="str">
        <f ca="1">IFERROR(INDEX(학습관리표2!$H:$H,MATCH($C$60&amp;ROW()-39,학습관리표2!$Q:$Q,0),1),"")</f>
        <v/>
      </c>
      <c r="N46" s="242"/>
      <c r="O46" s="242"/>
      <c r="P46" s="242"/>
    </row>
    <row r="47" spans="2:16" s="97" customFormat="1" ht="36.6" thickBot="1">
      <c r="B47" s="269"/>
      <c r="C47" s="243" t="str">
        <f ca="1">IFERROR(INDEX(학습관리표2!$B:$B,MATCH($C$60&amp;ROW()-39,학습관리표2!$Q:$Q,0),1),"")</f>
        <v/>
      </c>
      <c r="D47" s="244"/>
      <c r="E47" s="242" t="str">
        <f ca="1">IFERROR(INDEX(학습관리표2!$E:$E,MATCH($C$60&amp;ROW()-39,학습관리표2!$Q:$Q,0),1),"")</f>
        <v/>
      </c>
      <c r="F47" s="242"/>
      <c r="G47" s="242"/>
      <c r="H47" s="242" t="str">
        <f ca="1">IFERROR(INDEX(학습관리표2!$F:$F,MATCH($C$60&amp;ROW()-39,학습관리표2!$Q:$Q,0),1),"")</f>
        <v/>
      </c>
      <c r="I47" s="242"/>
      <c r="J47" s="242" t="str">
        <f ca="1">IFERROR(INDEX(학습관리표2!$G:$G,MATCH($C$60&amp;ROW()-39,학습관리표2!$Q:$Q,0),1),"")</f>
        <v/>
      </c>
      <c r="K47" s="242"/>
      <c r="L47" s="242"/>
      <c r="M47" s="242" t="str">
        <f ca="1">IFERROR(INDEX(학습관리표2!$H:$H,MATCH($C$60&amp;ROW()-39,학습관리표2!$Q:$Q,0),1),"")</f>
        <v/>
      </c>
      <c r="N47" s="242"/>
      <c r="O47" s="242"/>
      <c r="P47" s="242"/>
    </row>
    <row r="48" spans="2:16" s="97" customFormat="1" ht="36.6" thickBot="1">
      <c r="B48" s="269"/>
      <c r="C48" s="243" t="str">
        <f ca="1">IFERROR(INDEX(학습관리표2!$B:$B,MATCH($C$60&amp;ROW()-39,학습관리표2!$Q:$Q,0),1),"")</f>
        <v/>
      </c>
      <c r="D48" s="244"/>
      <c r="E48" s="242" t="str">
        <f ca="1">IFERROR(INDEX(학습관리표2!$E:$E,MATCH($C$60&amp;ROW()-39,학습관리표2!$Q:$Q,0),1),"")</f>
        <v/>
      </c>
      <c r="F48" s="242"/>
      <c r="G48" s="242"/>
      <c r="H48" s="242" t="str">
        <f ca="1">IFERROR(INDEX(학습관리표2!$F:$F,MATCH($C$60&amp;ROW()-39,학습관리표2!$Q:$Q,0),1),"")</f>
        <v/>
      </c>
      <c r="I48" s="242"/>
      <c r="J48" s="242" t="str">
        <f ca="1">IFERROR(INDEX(학습관리표2!$G:$G,MATCH($C$60&amp;ROW()-39,학습관리표2!$Q:$Q,0),1),"")</f>
        <v/>
      </c>
      <c r="K48" s="242"/>
      <c r="L48" s="242"/>
      <c r="M48" s="242" t="str">
        <f ca="1">IFERROR(INDEX(학습관리표2!$H:$H,MATCH($C$60&amp;ROW()-39,학습관리표2!$Q:$Q,0),1),"")</f>
        <v/>
      </c>
      <c r="N48" s="242"/>
      <c r="O48" s="242"/>
      <c r="P48" s="242"/>
    </row>
    <row r="49" spans="2:16" s="97" customFormat="1" ht="36.6" thickBot="1">
      <c r="B49" s="269"/>
      <c r="C49" s="243" t="str">
        <f ca="1">IFERROR(INDEX(학습관리표2!$B:$B,MATCH($C$60&amp;ROW()-39,학습관리표2!$Q:$Q,0),1),"")</f>
        <v/>
      </c>
      <c r="D49" s="244"/>
      <c r="E49" s="242" t="str">
        <f ca="1">IFERROR(INDEX(학습관리표2!$E:$E,MATCH($C$60&amp;ROW()-39,학습관리표2!$Q:$Q,0),1),"")</f>
        <v/>
      </c>
      <c r="F49" s="242"/>
      <c r="G49" s="242"/>
      <c r="H49" s="242" t="str">
        <f ca="1">IFERROR(INDEX(학습관리표2!$F:$F,MATCH($C$60&amp;ROW()-39,학습관리표2!$Q:$Q,0),1),"")</f>
        <v/>
      </c>
      <c r="I49" s="242"/>
      <c r="J49" s="242" t="str">
        <f ca="1">IFERROR(INDEX(학습관리표2!$G:$G,MATCH($C$60&amp;ROW()-39,학습관리표2!$Q:$Q,0),1),"")</f>
        <v/>
      </c>
      <c r="K49" s="242"/>
      <c r="L49" s="242"/>
      <c r="M49" s="242" t="str">
        <f ca="1">IFERROR(INDEX(학습관리표2!$H:$H,MATCH($C$60&amp;ROW()-39,학습관리표2!$Q:$Q,0),1),"")</f>
        <v/>
      </c>
      <c r="N49" s="242"/>
      <c r="O49" s="242"/>
      <c r="P49" s="242"/>
    </row>
    <row r="50" spans="2:16" s="97" customFormat="1" ht="36.6" thickBot="1">
      <c r="B50" s="269"/>
      <c r="C50" s="243" t="str">
        <f ca="1">IFERROR(INDEX(학습관리표2!$B:$B,MATCH($C$60&amp;ROW()-39,학습관리표2!$Q:$Q,0),1),"")</f>
        <v/>
      </c>
      <c r="D50" s="244"/>
      <c r="E50" s="242" t="str">
        <f ca="1">IFERROR(INDEX(학습관리표2!$E:$E,MATCH($C$60&amp;ROW()-39,학습관리표2!$Q:$Q,0),1),"")</f>
        <v/>
      </c>
      <c r="F50" s="242"/>
      <c r="G50" s="242"/>
      <c r="H50" s="242" t="str">
        <f ca="1">IFERROR(INDEX(학습관리표2!$F:$F,MATCH($C$60&amp;ROW()-39,학습관리표2!$Q:$Q,0),1),"")</f>
        <v/>
      </c>
      <c r="I50" s="242"/>
      <c r="J50" s="242" t="str">
        <f ca="1">IFERROR(INDEX(학습관리표2!$G:$G,MATCH($C$60&amp;ROW()-39,학습관리표2!$Q:$Q,0),1),"")</f>
        <v/>
      </c>
      <c r="K50" s="242"/>
      <c r="L50" s="242"/>
      <c r="M50" s="242" t="str">
        <f ca="1">IFERROR(INDEX(학습관리표2!$H:$H,MATCH($C$60&amp;ROW()-39,학습관리표2!$Q:$Q,0),1),"")</f>
        <v/>
      </c>
      <c r="N50" s="242"/>
      <c r="O50" s="242"/>
      <c r="P50" s="242"/>
    </row>
    <row r="51" spans="2:16" s="97" customFormat="1" ht="36.6" thickBot="1">
      <c r="B51" s="269"/>
      <c r="C51" s="243" t="str">
        <f ca="1">IFERROR(INDEX(학습관리표2!$B:$B,MATCH($C$60&amp;ROW()-39,학습관리표2!$Q:$Q,0),1),"")</f>
        <v/>
      </c>
      <c r="D51" s="244"/>
      <c r="E51" s="242" t="str">
        <f ca="1">IFERROR(INDEX(학습관리표2!$E:$E,MATCH($C$60&amp;ROW()-39,학습관리표2!$Q:$Q,0),1),"")</f>
        <v/>
      </c>
      <c r="F51" s="242"/>
      <c r="G51" s="242"/>
      <c r="H51" s="242" t="str">
        <f ca="1">IFERROR(INDEX(학습관리표2!$F:$F,MATCH($C$60&amp;ROW()-39,학습관리표2!$Q:$Q,0),1),"")</f>
        <v/>
      </c>
      <c r="I51" s="242"/>
      <c r="J51" s="242" t="str">
        <f ca="1">IFERROR(INDEX(학습관리표2!$G:$G,MATCH($C$60&amp;ROW()-39,학습관리표2!$Q:$Q,0),1),"")</f>
        <v/>
      </c>
      <c r="K51" s="242"/>
      <c r="L51" s="242"/>
      <c r="M51" s="242" t="str">
        <f ca="1">IFERROR(INDEX(학습관리표2!$H:$H,MATCH($C$60&amp;ROW()-39,학습관리표2!$Q:$Q,0),1),"")</f>
        <v/>
      </c>
      <c r="N51" s="242"/>
      <c r="O51" s="242"/>
      <c r="P51" s="242"/>
    </row>
    <row r="52" spans="2:16" s="97" customFormat="1" ht="36.6" thickBot="1">
      <c r="B52" s="269"/>
      <c r="C52" s="243" t="str">
        <f ca="1">IFERROR(INDEX(학습관리표2!$B:$B,MATCH($C$60&amp;ROW()-39,학습관리표2!$Q:$Q,0),1),"")</f>
        <v/>
      </c>
      <c r="D52" s="244"/>
      <c r="E52" s="242" t="str">
        <f ca="1">IFERROR(INDEX(학습관리표2!$E:$E,MATCH($C$60&amp;ROW()-39,학습관리표2!$Q:$Q,0),1),"")</f>
        <v/>
      </c>
      <c r="F52" s="242"/>
      <c r="G52" s="242"/>
      <c r="H52" s="242" t="str">
        <f ca="1">IFERROR(INDEX(학습관리표2!$F:$F,MATCH($C$60&amp;ROW()-39,학습관리표2!$Q:$Q,0),1),"")</f>
        <v/>
      </c>
      <c r="I52" s="242"/>
      <c r="J52" s="242" t="str">
        <f ca="1">IFERROR(INDEX(학습관리표2!$G:$G,MATCH($C$60&amp;ROW()-39,학습관리표2!$Q:$Q,0),1),"")</f>
        <v/>
      </c>
      <c r="K52" s="242"/>
      <c r="L52" s="242"/>
      <c r="M52" s="242" t="str">
        <f ca="1">IFERROR(INDEX(학습관리표2!$H:$H,MATCH($C$60&amp;ROW()-39,학습관리표2!$Q:$Q,0),1),"")</f>
        <v/>
      </c>
      <c r="N52" s="242"/>
      <c r="O52" s="242"/>
      <c r="P52" s="242"/>
    </row>
    <row r="53" spans="2:16" s="97" customFormat="1" ht="36.6" thickBot="1">
      <c r="B53" s="269"/>
      <c r="C53" s="243" t="str">
        <f ca="1">IFERROR(INDEX(학습관리표2!$B:$B,MATCH($C$60&amp;ROW()-39,학습관리표2!$Q:$Q,0),1),"")</f>
        <v/>
      </c>
      <c r="D53" s="244"/>
      <c r="E53" s="242" t="str">
        <f ca="1">IFERROR(INDEX(학습관리표2!$E:$E,MATCH($C$60&amp;ROW()-39,학습관리표2!$Q:$Q,0),1),"")</f>
        <v/>
      </c>
      <c r="F53" s="242"/>
      <c r="G53" s="242"/>
      <c r="H53" s="242" t="str">
        <f ca="1">IFERROR(INDEX(학습관리표2!$F:$F,MATCH($C$60&amp;ROW()-39,학습관리표2!$Q:$Q,0),1),"")</f>
        <v/>
      </c>
      <c r="I53" s="242"/>
      <c r="J53" s="242" t="str">
        <f ca="1">IFERROR(INDEX(학습관리표2!$G:$G,MATCH($C$60&amp;ROW()-39,학습관리표2!$Q:$Q,0),1),"")</f>
        <v/>
      </c>
      <c r="K53" s="242"/>
      <c r="L53" s="242"/>
      <c r="M53" s="242" t="str">
        <f ca="1">IFERROR(INDEX(학습관리표2!$H:$H,MATCH($C$60&amp;ROW()-39,학습관리표2!$Q:$Q,0),1),"")</f>
        <v/>
      </c>
      <c r="N53" s="242"/>
      <c r="O53" s="242"/>
      <c r="P53" s="242"/>
    </row>
    <row r="54" spans="2:16" s="97" customFormat="1" ht="36.6" thickBot="1">
      <c r="B54" s="269"/>
      <c r="C54" s="243" t="str">
        <f ca="1">IFERROR(INDEX(학습관리표2!$B:$B,MATCH($C$60&amp;ROW()-39,학습관리표2!$Q:$Q,0),1),"")</f>
        <v/>
      </c>
      <c r="D54" s="244"/>
      <c r="E54" s="242" t="str">
        <f ca="1">IFERROR(INDEX(학습관리표2!$E:$E,MATCH($C$60&amp;ROW()-39,학습관리표2!$Q:$Q,0),1),"")</f>
        <v/>
      </c>
      <c r="F54" s="242"/>
      <c r="G54" s="242"/>
      <c r="H54" s="242" t="str">
        <f ca="1">IFERROR(INDEX(학습관리표2!$F:$F,MATCH($C$60&amp;ROW()-39,학습관리표2!$Q:$Q,0),1),"")</f>
        <v/>
      </c>
      <c r="I54" s="242"/>
      <c r="J54" s="242" t="str">
        <f ca="1">IFERROR(INDEX(학습관리표2!$G:$G,MATCH($C$60&amp;ROW()-39,학습관리표2!$Q:$Q,0),1),"")</f>
        <v/>
      </c>
      <c r="K54" s="242"/>
      <c r="L54" s="242"/>
      <c r="M54" s="271" t="str">
        <f ca="1">IFERROR(INDEX(학습관리표2!$H:$H,MATCH($C$60&amp;ROW()-39,학습관리표2!$Q:$Q,0),1),"")</f>
        <v/>
      </c>
      <c r="N54" s="272"/>
      <c r="O54" s="272"/>
      <c r="P54" s="273"/>
    </row>
    <row r="55" spans="2:16"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2:16" ht="35.25" customHeight="1">
      <c r="B56" s="263" t="s">
        <v>81</v>
      </c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5"/>
    </row>
    <row r="57" spans="2:16" ht="256.5" customHeight="1">
      <c r="B57" s="266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8"/>
    </row>
    <row r="58" spans="2:16"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2:16">
      <c r="B59" s="11"/>
      <c r="C59" s="18"/>
      <c r="D59" s="11"/>
      <c r="E59" s="10"/>
      <c r="F59" s="10"/>
      <c r="G59" s="11"/>
      <c r="H59" s="18"/>
      <c r="I59" s="11"/>
      <c r="J59" s="11"/>
      <c r="K59" s="11"/>
      <c r="L59" s="18"/>
      <c r="M59" s="11"/>
      <c r="N59" s="11"/>
      <c r="O59" s="18"/>
      <c r="P59" s="11"/>
    </row>
    <row r="60" spans="2:16" ht="39" customHeight="1">
      <c r="B60" s="21" t="s">
        <v>64</v>
      </c>
      <c r="C60" s="245" t="s">
        <v>65</v>
      </c>
      <c r="D60" s="245"/>
      <c r="E60" s="245"/>
      <c r="F60" s="10"/>
      <c r="G60" s="11"/>
      <c r="H60" s="18"/>
      <c r="I60" s="11"/>
      <c r="J60" s="11"/>
      <c r="K60" s="11"/>
      <c r="L60" s="18"/>
      <c r="M60" s="11"/>
      <c r="N60" s="11"/>
      <c r="O60" s="18"/>
      <c r="P60" s="11"/>
    </row>
  </sheetData>
  <mergeCells count="109">
    <mergeCell ref="B1:P1"/>
    <mergeCell ref="B4:B19"/>
    <mergeCell ref="E4:E19"/>
    <mergeCell ref="B22:B37"/>
    <mergeCell ref="I24:M24"/>
    <mergeCell ref="I25:M25"/>
    <mergeCell ref="I26:M26"/>
    <mergeCell ref="I27:M27"/>
    <mergeCell ref="I28:M28"/>
    <mergeCell ref="I29:M29"/>
    <mergeCell ref="I30:M30"/>
    <mergeCell ref="I31:M31"/>
    <mergeCell ref="I37:M37"/>
    <mergeCell ref="N22:N37"/>
    <mergeCell ref="I32:M32"/>
    <mergeCell ref="I33:M33"/>
    <mergeCell ref="I34:M34"/>
    <mergeCell ref="I35:M35"/>
    <mergeCell ref="I36:M36"/>
    <mergeCell ref="C60:E60"/>
    <mergeCell ref="G4:G19"/>
    <mergeCell ref="K4:K19"/>
    <mergeCell ref="N4:N19"/>
    <mergeCell ref="G22:G37"/>
    <mergeCell ref="I22:M22"/>
    <mergeCell ref="I23:M23"/>
    <mergeCell ref="B56:P56"/>
    <mergeCell ref="B57:P57"/>
    <mergeCell ref="B39:B54"/>
    <mergeCell ref="C39:D39"/>
    <mergeCell ref="E39:G39"/>
    <mergeCell ref="H39:I39"/>
    <mergeCell ref="J39:L39"/>
    <mergeCell ref="M39:P39"/>
    <mergeCell ref="C40:D40"/>
    <mergeCell ref="C54:D54"/>
    <mergeCell ref="E54:G54"/>
    <mergeCell ref="H54:I54"/>
    <mergeCell ref="J54:L54"/>
    <mergeCell ref="M54:P54"/>
    <mergeCell ref="C43:D43"/>
    <mergeCell ref="E43:G43"/>
    <mergeCell ref="H43:I43"/>
    <mergeCell ref="J43:L43"/>
    <mergeCell ref="M43:P43"/>
    <mergeCell ref="C45:D45"/>
    <mergeCell ref="E45:G45"/>
    <mergeCell ref="H45:I45"/>
    <mergeCell ref="J45:L45"/>
    <mergeCell ref="M45:P45"/>
    <mergeCell ref="C44:D44"/>
    <mergeCell ref="E44:G44"/>
    <mergeCell ref="H44:I44"/>
    <mergeCell ref="J44:L44"/>
    <mergeCell ref="M44:P44"/>
    <mergeCell ref="C42:D42"/>
    <mergeCell ref="E42:G42"/>
    <mergeCell ref="H42:I42"/>
    <mergeCell ref="J42:L42"/>
    <mergeCell ref="M42:P42"/>
    <mergeCell ref="E40:G40"/>
    <mergeCell ref="H40:I40"/>
    <mergeCell ref="J40:L40"/>
    <mergeCell ref="M40:P40"/>
    <mergeCell ref="C41:D41"/>
    <mergeCell ref="E41:G41"/>
    <mergeCell ref="H41:I41"/>
    <mergeCell ref="J41:L41"/>
    <mergeCell ref="M41:P41"/>
    <mergeCell ref="M48:P48"/>
    <mergeCell ref="C47:D47"/>
    <mergeCell ref="E47:G47"/>
    <mergeCell ref="H47:I47"/>
    <mergeCell ref="J47:L47"/>
    <mergeCell ref="M47:P47"/>
    <mergeCell ref="C46:D46"/>
    <mergeCell ref="E46:G46"/>
    <mergeCell ref="H46:I46"/>
    <mergeCell ref="J46:L46"/>
    <mergeCell ref="M46:P46"/>
    <mergeCell ref="C49:D49"/>
    <mergeCell ref="C50:D50"/>
    <mergeCell ref="C51:D51"/>
    <mergeCell ref="C52:D52"/>
    <mergeCell ref="C53:D53"/>
    <mergeCell ref="C48:D48"/>
    <mergeCell ref="E48:G48"/>
    <mergeCell ref="H48:I48"/>
    <mergeCell ref="J48:L48"/>
    <mergeCell ref="H49:I49"/>
    <mergeCell ref="H50:I50"/>
    <mergeCell ref="H51:I51"/>
    <mergeCell ref="H52:I52"/>
    <mergeCell ref="H53:I53"/>
    <mergeCell ref="E49:G49"/>
    <mergeCell ref="E50:G50"/>
    <mergeCell ref="E51:G51"/>
    <mergeCell ref="E52:G52"/>
    <mergeCell ref="E53:G53"/>
    <mergeCell ref="M49:P49"/>
    <mergeCell ref="M50:P50"/>
    <mergeCell ref="M51:P51"/>
    <mergeCell ref="M52:P52"/>
    <mergeCell ref="M53:P53"/>
    <mergeCell ref="J49:L49"/>
    <mergeCell ref="J50:L50"/>
    <mergeCell ref="J51:L51"/>
    <mergeCell ref="J52:L52"/>
    <mergeCell ref="J53:L53"/>
  </mergeCells>
  <phoneticPr fontId="20" type="noConversion"/>
  <dataValidations count="1">
    <dataValidation type="list" allowBlank="1" showInputMessage="1" showErrorMessage="1" sqref="C60:E60">
      <formula1>이름</formula1>
    </dataValidation>
  </dataValidations>
  <pageMargins left="0.69999998807907104" right="0.69999998807907104" top="0.75" bottom="0.75" header="0.30000001192092896" footer="0.30000001192092896"/>
  <pageSetup paperSize="9" scale="28" orientation="landscape" r:id="rId1"/>
  <rowBreaks count="1" manualBreakCount="1">
    <brk id="62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9" workbookViewId="0">
      <selection activeCell="B10" sqref="B10"/>
    </sheetView>
  </sheetViews>
  <sheetFormatPr defaultRowHeight="17.399999999999999"/>
  <cols>
    <col min="1" max="1" width="9.5" style="80" bestFit="1" customWidth="1"/>
    <col min="2" max="7" width="23.69921875" style="80" customWidth="1"/>
    <col min="8" max="8" width="41.3984375" customWidth="1"/>
    <col min="9" max="9" width="9" hidden="1" customWidth="1"/>
    <col min="10" max="10" width="7.59765625" hidden="1" customWidth="1"/>
    <col min="11" max="11" width="9" hidden="1" customWidth="1"/>
    <col min="12" max="12" width="13.19921875" hidden="1" customWidth="1"/>
    <col min="13" max="13" width="9" hidden="1" customWidth="1"/>
    <col min="14" max="14" width="13.8984375" hidden="1" customWidth="1"/>
    <col min="15" max="15" width="15.8984375" hidden="1" customWidth="1"/>
    <col min="16" max="16" width="18" hidden="1" customWidth="1"/>
    <col min="17" max="17" width="9" hidden="1" customWidth="1"/>
    <col min="18" max="18" width="16" hidden="1" customWidth="1"/>
    <col min="19" max="19" width="0" hidden="1" customWidth="1"/>
    <col min="20" max="20" width="17.8984375" hidden="1" customWidth="1"/>
  </cols>
  <sheetData>
    <row r="1" spans="1:20" ht="27.75" customHeight="1">
      <c r="A1" s="156" t="s">
        <v>82</v>
      </c>
      <c r="B1" s="156"/>
      <c r="C1" s="156"/>
      <c r="D1" s="156"/>
      <c r="E1" s="156"/>
      <c r="F1" s="156"/>
      <c r="G1" s="156"/>
      <c r="H1" s="156"/>
    </row>
    <row r="2" spans="1:20">
      <c r="A2" s="82" t="s">
        <v>83</v>
      </c>
      <c r="B2" s="81" t="s">
        <v>73</v>
      </c>
      <c r="C2" s="81" t="s">
        <v>84</v>
      </c>
      <c r="D2" s="82" t="s">
        <v>85</v>
      </c>
      <c r="E2" s="82" t="s">
        <v>77</v>
      </c>
      <c r="F2" s="82" t="s">
        <v>78</v>
      </c>
      <c r="G2" s="82" t="s">
        <v>86</v>
      </c>
      <c r="H2" s="83" t="s">
        <v>80</v>
      </c>
      <c r="I2" s="82" t="s">
        <v>12</v>
      </c>
      <c r="J2" s="82" t="s">
        <v>13</v>
      </c>
      <c r="K2" s="82" t="s">
        <v>15</v>
      </c>
      <c r="L2" s="82" t="s">
        <v>16</v>
      </c>
      <c r="M2" s="82" t="s">
        <v>17</v>
      </c>
      <c r="N2" s="82" t="s">
        <v>18</v>
      </c>
      <c r="O2" s="82" t="s">
        <v>19</v>
      </c>
      <c r="P2" s="82" t="s">
        <v>87</v>
      </c>
      <c r="Q2" s="82" t="s">
        <v>88</v>
      </c>
      <c r="R2" s="82" t="s">
        <v>89</v>
      </c>
      <c r="S2" s="82" t="s">
        <v>90</v>
      </c>
      <c r="T2" s="82" t="s">
        <v>91</v>
      </c>
    </row>
    <row r="3" spans="1:20">
      <c r="A3" s="85">
        <f>ROW()-2</f>
        <v>1</v>
      </c>
      <c r="B3" s="86" t="s">
        <v>92</v>
      </c>
      <c r="C3" s="91">
        <v>0.40625</v>
      </c>
      <c r="D3" s="87" t="s">
        <v>24</v>
      </c>
      <c r="E3" s="87" t="s">
        <v>93</v>
      </c>
      <c r="F3" s="84">
        <v>3</v>
      </c>
      <c r="G3" s="87" t="s">
        <v>94</v>
      </c>
      <c r="H3" s="106" t="s">
        <v>95</v>
      </c>
      <c r="I3" s="88" t="e">
        <f>IF($B3="","",MONTH(표2[[#This Row],[날짜]]))</f>
        <v>#VALUE!</v>
      </c>
      <c r="J3" s="89" t="e">
        <f>IF($B3="","",WEEKNUM(표2[[#This Row],[날짜]],2)-WEEKNUM(표2[[#This Row],[날짜]]-DAY(표2[[#This Row],[날짜]])+1,2)+1)</f>
        <v>#VALUE!</v>
      </c>
      <c r="K3" s="88" t="e">
        <f>IF($B3="","",표2[[#This Row],[월]]&amp;"월 "&amp;표2[[#This Row],[주]]&amp;"주차")</f>
        <v>#VALUE!</v>
      </c>
      <c r="L3" s="88">
        <f ca="1">IF(표2[[#This Row],[주차 유니크]]="","",ROW()-2)</f>
        <v>1</v>
      </c>
      <c r="M3" s="88" t="str">
        <f ca="1">IFERROR(LOOKUP(2,1/(COUNTIF(OFFSET($M$2,0,0,ROW()-2,1),OFFSET($K$3,0,0,COUNT(표2[주]),1))=0),OFFSET($K$3,0,0,COUNT(표2[주]),1)),"")</f>
        <v>1월 3주차</v>
      </c>
      <c r="N3" s="88">
        <f ca="1">IF(표2[[#This Row],[이름 유니크]]="","",ROW()-2)</f>
        <v>1</v>
      </c>
      <c r="O3" s="88" t="str">
        <f ca="1">IFERROR(LOOKUP(2,1/(COUNTIF(OFFSET($O$2,0,0,ROW()-2,1),OFFSET($D$3,0,0,COUNT(표2[주]),1))=0),OFFSET($D$3,0,0,COUNT(표2[주]),1)),"")</f>
        <v>김규희</v>
      </c>
      <c r="P3" s="88">
        <f ca="1">IF(D3="","",COUNTIF(OFFSET($D$2,0,0,ROW()-1,1),$D3))</f>
        <v>1</v>
      </c>
      <c r="Q3" s="104" t="str">
        <f t="shared" ref="Q3:Q34" ca="1" si="0">D3&amp;P3</f>
        <v>김규희1</v>
      </c>
      <c r="R3" s="104" t="e">
        <f>D3&amp;K3</f>
        <v>#VALUE!</v>
      </c>
      <c r="S3" s="104" t="e">
        <f t="shared" ref="S3:S34" ca="1" si="1">IF($R3="","",COUNTIF(OFFSET(R$1,0,0,ROW(),1),$R3))</f>
        <v>#VALUE!</v>
      </c>
      <c r="T3" s="104" t="e">
        <f t="shared" ref="T3:T34" si="2">IF($R3="","",R3&amp;"/"&amp;S3)</f>
        <v>#VALUE!</v>
      </c>
    </row>
    <row r="4" spans="1:20">
      <c r="A4" s="84">
        <f>ROW()-2</f>
        <v>2</v>
      </c>
      <c r="B4" s="86">
        <v>44566</v>
      </c>
      <c r="C4" s="91">
        <v>0.41180555555555554</v>
      </c>
      <c r="D4" s="87" t="s">
        <v>24</v>
      </c>
      <c r="E4" s="87" t="s">
        <v>93</v>
      </c>
      <c r="F4" s="84">
        <v>3</v>
      </c>
      <c r="G4" s="87" t="s">
        <v>96</v>
      </c>
      <c r="H4" s="106" t="s">
        <v>95</v>
      </c>
      <c r="I4" s="84">
        <f>IF($B4="","",MONTH(표2[[#This Row],[날짜]]))</f>
        <v>1</v>
      </c>
      <c r="J4" s="90">
        <f>IF($B4="","",WEEKNUM(표2[[#This Row],[날짜]],2)-WEEKNUM(표2[[#This Row],[날짜]]-DAY(표2[[#This Row],[날짜]])+1,2)+1)</f>
        <v>2</v>
      </c>
      <c r="K4" s="84" t="str">
        <f>IF($B4="","",표2[[#This Row],[월]]&amp;"월 "&amp;표2[[#This Row],[주]]&amp;"주차")</f>
        <v>1월 2주차</v>
      </c>
      <c r="L4" s="84" t="str">
        <f ca="1">IF(표2[[#This Row],[주차 유니크]]="","",ROW()-2)</f>
        <v/>
      </c>
      <c r="M4" s="84" t="str">
        <f ca="1">IFERROR(LOOKUP(2,1/(COUNTIF(OFFSET($M$2,0,0,ROW()-2,1),OFFSET($K$3,0,0,COUNT(표2[주]),1))=0),OFFSET($K$3,0,0,COUNT(표2[주]),1)),"")</f>
        <v/>
      </c>
      <c r="N4" s="84">
        <f ca="1">IF(표2[[#This Row],[이름 유니크]]="","",ROW()-2)</f>
        <v>2</v>
      </c>
      <c r="O4" s="84" t="str">
        <f ca="1">IFERROR(LOOKUP(2,1/(COUNTIF(OFFSET($O$2,0,0,ROW()-2,1),OFFSET($D$3,0,0,COUNT(표2[주]),1))=0),OFFSET($D$3,0,0,COUNT(표2[주]),1)),"")</f>
        <v>장연주</v>
      </c>
      <c r="P4" s="84">
        <f t="shared" ref="P4" ca="1" si="3">IF(D4="","",COUNTIF(OFFSET($D$2,0,0,ROW()-1,1),$D4))</f>
        <v>2</v>
      </c>
      <c r="Q4" s="99" t="str">
        <f t="shared" ca="1" si="0"/>
        <v>김규희2</v>
      </c>
      <c r="R4" s="99" t="str">
        <f t="shared" ref="R4:R34" si="4">D4&amp;K4</f>
        <v>김규희1월 2주차</v>
      </c>
      <c r="S4" s="99">
        <f t="shared" ca="1" si="1"/>
        <v>1</v>
      </c>
      <c r="T4" s="99" t="str">
        <f t="shared" ca="1" si="2"/>
        <v>김규희1월 2주차/1</v>
      </c>
    </row>
    <row r="5" spans="1:20">
      <c r="A5" s="99">
        <f>ROW()-2</f>
        <v>3</v>
      </c>
      <c r="B5" s="86">
        <v>44567</v>
      </c>
      <c r="C5" s="91">
        <v>0.41180555555555554</v>
      </c>
      <c r="D5" s="87" t="s">
        <v>24</v>
      </c>
      <c r="E5" s="87" t="s">
        <v>97</v>
      </c>
      <c r="F5" s="84">
        <v>3</v>
      </c>
      <c r="G5" s="105" t="s">
        <v>25</v>
      </c>
      <c r="H5" s="106" t="s">
        <v>98</v>
      </c>
      <c r="I5" s="99">
        <f>IF($B5="","",MONTH(표2[[#This Row],[날짜]]))</f>
        <v>1</v>
      </c>
      <c r="J5" s="103">
        <f>IF($B5="","",WEEKNUM(표2[[#This Row],[날짜]],2)-WEEKNUM(표2[[#This Row],[날짜]]-DAY(표2[[#This Row],[날짜]])+1,2)+1)</f>
        <v>2</v>
      </c>
      <c r="K5" s="99" t="str">
        <f>IF($B5="","",표2[[#This Row],[월]]&amp;"월 "&amp;표2[[#This Row],[주]]&amp;"주차")</f>
        <v>1월 2주차</v>
      </c>
      <c r="L5" s="99" t="str">
        <f ca="1">IF(표2[[#This Row],[주차 유니크]]="","",ROW()-2)</f>
        <v/>
      </c>
      <c r="M5" s="99" t="str">
        <f ca="1">IFERROR(LOOKUP(2,1/(COUNTIF(OFFSET($M$2,0,0,ROW()-2,1),OFFSET($K$3,0,0,COUNT(표2[주]),1))=0),OFFSET($K$3,0,0,COUNT(표2[주]),1)),"")</f>
        <v/>
      </c>
      <c r="N5" s="99" t="str">
        <f ca="1">IF(표2[[#This Row],[이름 유니크]]="","",ROW()-2)</f>
        <v/>
      </c>
      <c r="O5" s="99" t="str">
        <f ca="1">IFERROR(LOOKUP(2,1/(COUNTIF(OFFSET($O$2,0,0,ROW()-2,1),OFFSET($D$3,0,0,COUNT(표2[주]),1))=0),OFFSET($D$3,0,0,COUNT(표2[주]),1)),"")</f>
        <v/>
      </c>
      <c r="P5" s="99">
        <f ca="1">IF(D5="","",COUNTIF(OFFSET($D$2,0,0,ROW()-1,1),$D5))</f>
        <v>3</v>
      </c>
      <c r="Q5" s="99" t="str">
        <f t="shared" ca="1" si="0"/>
        <v>김규희3</v>
      </c>
      <c r="R5" s="99" t="str">
        <f t="shared" si="4"/>
        <v>김규희1월 2주차</v>
      </c>
      <c r="S5" s="99">
        <f t="shared" ca="1" si="1"/>
        <v>2</v>
      </c>
      <c r="T5" s="99" t="str">
        <f t="shared" ca="1" si="2"/>
        <v>김규희1월 2주차/2</v>
      </c>
    </row>
    <row r="6" spans="1:20" ht="52.2">
      <c r="A6" s="99">
        <f>ROW()-2</f>
        <v>4</v>
      </c>
      <c r="B6" s="86">
        <v>44568</v>
      </c>
      <c r="C6" s="91">
        <v>0.41111111111111115</v>
      </c>
      <c r="D6" s="87" t="s">
        <v>24</v>
      </c>
      <c r="E6" s="140" t="s">
        <v>97</v>
      </c>
      <c r="F6" s="84">
        <v>3</v>
      </c>
      <c r="G6" s="105" t="s">
        <v>99</v>
      </c>
      <c r="H6" s="106" t="s">
        <v>95</v>
      </c>
      <c r="I6" s="99">
        <f>IF($B6="","",MONTH(표2[[#This Row],[날짜]]))</f>
        <v>1</v>
      </c>
      <c r="J6" s="103">
        <f>IF($B6="","",WEEKNUM(표2[[#This Row],[날짜]],2)-WEEKNUM(표2[[#This Row],[날짜]]-DAY(표2[[#This Row],[날짜]])+1,2)+1)</f>
        <v>2</v>
      </c>
      <c r="K6" s="99" t="str">
        <f>IF($B6="","",표2[[#This Row],[월]]&amp;"월 "&amp;표2[[#This Row],[주]]&amp;"주차")</f>
        <v>1월 2주차</v>
      </c>
      <c r="L6" s="99" t="str">
        <f ca="1">IF(표2[[#This Row],[주차 유니크]]="","",ROW()-2)</f>
        <v/>
      </c>
      <c r="M6" s="99" t="str">
        <f ca="1">IFERROR(LOOKUP(2,1/(COUNTIF(OFFSET($M$2,0,0,ROW()-2,1),OFFSET($K$3,0,0,COUNT(표2[주]),1))=0),OFFSET($K$3,0,0,COUNT(표2[주]),1)),"")</f>
        <v/>
      </c>
      <c r="N6" s="99" t="str">
        <f ca="1">IF(표2[[#This Row],[이름 유니크]]="","",ROW()-2)</f>
        <v/>
      </c>
      <c r="O6" s="99" t="str">
        <f ca="1">IFERROR(LOOKUP(2,1/(COUNTIF(OFFSET($O$2,0,0,ROW()-2,1),OFFSET($D$3,0,0,COUNT(표2[주]),1))=0),OFFSET($D$3,0,0,COUNT(표2[주]),1)),"")</f>
        <v/>
      </c>
      <c r="P6" s="99">
        <f ca="1">IF(D6="","",COUNTIF(OFFSET($D$2,0,0,ROW()-1,1),$D6))</f>
        <v>4</v>
      </c>
      <c r="Q6" s="99" t="str">
        <f t="shared" ca="1" si="0"/>
        <v>김규희4</v>
      </c>
      <c r="R6" s="99" t="str">
        <f t="shared" si="4"/>
        <v>김규희1월 2주차</v>
      </c>
      <c r="S6" s="99">
        <f t="shared" ca="1" si="1"/>
        <v>3</v>
      </c>
      <c r="T6" s="99" t="str">
        <f t="shared" ca="1" si="2"/>
        <v>김규희1월 2주차/3</v>
      </c>
    </row>
    <row r="7" spans="1:20">
      <c r="A7" s="99">
        <f>ROW()-2</f>
        <v>5</v>
      </c>
      <c r="B7" s="86">
        <v>44571</v>
      </c>
      <c r="C7" s="91">
        <v>0.41180555555555554</v>
      </c>
      <c r="D7" s="87" t="s">
        <v>24</v>
      </c>
      <c r="E7" s="87" t="s">
        <v>100</v>
      </c>
      <c r="F7" s="84">
        <v>3</v>
      </c>
      <c r="G7" t="s">
        <v>101</v>
      </c>
      <c r="H7" s="106" t="s">
        <v>95</v>
      </c>
      <c r="I7" s="99">
        <f>IF($B7="","",MONTH(표2[[#This Row],[날짜]]))</f>
        <v>1</v>
      </c>
      <c r="J7" s="103">
        <f>IF($B7="","",WEEKNUM(표2[[#This Row],[날짜]],2)-WEEKNUM(표2[[#This Row],[날짜]]-DAY(표2[[#This Row],[날짜]])+1,2)+1)</f>
        <v>3</v>
      </c>
      <c r="K7" s="99" t="str">
        <f>IF($B7="","",표2[[#This Row],[월]]&amp;"월 "&amp;표2[[#This Row],[주]]&amp;"주차")</f>
        <v>1월 3주차</v>
      </c>
      <c r="L7" s="99" t="str">
        <f ca="1">IF(표2[[#This Row],[주차 유니크]]="","",ROW()-2)</f>
        <v/>
      </c>
      <c r="M7" s="99" t="str">
        <f ca="1">IFERROR(LOOKUP(2,1/(COUNTIF(OFFSET($M$2,0,0,ROW()-2,1),OFFSET($K$3,0,0,COUNT(표2[주]),1))=0),OFFSET($K$3,0,0,COUNT(표2[주]),1)),"")</f>
        <v/>
      </c>
      <c r="N7" s="99" t="str">
        <f ca="1">IF(표2[[#This Row],[이름 유니크]]="","",ROW()-2)</f>
        <v/>
      </c>
      <c r="O7" s="99" t="str">
        <f ca="1">IFERROR(LOOKUP(2,1/(COUNTIF(OFFSET($O$2,0,0,ROW()-2,1),OFFSET($D$3,0,0,COUNT(표2[주]),1))=0),OFFSET($D$3,0,0,COUNT(표2[주]),1)),"")</f>
        <v/>
      </c>
      <c r="P7" s="99">
        <f ca="1">IF(D7="","",COUNTIF(OFFSET($D$2,0,0,ROW()-1,1),$D7))</f>
        <v>5</v>
      </c>
      <c r="Q7" s="99" t="str">
        <f t="shared" ca="1" si="0"/>
        <v>김규희5</v>
      </c>
      <c r="R7" s="99" t="str">
        <f t="shared" si="4"/>
        <v>김규희1월 3주차</v>
      </c>
      <c r="S7" s="99">
        <f t="shared" ca="1" si="1"/>
        <v>1</v>
      </c>
      <c r="T7" s="99" t="str">
        <f t="shared" ca="1" si="2"/>
        <v>김규희1월 3주차/1</v>
      </c>
    </row>
    <row r="8" spans="1:20" ht="34.799999999999997">
      <c r="A8" s="99">
        <f t="shared" ref="A8:A39" si="5">ROW()-2</f>
        <v>6</v>
      </c>
      <c r="B8" s="86">
        <v>44571</v>
      </c>
      <c r="C8" s="91">
        <v>0.41250000000000003</v>
      </c>
      <c r="D8" s="87" t="s">
        <v>37</v>
      </c>
      <c r="E8" s="87" t="s">
        <v>100</v>
      </c>
      <c r="F8" s="84">
        <v>3</v>
      </c>
      <c r="G8" s="105" t="s">
        <v>102</v>
      </c>
      <c r="H8" s="106" t="s">
        <v>95</v>
      </c>
      <c r="I8" s="99">
        <f>IF($B8="","",MONTH(표2[[#This Row],[날짜]]))</f>
        <v>1</v>
      </c>
      <c r="J8" s="103">
        <f>IF($B8="","",WEEKNUM(표2[[#This Row],[날짜]],2)-WEEKNUM(표2[[#This Row],[날짜]]-DAY(표2[[#This Row],[날짜]])+1,2)+1)</f>
        <v>3</v>
      </c>
      <c r="K8" s="99" t="str">
        <f>IF($B8="","",표2[[#This Row],[월]]&amp;"월 "&amp;표2[[#This Row],[주]]&amp;"주차")</f>
        <v>1월 3주차</v>
      </c>
      <c r="L8" s="99" t="str">
        <f ca="1">IF(표2[[#This Row],[주차 유니크]]="","",ROW()-2)</f>
        <v/>
      </c>
      <c r="M8" s="99" t="str">
        <f ca="1">IFERROR(LOOKUP(2,1/(COUNTIF(OFFSET($M$2,0,0,ROW()-2,1),OFFSET($K$3,0,0,COUNT(표2[주]),1))=0),OFFSET($K$3,0,0,COUNT(표2[주]),1)),"")</f>
        <v/>
      </c>
      <c r="N8" s="99" t="str">
        <f ca="1">IF(표2[[#This Row],[이름 유니크]]="","",ROW()-2)</f>
        <v/>
      </c>
      <c r="O8" s="99" t="str">
        <f ca="1">IFERROR(LOOKUP(2,1/(COUNTIF(OFFSET($O$2,0,0,ROW()-2,1),OFFSET($D$3,0,0,COUNT(표2[주]),1))=0),OFFSET($D$3,0,0,COUNT(표2[주]),1)),"")</f>
        <v/>
      </c>
      <c r="P8" s="99">
        <f t="shared" ref="P8:P39" ca="1" si="6">IF(D8="","",COUNTIF(OFFSET($D$2,0,0,ROW()-1,1),$D8))</f>
        <v>1</v>
      </c>
      <c r="Q8" s="99" t="str">
        <f t="shared" ca="1" si="0"/>
        <v>장연주1</v>
      </c>
      <c r="R8" s="99" t="str">
        <f t="shared" si="4"/>
        <v>장연주1월 3주차</v>
      </c>
      <c r="S8" s="99">
        <f t="shared" ca="1" si="1"/>
        <v>1</v>
      </c>
      <c r="T8" s="99" t="str">
        <f t="shared" ca="1" si="2"/>
        <v>장연주1월 3주차/1</v>
      </c>
    </row>
    <row r="9" spans="1:20" ht="69.599999999999994">
      <c r="A9" s="99">
        <f t="shared" si="5"/>
        <v>7</v>
      </c>
      <c r="B9" s="86" t="s">
        <v>103</v>
      </c>
      <c r="C9" s="91">
        <v>0.41250000000000003</v>
      </c>
      <c r="D9" s="87" t="s">
        <v>24</v>
      </c>
      <c r="E9" s="87" t="s">
        <v>104</v>
      </c>
      <c r="F9" s="84">
        <v>3</v>
      </c>
      <c r="G9" s="105" t="s">
        <v>105</v>
      </c>
      <c r="H9" s="106" t="s">
        <v>106</v>
      </c>
      <c r="I9" s="99" t="e">
        <f>IF($B9="","",MONTH(표2[[#This Row],[날짜]]))</f>
        <v>#VALUE!</v>
      </c>
      <c r="J9" s="103" t="e">
        <f>IF($B9="","",WEEKNUM(표2[[#This Row],[날짜]],2)-WEEKNUM(표2[[#This Row],[날짜]]-DAY(표2[[#This Row],[날짜]])+1,2)+1)</f>
        <v>#VALUE!</v>
      </c>
      <c r="K9" s="99" t="e">
        <f>IF($B9="","",표2[[#This Row],[월]]&amp;"월 "&amp;표2[[#This Row],[주]]&amp;"주차")</f>
        <v>#VALUE!</v>
      </c>
      <c r="L9" s="99" t="str">
        <f ca="1">IF(표2[[#This Row],[주차 유니크]]="","",ROW()-2)</f>
        <v/>
      </c>
      <c r="M9" s="99" t="str">
        <f ca="1">IFERROR(LOOKUP(2,1/(COUNTIF(OFFSET($M$2,0,0,ROW()-2,1),OFFSET($K$3,0,0,COUNT(표2[주]),1))=0),OFFSET($K$3,0,0,COUNT(표2[주]),1)),"")</f>
        <v/>
      </c>
      <c r="N9" s="99" t="str">
        <f ca="1">IF(표2[[#This Row],[이름 유니크]]="","",ROW()-2)</f>
        <v/>
      </c>
      <c r="O9" s="99" t="str">
        <f ca="1">IFERROR(LOOKUP(2,1/(COUNTIF(OFFSET($O$2,0,0,ROW()-2,1),OFFSET($D$3,0,0,COUNT(표2[주]),1))=0),OFFSET($D$3,0,0,COUNT(표2[주]),1)),"")</f>
        <v/>
      </c>
      <c r="P9" s="99">
        <f t="shared" ca="1" si="6"/>
        <v>6</v>
      </c>
      <c r="Q9" s="99" t="str">
        <f t="shared" ca="1" si="0"/>
        <v>김규희6</v>
      </c>
      <c r="R9" s="99" t="e">
        <f t="shared" si="4"/>
        <v>#VALUE!</v>
      </c>
      <c r="S9" s="99" t="e">
        <f t="shared" ca="1" si="1"/>
        <v>#VALUE!</v>
      </c>
      <c r="T9" s="99" t="e">
        <f t="shared" si="2"/>
        <v>#VALUE!</v>
      </c>
    </row>
    <row r="10" spans="1:20" ht="52.2">
      <c r="A10" s="99">
        <f t="shared" si="5"/>
        <v>8</v>
      </c>
      <c r="B10" s="86" t="s">
        <v>103</v>
      </c>
      <c r="C10" s="91">
        <v>0.41388888888888892</v>
      </c>
      <c r="D10" s="87" t="s">
        <v>37</v>
      </c>
      <c r="E10" s="87" t="s">
        <v>104</v>
      </c>
      <c r="F10" s="84">
        <v>3</v>
      </c>
      <c r="G10" s="105" t="s">
        <v>107</v>
      </c>
      <c r="H10" s="106" t="s">
        <v>108</v>
      </c>
      <c r="I10" s="99" t="e">
        <f>IF($B10="","",MONTH(표2[[#This Row],[날짜]]))</f>
        <v>#VALUE!</v>
      </c>
      <c r="J10" s="103" t="e">
        <f>IF($B10="","",WEEKNUM(표2[[#This Row],[날짜]],2)-WEEKNUM(표2[[#This Row],[날짜]]-DAY(표2[[#This Row],[날짜]])+1,2)+1)</f>
        <v>#VALUE!</v>
      </c>
      <c r="K10" s="99" t="e">
        <f>IF($B10="","",표2[[#This Row],[월]]&amp;"월 "&amp;표2[[#This Row],[주]]&amp;"주차")</f>
        <v>#VALUE!</v>
      </c>
      <c r="L10" s="99" t="str">
        <f ca="1">IF(표2[[#This Row],[주차 유니크]]="","",ROW()-2)</f>
        <v/>
      </c>
      <c r="M10" s="99" t="str">
        <f ca="1">IFERROR(LOOKUP(2,1/(COUNTIF(OFFSET($M$2,0,0,ROW()-2,1),OFFSET($K$3,0,0,COUNT(표2[주]),1))=0),OFFSET($K$3,0,0,COUNT(표2[주]),1)),"")</f>
        <v/>
      </c>
      <c r="N10" s="99" t="str">
        <f ca="1">IF(표2[[#This Row],[이름 유니크]]="","",ROW()-2)</f>
        <v/>
      </c>
      <c r="O10" s="99" t="str">
        <f ca="1">IFERROR(LOOKUP(2,1/(COUNTIF(OFFSET($O$2,0,0,ROW()-2,1),OFFSET($D$3,0,0,COUNT(표2[주]),1))=0),OFFSET($D$3,0,0,COUNT(표2[주]),1)),"")</f>
        <v/>
      </c>
      <c r="P10" s="99">
        <f t="shared" ca="1" si="6"/>
        <v>2</v>
      </c>
      <c r="Q10" s="99" t="str">
        <f t="shared" ca="1" si="0"/>
        <v>장연주2</v>
      </c>
      <c r="R10" s="99" t="e">
        <f t="shared" si="4"/>
        <v>#VALUE!</v>
      </c>
      <c r="S10" s="99" t="e">
        <f t="shared" ca="1" si="1"/>
        <v>#VALUE!</v>
      </c>
      <c r="T10" s="99" t="e">
        <f t="shared" si="2"/>
        <v>#VALUE!</v>
      </c>
    </row>
    <row r="11" spans="1:20" ht="52.2">
      <c r="A11" s="99">
        <f t="shared" si="5"/>
        <v>9</v>
      </c>
      <c r="B11" s="86">
        <v>44573</v>
      </c>
      <c r="C11" s="91">
        <v>0.41180555555555554</v>
      </c>
      <c r="D11" s="87" t="s">
        <v>24</v>
      </c>
      <c r="E11" s="101" t="s">
        <v>109</v>
      </c>
      <c r="F11" s="84">
        <v>3</v>
      </c>
      <c r="G11" s="105" t="s">
        <v>110</v>
      </c>
      <c r="H11" s="106" t="s">
        <v>111</v>
      </c>
      <c r="I11" s="99">
        <f>IF($B11="","",MONTH(표2[[#This Row],[날짜]]))</f>
        <v>1</v>
      </c>
      <c r="J11" s="103">
        <f>IF($B11="","",WEEKNUM(표2[[#This Row],[날짜]],2)-WEEKNUM(표2[[#This Row],[날짜]]-DAY(표2[[#This Row],[날짜]])+1,2)+1)</f>
        <v>3</v>
      </c>
      <c r="K11" s="99" t="str">
        <f>IF($B11="","",표2[[#This Row],[월]]&amp;"월 "&amp;표2[[#This Row],[주]]&amp;"주차")</f>
        <v>1월 3주차</v>
      </c>
      <c r="L11" s="99" t="str">
        <f ca="1">IF(표2[[#This Row],[주차 유니크]]="","",ROW()-2)</f>
        <v/>
      </c>
      <c r="M11" s="99" t="str">
        <f ca="1">IFERROR(LOOKUP(2,1/(COUNTIF(OFFSET($M$2,0,0,ROW()-2,1),OFFSET($K$3,0,0,COUNT(표2[주]),1))=0),OFFSET($K$3,0,0,COUNT(표2[주]),1)),"")</f>
        <v/>
      </c>
      <c r="N11" s="99" t="str">
        <f ca="1">IF(표2[[#This Row],[이름 유니크]]="","",ROW()-2)</f>
        <v/>
      </c>
      <c r="O11" s="99" t="str">
        <f ca="1">IFERROR(LOOKUP(2,1/(COUNTIF(OFFSET($O$2,0,0,ROW()-2,1),OFFSET($D$3,0,0,COUNT(표2[주]),1))=0),OFFSET($D$3,0,0,COUNT(표2[주]),1)),"")</f>
        <v/>
      </c>
      <c r="P11" s="99">
        <f t="shared" ca="1" si="6"/>
        <v>7</v>
      </c>
      <c r="Q11" s="99" t="str">
        <f t="shared" ca="1" si="0"/>
        <v>김규희7</v>
      </c>
      <c r="R11" s="99" t="str">
        <f t="shared" si="4"/>
        <v>김규희1월 3주차</v>
      </c>
      <c r="S11" s="99">
        <f t="shared" ca="1" si="1"/>
        <v>2</v>
      </c>
      <c r="T11" s="99" t="str">
        <f t="shared" ca="1" si="2"/>
        <v>김규희1월 3주차/2</v>
      </c>
    </row>
    <row r="12" spans="1:20">
      <c r="A12" s="99">
        <f t="shared" si="5"/>
        <v>10</v>
      </c>
      <c r="B12" s="155">
        <v>44573</v>
      </c>
      <c r="C12" s="91">
        <v>0.4069444444444445</v>
      </c>
      <c r="D12" s="101" t="s">
        <v>37</v>
      </c>
      <c r="E12" s="101" t="s">
        <v>109</v>
      </c>
      <c r="F12" s="99">
        <v>3</v>
      </c>
      <c r="G12" s="99" t="s">
        <v>112</v>
      </c>
      <c r="H12" s="102" t="s">
        <v>95</v>
      </c>
      <c r="I12" s="99">
        <f>IF($B12="","",MONTH(표2[[#This Row],[날짜]]))</f>
        <v>1</v>
      </c>
      <c r="J12" s="103">
        <f>IF($B12="","",WEEKNUM(표2[[#This Row],[날짜]],2)-WEEKNUM(표2[[#This Row],[날짜]]-DAY(표2[[#This Row],[날짜]])+1,2)+1)</f>
        <v>3</v>
      </c>
      <c r="K12" s="99" t="str">
        <f>IF($B12="","",표2[[#This Row],[월]]&amp;"월 "&amp;표2[[#This Row],[주]]&amp;"주차")</f>
        <v>1월 3주차</v>
      </c>
      <c r="L12" s="99" t="str">
        <f ca="1">IF(표2[[#This Row],[주차 유니크]]="","",ROW()-2)</f>
        <v/>
      </c>
      <c r="M12" s="99" t="str">
        <f ca="1">IFERROR(LOOKUP(2,1/(COUNTIF(OFFSET($M$2,0,0,ROW()-2,1),OFFSET($K$3,0,0,COUNT(표2[주]),1))=0),OFFSET($K$3,0,0,COUNT(표2[주]),1)),"")</f>
        <v/>
      </c>
      <c r="N12" s="99" t="str">
        <f ca="1">IF(표2[[#This Row],[이름 유니크]]="","",ROW()-2)</f>
        <v/>
      </c>
      <c r="O12" s="99" t="str">
        <f ca="1">IFERROR(LOOKUP(2,1/(COUNTIF(OFFSET($O$2,0,0,ROW()-2,1),OFFSET($D$3,0,0,COUNT(표2[주]),1))=0),OFFSET($D$3,0,0,COUNT(표2[주]),1)),"")</f>
        <v/>
      </c>
      <c r="P12" s="99">
        <f t="shared" ca="1" si="6"/>
        <v>3</v>
      </c>
      <c r="Q12" s="99" t="str">
        <f t="shared" ca="1" si="0"/>
        <v>장연주3</v>
      </c>
      <c r="R12" s="99" t="str">
        <f t="shared" si="4"/>
        <v>장연주1월 3주차</v>
      </c>
      <c r="S12" s="99">
        <f t="shared" ca="1" si="1"/>
        <v>2</v>
      </c>
      <c r="T12" s="99" t="str">
        <f t="shared" ca="1" si="2"/>
        <v>장연주1월 3주차/2</v>
      </c>
    </row>
    <row r="13" spans="1:20">
      <c r="A13" s="99">
        <f t="shared" si="5"/>
        <v>11</v>
      </c>
      <c r="B13" s="155">
        <v>44574</v>
      </c>
      <c r="C13" s="91">
        <v>0.40972222222222227</v>
      </c>
      <c r="D13" s="87" t="s">
        <v>24</v>
      </c>
      <c r="E13" s="101" t="s">
        <v>113</v>
      </c>
      <c r="F13" s="99">
        <v>3</v>
      </c>
      <c r="G13" s="99" t="s">
        <v>114</v>
      </c>
      <c r="H13" s="102" t="s">
        <v>95</v>
      </c>
      <c r="I13" s="99">
        <f>IF($B13="","",MONTH(표2[[#This Row],[날짜]]))</f>
        <v>1</v>
      </c>
      <c r="J13" s="103">
        <f>IF($B13="","",WEEKNUM(표2[[#This Row],[날짜]],2)-WEEKNUM(표2[[#This Row],[날짜]]-DAY(표2[[#This Row],[날짜]])+1,2)+1)</f>
        <v>3</v>
      </c>
      <c r="K13" s="99" t="str">
        <f>IF($B13="","",표2[[#This Row],[월]]&amp;"월 "&amp;표2[[#This Row],[주]]&amp;"주차")</f>
        <v>1월 3주차</v>
      </c>
      <c r="L13" s="99" t="str">
        <f ca="1">IF(표2[[#This Row],[주차 유니크]]="","",ROW()-2)</f>
        <v/>
      </c>
      <c r="M13" s="99" t="str">
        <f ca="1">IFERROR(LOOKUP(2,1/(COUNTIF(OFFSET($M$2,0,0,ROW()-2,1),OFFSET($K$3,0,0,COUNT(표2[주]),1))=0),OFFSET($K$3,0,0,COUNT(표2[주]),1)),"")</f>
        <v/>
      </c>
      <c r="N13" s="99" t="str">
        <f ca="1">IF(표2[[#This Row],[이름 유니크]]="","",ROW()-2)</f>
        <v/>
      </c>
      <c r="O13" s="99" t="str">
        <f ca="1">IFERROR(LOOKUP(2,1/(COUNTIF(OFFSET($O$2,0,0,ROW()-2,1),OFFSET($D$3,0,0,COUNT(표2[주]),1))=0),OFFSET($D$3,0,0,COUNT(표2[주]),1)),"")</f>
        <v/>
      </c>
      <c r="P13" s="99">
        <f t="shared" ca="1" si="6"/>
        <v>8</v>
      </c>
      <c r="Q13" s="99" t="str">
        <f t="shared" ca="1" si="0"/>
        <v>김규희8</v>
      </c>
      <c r="R13" s="99" t="str">
        <f t="shared" si="4"/>
        <v>김규희1월 3주차</v>
      </c>
      <c r="S13" s="99">
        <f t="shared" ca="1" si="1"/>
        <v>3</v>
      </c>
      <c r="T13" s="99" t="str">
        <f t="shared" ca="1" si="2"/>
        <v>김규희1월 3주차/3</v>
      </c>
    </row>
    <row r="14" spans="1:20">
      <c r="A14" s="99">
        <f t="shared" si="5"/>
        <v>12</v>
      </c>
      <c r="B14" s="155">
        <v>44574</v>
      </c>
      <c r="C14" s="91">
        <v>0.40347222222222223</v>
      </c>
      <c r="D14" s="101" t="s">
        <v>37</v>
      </c>
      <c r="E14" s="101" t="s">
        <v>113</v>
      </c>
      <c r="F14" s="99">
        <v>3</v>
      </c>
      <c r="G14" s="99" t="s">
        <v>115</v>
      </c>
      <c r="H14" s="102" t="s">
        <v>95</v>
      </c>
      <c r="I14" s="99">
        <f>IF($B14="","",MONTH(표2[[#This Row],[날짜]]))</f>
        <v>1</v>
      </c>
      <c r="J14" s="103">
        <f>IF($B14="","",WEEKNUM(표2[[#This Row],[날짜]],2)-WEEKNUM(표2[[#This Row],[날짜]]-DAY(표2[[#This Row],[날짜]])+1,2)+1)</f>
        <v>3</v>
      </c>
      <c r="K14" s="99" t="str">
        <f>IF($B14="","",표2[[#This Row],[월]]&amp;"월 "&amp;표2[[#This Row],[주]]&amp;"주차")</f>
        <v>1월 3주차</v>
      </c>
      <c r="L14" s="99" t="str">
        <f ca="1">IF(표2[[#This Row],[주차 유니크]]="","",ROW()-2)</f>
        <v/>
      </c>
      <c r="M14" s="99" t="str">
        <f ca="1">IFERROR(LOOKUP(2,1/(COUNTIF(OFFSET($M$2,0,0,ROW()-2,1),OFFSET($K$3,0,0,COUNT(표2[주]),1))=0),OFFSET($K$3,0,0,COUNT(표2[주]),1)),"")</f>
        <v/>
      </c>
      <c r="N14" s="99" t="str">
        <f ca="1">IF(표2[[#This Row],[이름 유니크]]="","",ROW()-2)</f>
        <v/>
      </c>
      <c r="O14" s="99" t="str">
        <f ca="1">IFERROR(LOOKUP(2,1/(COUNTIF(OFFSET($O$2,0,0,ROW()-2,1),OFFSET($D$3,0,0,COUNT(표2[주]),1))=0),OFFSET($D$3,0,0,COUNT(표2[주]),1)),"")</f>
        <v/>
      </c>
      <c r="P14" s="99">
        <f t="shared" ca="1" si="6"/>
        <v>4</v>
      </c>
      <c r="Q14" s="99" t="str">
        <f t="shared" ca="1" si="0"/>
        <v>장연주4</v>
      </c>
      <c r="R14" s="99" t="str">
        <f t="shared" si="4"/>
        <v>장연주1월 3주차</v>
      </c>
      <c r="S14" s="99">
        <f t="shared" ca="1" si="1"/>
        <v>3</v>
      </c>
      <c r="T14" s="99" t="str">
        <f t="shared" ca="1" si="2"/>
        <v>장연주1월 3주차/3</v>
      </c>
    </row>
    <row r="15" spans="1:20">
      <c r="A15" s="99">
        <f t="shared" si="5"/>
        <v>13</v>
      </c>
      <c r="B15" s="155">
        <v>44575</v>
      </c>
      <c r="C15" s="91">
        <v>0.41180555555555554</v>
      </c>
      <c r="D15" s="101" t="s">
        <v>24</v>
      </c>
      <c r="E15" s="101" t="s">
        <v>116</v>
      </c>
      <c r="F15" s="99">
        <v>3</v>
      </c>
      <c r="G15" s="99" t="s">
        <v>117</v>
      </c>
      <c r="H15" s="102" t="s">
        <v>95</v>
      </c>
      <c r="I15" s="99">
        <f>IF($B15="","",MONTH(표2[[#This Row],[날짜]]))</f>
        <v>1</v>
      </c>
      <c r="J15" s="103">
        <f>IF($B15="","",WEEKNUM(표2[[#This Row],[날짜]],2)-WEEKNUM(표2[[#This Row],[날짜]]-DAY(표2[[#This Row],[날짜]])+1,2)+1)</f>
        <v>3</v>
      </c>
      <c r="K15" s="99" t="str">
        <f>IF($B15="","",표2[[#This Row],[월]]&amp;"월 "&amp;표2[[#This Row],[주]]&amp;"주차")</f>
        <v>1월 3주차</v>
      </c>
      <c r="L15" s="99" t="str">
        <f ca="1">IF(표2[[#This Row],[주차 유니크]]="","",ROW()-2)</f>
        <v/>
      </c>
      <c r="M15" s="99" t="str">
        <f ca="1">IFERROR(LOOKUP(2,1/(COUNTIF(OFFSET($M$2,0,0,ROW()-2,1),OFFSET($K$3,0,0,COUNT(표2[주]),1))=0),OFFSET($K$3,0,0,COUNT(표2[주]),1)),"")</f>
        <v/>
      </c>
      <c r="N15" s="99" t="str">
        <f ca="1">IF(표2[[#This Row],[이름 유니크]]="","",ROW()-2)</f>
        <v/>
      </c>
      <c r="O15" s="99" t="str">
        <f ca="1">IFERROR(LOOKUP(2,1/(COUNTIF(OFFSET($O$2,0,0,ROW()-2,1),OFFSET($D$3,0,0,COUNT(표2[주]),1))=0),OFFSET($D$3,0,0,COUNT(표2[주]),1)),"")</f>
        <v/>
      </c>
      <c r="P15" s="99">
        <f t="shared" ca="1" si="6"/>
        <v>9</v>
      </c>
      <c r="Q15" s="99" t="str">
        <f t="shared" ca="1" si="0"/>
        <v>김규희9</v>
      </c>
      <c r="R15" s="99" t="str">
        <f t="shared" si="4"/>
        <v>김규희1월 3주차</v>
      </c>
      <c r="S15" s="99">
        <f t="shared" ca="1" si="1"/>
        <v>4</v>
      </c>
      <c r="T15" s="99" t="str">
        <f t="shared" ca="1" si="2"/>
        <v>김규희1월 3주차/4</v>
      </c>
    </row>
    <row r="16" spans="1:20">
      <c r="A16" s="99">
        <f t="shared" si="5"/>
        <v>14</v>
      </c>
      <c r="B16" s="155">
        <v>44575</v>
      </c>
      <c r="C16" s="91">
        <v>0.40208333333333335</v>
      </c>
      <c r="D16" s="101" t="s">
        <v>37</v>
      </c>
      <c r="E16" s="101" t="s">
        <v>116</v>
      </c>
      <c r="F16" s="99">
        <v>2</v>
      </c>
      <c r="G16" s="99" t="s">
        <v>118</v>
      </c>
      <c r="H16" s="102" t="s">
        <v>119</v>
      </c>
      <c r="I16" s="99">
        <f>IF($B16="","",MONTH(표2[[#This Row],[날짜]]))</f>
        <v>1</v>
      </c>
      <c r="J16" s="103">
        <f>IF($B16="","",WEEKNUM(표2[[#This Row],[날짜]],2)-WEEKNUM(표2[[#This Row],[날짜]]-DAY(표2[[#This Row],[날짜]])+1,2)+1)</f>
        <v>3</v>
      </c>
      <c r="K16" s="99" t="str">
        <f>IF($B16="","",표2[[#This Row],[월]]&amp;"월 "&amp;표2[[#This Row],[주]]&amp;"주차")</f>
        <v>1월 3주차</v>
      </c>
      <c r="L16" s="99" t="str">
        <f ca="1">IF(표2[[#This Row],[주차 유니크]]="","",ROW()-2)</f>
        <v/>
      </c>
      <c r="M16" s="99" t="str">
        <f ca="1">IFERROR(LOOKUP(2,1/(COUNTIF(OFFSET($M$2,0,0,ROW()-2,1),OFFSET($K$3,0,0,COUNT(표2[주]),1))=0),OFFSET($K$3,0,0,COUNT(표2[주]),1)),"")</f>
        <v/>
      </c>
      <c r="N16" s="99" t="str">
        <f ca="1">IF(표2[[#This Row],[이름 유니크]]="","",ROW()-2)</f>
        <v/>
      </c>
      <c r="O16" s="99" t="str">
        <f ca="1">IFERROR(LOOKUP(2,1/(COUNTIF(OFFSET($O$2,0,0,ROW()-2,1),OFFSET($D$3,0,0,COUNT(표2[주]),1))=0),OFFSET($D$3,0,0,COUNT(표2[주]),1)),"")</f>
        <v/>
      </c>
      <c r="P16" s="99">
        <f t="shared" ca="1" si="6"/>
        <v>5</v>
      </c>
      <c r="Q16" s="99" t="str">
        <f t="shared" ca="1" si="0"/>
        <v>장연주5</v>
      </c>
      <c r="R16" s="99" t="str">
        <f t="shared" si="4"/>
        <v>장연주1월 3주차</v>
      </c>
      <c r="S16" s="99">
        <f t="shared" ca="1" si="1"/>
        <v>4</v>
      </c>
      <c r="T16" s="99" t="str">
        <f t="shared" ca="1" si="2"/>
        <v>장연주1월 3주차/4</v>
      </c>
    </row>
    <row r="17" spans="1:20">
      <c r="A17" s="99">
        <f t="shared" si="5"/>
        <v>15</v>
      </c>
      <c r="B17" s="100"/>
      <c r="C17" s="91"/>
      <c r="D17" s="101"/>
      <c r="E17" s="101"/>
      <c r="F17" s="99"/>
      <c r="G17" s="99"/>
      <c r="H17" s="102"/>
      <c r="I17" s="99" t="str">
        <f>IF($B17="","",MONTH(표2[[#This Row],[날짜]]))</f>
        <v/>
      </c>
      <c r="J17" s="103" t="str">
        <f>IF($B17="","",WEEKNUM(표2[[#This Row],[날짜]],2)-WEEKNUM(표2[[#This Row],[날짜]]-DAY(표2[[#This Row],[날짜]])+1,2)+1)</f>
        <v/>
      </c>
      <c r="K17" s="99" t="str">
        <f>IF($B17="","",표2[[#This Row],[월]]&amp;"월 "&amp;표2[[#This Row],[주]]&amp;"주차")</f>
        <v/>
      </c>
      <c r="L17" s="99" t="str">
        <f ca="1">IF(표2[[#This Row],[주차 유니크]]="","",ROW()-2)</f>
        <v/>
      </c>
      <c r="M17" s="99" t="str">
        <f ca="1">IFERROR(LOOKUP(2,1/(COUNTIF(OFFSET($M$2,0,0,ROW()-2,1),OFFSET($K$3,0,0,COUNT(표2[주]),1))=0),OFFSET($K$3,0,0,COUNT(표2[주]),1)),"")</f>
        <v/>
      </c>
      <c r="N17" s="99" t="str">
        <f ca="1">IF(표2[[#This Row],[이름 유니크]]="","",ROW()-2)</f>
        <v/>
      </c>
      <c r="O17" s="99" t="str">
        <f ca="1">IFERROR(LOOKUP(2,1/(COUNTIF(OFFSET($O$2,0,0,ROW()-2,1),OFFSET($D$3,0,0,COUNT(표2[주]),1))=0),OFFSET($D$3,0,0,COUNT(표2[주]),1)),"")</f>
        <v/>
      </c>
      <c r="P17" s="99" t="str">
        <f t="shared" ca="1" si="6"/>
        <v/>
      </c>
      <c r="Q17" s="99" t="str">
        <f t="shared" ca="1" si="0"/>
        <v/>
      </c>
      <c r="R17" s="99" t="str">
        <f t="shared" si="4"/>
        <v/>
      </c>
      <c r="S17" s="99" t="str">
        <f t="shared" ca="1" si="1"/>
        <v/>
      </c>
      <c r="T17" s="99" t="str">
        <f t="shared" si="2"/>
        <v/>
      </c>
    </row>
    <row r="18" spans="1:20">
      <c r="A18" s="99">
        <f t="shared" si="5"/>
        <v>16</v>
      </c>
      <c r="B18" s="100"/>
      <c r="C18" s="91"/>
      <c r="D18" s="101"/>
      <c r="E18" s="101"/>
      <c r="F18" s="99"/>
      <c r="G18" s="99"/>
      <c r="H18" s="102"/>
      <c r="I18" s="99" t="str">
        <f>IF($B18="","",MONTH(표2[[#This Row],[날짜]]))</f>
        <v/>
      </c>
      <c r="J18" s="103" t="str">
        <f>IF($B18="","",WEEKNUM(표2[[#This Row],[날짜]],2)-WEEKNUM(표2[[#This Row],[날짜]]-DAY(표2[[#This Row],[날짜]])+1,2)+1)</f>
        <v/>
      </c>
      <c r="K18" s="99" t="str">
        <f>IF($B18="","",표2[[#This Row],[월]]&amp;"월 "&amp;표2[[#This Row],[주]]&amp;"주차")</f>
        <v/>
      </c>
      <c r="L18" s="99" t="str">
        <f ca="1">IF(표2[[#This Row],[주차 유니크]]="","",ROW()-2)</f>
        <v/>
      </c>
      <c r="M18" s="99" t="str">
        <f ca="1">IFERROR(LOOKUP(2,1/(COUNTIF(OFFSET($M$2,0,0,ROW()-2,1),OFFSET($K$3,0,0,COUNT(표2[주]),1))=0),OFFSET($K$3,0,0,COUNT(표2[주]),1)),"")</f>
        <v/>
      </c>
      <c r="N18" s="99" t="str">
        <f ca="1">IF(표2[[#This Row],[이름 유니크]]="","",ROW()-2)</f>
        <v/>
      </c>
      <c r="O18" s="99" t="str">
        <f ca="1">IFERROR(LOOKUP(2,1/(COUNTIF(OFFSET($O$2,0,0,ROW()-2,1),OFFSET($D$3,0,0,COUNT(표2[주]),1))=0),OFFSET($D$3,0,0,COUNT(표2[주]),1)),"")</f>
        <v/>
      </c>
      <c r="P18" s="99" t="str">
        <f t="shared" ca="1" si="6"/>
        <v/>
      </c>
      <c r="Q18" s="99" t="str">
        <f t="shared" ca="1" si="0"/>
        <v/>
      </c>
      <c r="R18" s="99" t="str">
        <f t="shared" si="4"/>
        <v/>
      </c>
      <c r="S18" s="99" t="str">
        <f t="shared" ca="1" si="1"/>
        <v/>
      </c>
      <c r="T18" s="99" t="str">
        <f t="shared" si="2"/>
        <v/>
      </c>
    </row>
    <row r="19" spans="1:20">
      <c r="A19" s="99">
        <f t="shared" si="5"/>
        <v>17</v>
      </c>
      <c r="B19" s="100"/>
      <c r="C19" s="91"/>
      <c r="D19" s="101"/>
      <c r="E19" s="101"/>
      <c r="F19" s="99"/>
      <c r="G19" s="99"/>
      <c r="H19" s="102"/>
      <c r="I19" s="99" t="str">
        <f>IF($B19="","",MONTH(표2[[#This Row],[날짜]]))</f>
        <v/>
      </c>
      <c r="J19" s="103" t="str">
        <f>IF($B19="","",WEEKNUM(표2[[#This Row],[날짜]],2)-WEEKNUM(표2[[#This Row],[날짜]]-DAY(표2[[#This Row],[날짜]])+1,2)+1)</f>
        <v/>
      </c>
      <c r="K19" s="99" t="str">
        <f>IF($B19="","",표2[[#This Row],[월]]&amp;"월 "&amp;표2[[#This Row],[주]]&amp;"주차")</f>
        <v/>
      </c>
      <c r="L19" s="99" t="str">
        <f ca="1">IF(표2[[#This Row],[주차 유니크]]="","",ROW()-2)</f>
        <v/>
      </c>
      <c r="M19" s="99" t="str">
        <f ca="1">IFERROR(LOOKUP(2,1/(COUNTIF(OFFSET($M$2,0,0,ROW()-2,1),OFFSET($K$3,0,0,COUNT(표2[주]),1))=0),OFFSET($K$3,0,0,COUNT(표2[주]),1)),"")</f>
        <v/>
      </c>
      <c r="N19" s="99" t="str">
        <f ca="1">IF(표2[[#This Row],[이름 유니크]]="","",ROW()-2)</f>
        <v/>
      </c>
      <c r="O19" s="99" t="str">
        <f ca="1">IFERROR(LOOKUP(2,1/(COUNTIF(OFFSET($O$2,0,0,ROW()-2,1),OFFSET($D$3,0,0,COUNT(표2[주]),1))=0),OFFSET($D$3,0,0,COUNT(표2[주]),1)),"")</f>
        <v/>
      </c>
      <c r="P19" s="99" t="str">
        <f t="shared" ca="1" si="6"/>
        <v/>
      </c>
      <c r="Q19" s="99" t="str">
        <f t="shared" ca="1" si="0"/>
        <v/>
      </c>
      <c r="R19" s="99" t="str">
        <f t="shared" si="4"/>
        <v/>
      </c>
      <c r="S19" s="99" t="str">
        <f t="shared" ca="1" si="1"/>
        <v/>
      </c>
      <c r="T19" s="99" t="str">
        <f t="shared" si="2"/>
        <v/>
      </c>
    </row>
    <row r="20" spans="1:20">
      <c r="A20" s="99">
        <f t="shared" si="5"/>
        <v>18</v>
      </c>
      <c r="B20" s="100"/>
      <c r="C20" s="91"/>
      <c r="D20" s="101"/>
      <c r="E20" s="101"/>
      <c r="F20" s="99"/>
      <c r="G20" s="99"/>
      <c r="H20" s="102"/>
      <c r="I20" s="99" t="str">
        <f>IF($B20="","",MONTH(표2[[#This Row],[날짜]]))</f>
        <v/>
      </c>
      <c r="J20" s="103" t="str">
        <f>IF($B20="","",WEEKNUM(표2[[#This Row],[날짜]],2)-WEEKNUM(표2[[#This Row],[날짜]]-DAY(표2[[#This Row],[날짜]])+1,2)+1)</f>
        <v/>
      </c>
      <c r="K20" s="99" t="str">
        <f>IF($B20="","",표2[[#This Row],[월]]&amp;"월 "&amp;표2[[#This Row],[주]]&amp;"주차")</f>
        <v/>
      </c>
      <c r="L20" s="99" t="str">
        <f ca="1">IF(표2[[#This Row],[주차 유니크]]="","",ROW()-2)</f>
        <v/>
      </c>
      <c r="M20" s="99" t="str">
        <f ca="1">IFERROR(LOOKUP(2,1/(COUNTIF(OFFSET($M$2,0,0,ROW()-2,1),OFFSET($K$3,0,0,COUNT(표2[주]),1))=0),OFFSET($K$3,0,0,COUNT(표2[주]),1)),"")</f>
        <v/>
      </c>
      <c r="N20" s="99" t="str">
        <f ca="1">IF(표2[[#This Row],[이름 유니크]]="","",ROW()-2)</f>
        <v/>
      </c>
      <c r="O20" s="99" t="str">
        <f ca="1">IFERROR(LOOKUP(2,1/(COUNTIF(OFFSET($O$2,0,0,ROW()-2,1),OFFSET($D$3,0,0,COUNT(표2[주]),1))=0),OFFSET($D$3,0,0,COUNT(표2[주]),1)),"")</f>
        <v/>
      </c>
      <c r="P20" s="99" t="str">
        <f t="shared" ca="1" si="6"/>
        <v/>
      </c>
      <c r="Q20" s="99" t="str">
        <f t="shared" ca="1" si="0"/>
        <v/>
      </c>
      <c r="R20" s="99" t="str">
        <f t="shared" si="4"/>
        <v/>
      </c>
      <c r="S20" s="99" t="str">
        <f t="shared" ca="1" si="1"/>
        <v/>
      </c>
      <c r="T20" s="99" t="str">
        <f t="shared" si="2"/>
        <v/>
      </c>
    </row>
    <row r="21" spans="1:20">
      <c r="A21" s="99">
        <f t="shared" si="5"/>
        <v>19</v>
      </c>
      <c r="B21" s="100"/>
      <c r="C21" s="91"/>
      <c r="D21" s="101"/>
      <c r="E21" s="101"/>
      <c r="F21" s="99"/>
      <c r="G21" s="99"/>
      <c r="H21" s="102"/>
      <c r="I21" s="99" t="str">
        <f>IF($B21="","",MONTH(표2[[#This Row],[날짜]]))</f>
        <v/>
      </c>
      <c r="J21" s="103" t="str">
        <f>IF($B21="","",WEEKNUM(표2[[#This Row],[날짜]],2)-WEEKNUM(표2[[#This Row],[날짜]]-DAY(표2[[#This Row],[날짜]])+1,2)+1)</f>
        <v/>
      </c>
      <c r="K21" s="99" t="str">
        <f>IF($B21="","",표2[[#This Row],[월]]&amp;"월 "&amp;표2[[#This Row],[주]]&amp;"주차")</f>
        <v/>
      </c>
      <c r="L21" s="99" t="str">
        <f ca="1">IF(표2[[#This Row],[주차 유니크]]="","",ROW()-2)</f>
        <v/>
      </c>
      <c r="M21" s="99" t="str">
        <f ca="1">IFERROR(LOOKUP(2,1/(COUNTIF(OFFSET($M$2,0,0,ROW()-2,1),OFFSET($K$3,0,0,COUNT(표2[주]),1))=0),OFFSET($K$3,0,0,COUNT(표2[주]),1)),"")</f>
        <v/>
      </c>
      <c r="N21" s="99" t="str">
        <f ca="1">IF(표2[[#This Row],[이름 유니크]]="","",ROW()-2)</f>
        <v/>
      </c>
      <c r="O21" s="99" t="str">
        <f ca="1">IFERROR(LOOKUP(2,1/(COUNTIF(OFFSET($O$2,0,0,ROW()-2,1),OFFSET($D$3,0,0,COUNT(표2[주]),1))=0),OFFSET($D$3,0,0,COUNT(표2[주]),1)),"")</f>
        <v/>
      </c>
      <c r="P21" s="99" t="str">
        <f t="shared" ca="1" si="6"/>
        <v/>
      </c>
      <c r="Q21" s="99" t="str">
        <f t="shared" ca="1" si="0"/>
        <v/>
      </c>
      <c r="R21" s="99" t="str">
        <f t="shared" si="4"/>
        <v/>
      </c>
      <c r="S21" s="99" t="str">
        <f t="shared" ca="1" si="1"/>
        <v/>
      </c>
      <c r="T21" s="99" t="str">
        <f t="shared" si="2"/>
        <v/>
      </c>
    </row>
    <row r="22" spans="1:20">
      <c r="A22" s="99">
        <f t="shared" si="5"/>
        <v>20</v>
      </c>
      <c r="B22" s="100"/>
      <c r="C22" s="91"/>
      <c r="D22" s="101"/>
      <c r="E22" s="101"/>
      <c r="F22" s="99"/>
      <c r="G22" s="99"/>
      <c r="H22" s="102"/>
      <c r="I22" s="99" t="str">
        <f>IF($B22="","",MONTH(표2[[#This Row],[날짜]]))</f>
        <v/>
      </c>
      <c r="J22" s="103" t="str">
        <f>IF($B22="","",WEEKNUM(표2[[#This Row],[날짜]],2)-WEEKNUM(표2[[#This Row],[날짜]]-DAY(표2[[#This Row],[날짜]])+1,2)+1)</f>
        <v/>
      </c>
      <c r="K22" s="99" t="str">
        <f>IF($B22="","",표2[[#This Row],[월]]&amp;"월 "&amp;표2[[#This Row],[주]]&amp;"주차")</f>
        <v/>
      </c>
      <c r="L22" s="99" t="str">
        <f ca="1">IF(표2[[#This Row],[주차 유니크]]="","",ROW()-2)</f>
        <v/>
      </c>
      <c r="M22" s="99" t="str">
        <f ca="1">IFERROR(LOOKUP(2,1/(COUNTIF(OFFSET($M$2,0,0,ROW()-2,1),OFFSET($K$3,0,0,COUNT(표2[주]),1))=0),OFFSET($K$3,0,0,COUNT(표2[주]),1)),"")</f>
        <v/>
      </c>
      <c r="N22" s="99" t="str">
        <f ca="1">IF(표2[[#This Row],[이름 유니크]]="","",ROW()-2)</f>
        <v/>
      </c>
      <c r="O22" s="99" t="str">
        <f ca="1">IFERROR(LOOKUP(2,1/(COUNTIF(OFFSET($O$2,0,0,ROW()-2,1),OFFSET($D$3,0,0,COUNT(표2[주]),1))=0),OFFSET($D$3,0,0,COUNT(표2[주]),1)),"")</f>
        <v/>
      </c>
      <c r="P22" s="99" t="str">
        <f t="shared" ca="1" si="6"/>
        <v/>
      </c>
      <c r="Q22" s="99" t="str">
        <f t="shared" ca="1" si="0"/>
        <v/>
      </c>
      <c r="R22" s="99" t="str">
        <f t="shared" si="4"/>
        <v/>
      </c>
      <c r="S22" s="99" t="str">
        <f t="shared" ca="1" si="1"/>
        <v/>
      </c>
      <c r="T22" s="99" t="str">
        <f t="shared" si="2"/>
        <v/>
      </c>
    </row>
    <row r="23" spans="1:20">
      <c r="A23" s="99">
        <f t="shared" si="5"/>
        <v>21</v>
      </c>
      <c r="B23" s="100"/>
      <c r="C23" s="91"/>
      <c r="D23" s="101"/>
      <c r="E23" s="101"/>
      <c r="F23" s="99"/>
      <c r="G23" s="99"/>
      <c r="H23" s="102"/>
      <c r="I23" s="99" t="str">
        <f>IF($B23="","",MONTH(표2[[#This Row],[날짜]]))</f>
        <v/>
      </c>
      <c r="J23" s="103" t="str">
        <f>IF($B23="","",WEEKNUM(표2[[#This Row],[날짜]],2)-WEEKNUM(표2[[#This Row],[날짜]]-DAY(표2[[#This Row],[날짜]])+1,2)+1)</f>
        <v/>
      </c>
      <c r="K23" s="99" t="str">
        <f>IF($B23="","",표2[[#This Row],[월]]&amp;"월 "&amp;표2[[#This Row],[주]]&amp;"주차")</f>
        <v/>
      </c>
      <c r="L23" s="99" t="str">
        <f ca="1">IF(표2[[#This Row],[주차 유니크]]="","",ROW()-2)</f>
        <v/>
      </c>
      <c r="M23" s="99" t="str">
        <f ca="1">IFERROR(LOOKUP(2,1/(COUNTIF(OFFSET($M$2,0,0,ROW()-2,1),OFFSET($K$3,0,0,COUNT(표2[주]),1))=0),OFFSET($K$3,0,0,COUNT(표2[주]),1)),"")</f>
        <v/>
      </c>
      <c r="N23" s="99" t="str">
        <f ca="1">IF(표2[[#This Row],[이름 유니크]]="","",ROW()-2)</f>
        <v/>
      </c>
      <c r="O23" s="99" t="str">
        <f ca="1">IFERROR(LOOKUP(2,1/(COUNTIF(OFFSET($O$2,0,0,ROW()-2,1),OFFSET($D$3,0,0,COUNT(표2[주]),1))=0),OFFSET($D$3,0,0,COUNT(표2[주]),1)),"")</f>
        <v/>
      </c>
      <c r="P23" s="99" t="str">
        <f t="shared" ca="1" si="6"/>
        <v/>
      </c>
      <c r="Q23" s="99" t="str">
        <f t="shared" ca="1" si="0"/>
        <v/>
      </c>
      <c r="R23" s="99" t="str">
        <f t="shared" si="4"/>
        <v/>
      </c>
      <c r="S23" s="99" t="str">
        <f t="shared" ca="1" si="1"/>
        <v/>
      </c>
      <c r="T23" s="99" t="str">
        <f t="shared" si="2"/>
        <v/>
      </c>
    </row>
    <row r="24" spans="1:20">
      <c r="A24" s="99">
        <f t="shared" si="5"/>
        <v>22</v>
      </c>
      <c r="B24" s="100"/>
      <c r="C24" s="91"/>
      <c r="D24" s="101"/>
      <c r="E24" s="101"/>
      <c r="F24" s="99"/>
      <c r="G24" s="99"/>
      <c r="H24" s="102"/>
      <c r="I24" s="99" t="str">
        <f>IF($B24="","",MONTH(표2[[#This Row],[날짜]]))</f>
        <v/>
      </c>
      <c r="J24" s="103" t="str">
        <f>IF($B24="","",WEEKNUM(표2[[#This Row],[날짜]],2)-WEEKNUM(표2[[#This Row],[날짜]]-DAY(표2[[#This Row],[날짜]])+1,2)+1)</f>
        <v/>
      </c>
      <c r="K24" s="99" t="str">
        <f>IF($B24="","",표2[[#This Row],[월]]&amp;"월 "&amp;표2[[#This Row],[주]]&amp;"주차")</f>
        <v/>
      </c>
      <c r="L24" s="99" t="str">
        <f ca="1">IF(표2[[#This Row],[주차 유니크]]="","",ROW()-2)</f>
        <v/>
      </c>
      <c r="M24" s="99" t="str">
        <f ca="1">IFERROR(LOOKUP(2,1/(COUNTIF(OFFSET($M$2,0,0,ROW()-2,1),OFFSET($K$3,0,0,COUNT(표2[주]),1))=0),OFFSET($K$3,0,0,COUNT(표2[주]),1)),"")</f>
        <v/>
      </c>
      <c r="N24" s="99" t="str">
        <f ca="1">IF(표2[[#This Row],[이름 유니크]]="","",ROW()-2)</f>
        <v/>
      </c>
      <c r="O24" s="99" t="str">
        <f ca="1">IFERROR(LOOKUP(2,1/(COUNTIF(OFFSET($O$2,0,0,ROW()-2,1),OFFSET($D$3,0,0,COUNT(표2[주]),1))=0),OFFSET($D$3,0,0,COUNT(표2[주]),1)),"")</f>
        <v/>
      </c>
      <c r="P24" s="99" t="str">
        <f t="shared" ca="1" si="6"/>
        <v/>
      </c>
      <c r="Q24" s="99" t="str">
        <f t="shared" ca="1" si="0"/>
        <v/>
      </c>
      <c r="R24" s="99" t="str">
        <f t="shared" si="4"/>
        <v/>
      </c>
      <c r="S24" s="99" t="str">
        <f t="shared" ca="1" si="1"/>
        <v/>
      </c>
      <c r="T24" s="99" t="str">
        <f t="shared" si="2"/>
        <v/>
      </c>
    </row>
    <row r="25" spans="1:20">
      <c r="A25" s="99">
        <f t="shared" si="5"/>
        <v>23</v>
      </c>
      <c r="B25" s="100"/>
      <c r="C25" s="91"/>
      <c r="D25" s="101"/>
      <c r="E25" s="101"/>
      <c r="F25" s="99"/>
      <c r="G25" s="99"/>
      <c r="H25" s="102"/>
      <c r="I25" s="99" t="str">
        <f>IF($B25="","",MONTH(표2[[#This Row],[날짜]]))</f>
        <v/>
      </c>
      <c r="J25" s="103" t="str">
        <f>IF($B25="","",WEEKNUM(표2[[#This Row],[날짜]],2)-WEEKNUM(표2[[#This Row],[날짜]]-DAY(표2[[#This Row],[날짜]])+1,2)+1)</f>
        <v/>
      </c>
      <c r="K25" s="99" t="str">
        <f>IF($B25="","",표2[[#This Row],[월]]&amp;"월 "&amp;표2[[#This Row],[주]]&amp;"주차")</f>
        <v/>
      </c>
      <c r="L25" s="99" t="str">
        <f ca="1">IF(표2[[#This Row],[주차 유니크]]="","",ROW()-2)</f>
        <v/>
      </c>
      <c r="M25" s="99" t="str">
        <f ca="1">IFERROR(LOOKUP(2,1/(COUNTIF(OFFSET($M$2,0,0,ROW()-2,1),OFFSET($K$3,0,0,COUNT(표2[주]),1))=0),OFFSET($K$3,0,0,COUNT(표2[주]),1)),"")</f>
        <v/>
      </c>
      <c r="N25" s="99" t="str">
        <f ca="1">IF(표2[[#This Row],[이름 유니크]]="","",ROW()-2)</f>
        <v/>
      </c>
      <c r="O25" s="99" t="str">
        <f ca="1">IFERROR(LOOKUP(2,1/(COUNTIF(OFFSET($O$2,0,0,ROW()-2,1),OFFSET($D$3,0,0,COUNT(표2[주]),1))=0),OFFSET($D$3,0,0,COUNT(표2[주]),1)),"")</f>
        <v/>
      </c>
      <c r="P25" s="99" t="str">
        <f t="shared" ca="1" si="6"/>
        <v/>
      </c>
      <c r="Q25" s="99" t="str">
        <f t="shared" ca="1" si="0"/>
        <v/>
      </c>
      <c r="R25" s="99" t="str">
        <f t="shared" si="4"/>
        <v/>
      </c>
      <c r="S25" s="99" t="str">
        <f t="shared" ca="1" si="1"/>
        <v/>
      </c>
      <c r="T25" s="99" t="str">
        <f t="shared" si="2"/>
        <v/>
      </c>
    </row>
    <row r="26" spans="1:20">
      <c r="A26" s="99">
        <f t="shared" si="5"/>
        <v>24</v>
      </c>
      <c r="B26" s="100"/>
      <c r="C26" s="91"/>
      <c r="D26" s="101"/>
      <c r="E26" s="101"/>
      <c r="F26" s="99"/>
      <c r="G26" s="99"/>
      <c r="H26" s="102"/>
      <c r="I26" s="99" t="str">
        <f>IF($B26="","",MONTH(표2[[#This Row],[날짜]]))</f>
        <v/>
      </c>
      <c r="J26" s="103" t="str">
        <f>IF($B26="","",WEEKNUM(표2[[#This Row],[날짜]],2)-WEEKNUM(표2[[#This Row],[날짜]]-DAY(표2[[#This Row],[날짜]])+1,2)+1)</f>
        <v/>
      </c>
      <c r="K26" s="99" t="str">
        <f>IF($B26="","",표2[[#This Row],[월]]&amp;"월 "&amp;표2[[#This Row],[주]]&amp;"주차")</f>
        <v/>
      </c>
      <c r="L26" s="99" t="str">
        <f ca="1">IF(표2[[#This Row],[주차 유니크]]="","",ROW()-2)</f>
        <v/>
      </c>
      <c r="M26" s="99" t="str">
        <f ca="1">IFERROR(LOOKUP(2,1/(COUNTIF(OFFSET($M$2,0,0,ROW()-2,1),OFFSET($K$3,0,0,COUNT(표2[주]),1))=0),OFFSET($K$3,0,0,COUNT(표2[주]),1)),"")</f>
        <v/>
      </c>
      <c r="N26" s="99" t="str">
        <f ca="1">IF(표2[[#This Row],[이름 유니크]]="","",ROW()-2)</f>
        <v/>
      </c>
      <c r="O26" s="99" t="str">
        <f ca="1">IFERROR(LOOKUP(2,1/(COUNTIF(OFFSET($O$2,0,0,ROW()-2,1),OFFSET($D$3,0,0,COUNT(표2[주]),1))=0),OFFSET($D$3,0,0,COUNT(표2[주]),1)),"")</f>
        <v/>
      </c>
      <c r="P26" s="99" t="str">
        <f t="shared" ca="1" si="6"/>
        <v/>
      </c>
      <c r="Q26" s="99" t="str">
        <f t="shared" ca="1" si="0"/>
        <v/>
      </c>
      <c r="R26" s="99" t="str">
        <f t="shared" si="4"/>
        <v/>
      </c>
      <c r="S26" s="99" t="str">
        <f t="shared" ca="1" si="1"/>
        <v/>
      </c>
      <c r="T26" s="99" t="str">
        <f t="shared" si="2"/>
        <v/>
      </c>
    </row>
    <row r="27" spans="1:20">
      <c r="A27" s="99">
        <f t="shared" si="5"/>
        <v>25</v>
      </c>
      <c r="B27" s="100"/>
      <c r="C27" s="91"/>
      <c r="D27" s="101"/>
      <c r="E27" s="101"/>
      <c r="F27" s="99"/>
      <c r="G27" s="99"/>
      <c r="H27" s="102"/>
      <c r="I27" s="99" t="str">
        <f>IF($B27="","",MONTH(표2[[#This Row],[날짜]]))</f>
        <v/>
      </c>
      <c r="J27" s="103" t="str">
        <f>IF($B27="","",WEEKNUM(표2[[#This Row],[날짜]],2)-WEEKNUM(표2[[#This Row],[날짜]]-DAY(표2[[#This Row],[날짜]])+1,2)+1)</f>
        <v/>
      </c>
      <c r="K27" s="99" t="str">
        <f>IF($B27="","",표2[[#This Row],[월]]&amp;"월 "&amp;표2[[#This Row],[주]]&amp;"주차")</f>
        <v/>
      </c>
      <c r="L27" s="99" t="str">
        <f ca="1">IF(표2[[#This Row],[주차 유니크]]="","",ROW()-2)</f>
        <v/>
      </c>
      <c r="M27" s="99" t="str">
        <f ca="1">IFERROR(LOOKUP(2,1/(COUNTIF(OFFSET($M$2,0,0,ROW()-2,1),OFFSET($K$3,0,0,COUNT(표2[주]),1))=0),OFFSET($K$3,0,0,COUNT(표2[주]),1)),"")</f>
        <v/>
      </c>
      <c r="N27" s="99" t="str">
        <f ca="1">IF(표2[[#This Row],[이름 유니크]]="","",ROW()-2)</f>
        <v/>
      </c>
      <c r="O27" s="99" t="str">
        <f ca="1">IFERROR(LOOKUP(2,1/(COUNTIF(OFFSET($O$2,0,0,ROW()-2,1),OFFSET($D$3,0,0,COUNT(표2[주]),1))=0),OFFSET($D$3,0,0,COUNT(표2[주]),1)),"")</f>
        <v/>
      </c>
      <c r="P27" s="99" t="str">
        <f t="shared" ca="1" si="6"/>
        <v/>
      </c>
      <c r="Q27" s="99" t="str">
        <f t="shared" ca="1" si="0"/>
        <v/>
      </c>
      <c r="R27" s="99" t="str">
        <f t="shared" si="4"/>
        <v/>
      </c>
      <c r="S27" s="99" t="str">
        <f t="shared" ca="1" si="1"/>
        <v/>
      </c>
      <c r="T27" s="99" t="str">
        <f t="shared" si="2"/>
        <v/>
      </c>
    </row>
    <row r="28" spans="1:20">
      <c r="A28" s="99">
        <f t="shared" si="5"/>
        <v>26</v>
      </c>
      <c r="B28" s="100"/>
      <c r="C28" s="91"/>
      <c r="D28" s="101"/>
      <c r="E28" s="101"/>
      <c r="F28" s="99"/>
      <c r="G28" s="99"/>
      <c r="H28" s="102"/>
      <c r="I28" s="99" t="str">
        <f>IF($B28="","",MONTH(표2[[#This Row],[날짜]]))</f>
        <v/>
      </c>
      <c r="J28" s="103" t="str">
        <f>IF($B28="","",WEEKNUM(표2[[#This Row],[날짜]],2)-WEEKNUM(표2[[#This Row],[날짜]]-DAY(표2[[#This Row],[날짜]])+1,2)+1)</f>
        <v/>
      </c>
      <c r="K28" s="99" t="str">
        <f>IF($B28="","",표2[[#This Row],[월]]&amp;"월 "&amp;표2[[#This Row],[주]]&amp;"주차")</f>
        <v/>
      </c>
      <c r="L28" s="99" t="str">
        <f ca="1">IF(표2[[#This Row],[주차 유니크]]="","",ROW()-2)</f>
        <v/>
      </c>
      <c r="M28" s="99" t="str">
        <f ca="1">IFERROR(LOOKUP(2,1/(COUNTIF(OFFSET($M$2,0,0,ROW()-2,1),OFFSET($K$3,0,0,COUNT(표2[주]),1))=0),OFFSET($K$3,0,0,COUNT(표2[주]),1)),"")</f>
        <v/>
      </c>
      <c r="N28" s="99" t="str">
        <f ca="1">IF(표2[[#This Row],[이름 유니크]]="","",ROW()-2)</f>
        <v/>
      </c>
      <c r="O28" s="99" t="str">
        <f ca="1">IFERROR(LOOKUP(2,1/(COUNTIF(OFFSET($O$2,0,0,ROW()-2,1),OFFSET($D$3,0,0,COUNT(표2[주]),1))=0),OFFSET($D$3,0,0,COUNT(표2[주]),1)),"")</f>
        <v/>
      </c>
      <c r="P28" s="99" t="str">
        <f t="shared" ca="1" si="6"/>
        <v/>
      </c>
      <c r="Q28" s="99" t="str">
        <f t="shared" ca="1" si="0"/>
        <v/>
      </c>
      <c r="R28" s="99" t="str">
        <f t="shared" si="4"/>
        <v/>
      </c>
      <c r="S28" s="99" t="str">
        <f t="shared" ca="1" si="1"/>
        <v/>
      </c>
      <c r="T28" s="99" t="str">
        <f t="shared" si="2"/>
        <v/>
      </c>
    </row>
    <row r="29" spans="1:20">
      <c r="A29" s="99">
        <f t="shared" si="5"/>
        <v>27</v>
      </c>
      <c r="B29" s="100"/>
      <c r="C29" s="91"/>
      <c r="D29" s="101"/>
      <c r="E29" s="101"/>
      <c r="F29" s="99"/>
      <c r="G29" s="99"/>
      <c r="H29" s="102"/>
      <c r="I29" s="99" t="str">
        <f>IF($B29="","",MONTH(표2[[#This Row],[날짜]]))</f>
        <v/>
      </c>
      <c r="J29" s="103" t="str">
        <f>IF($B29="","",WEEKNUM(표2[[#This Row],[날짜]],2)-WEEKNUM(표2[[#This Row],[날짜]]-DAY(표2[[#This Row],[날짜]])+1,2)+1)</f>
        <v/>
      </c>
      <c r="K29" s="99" t="str">
        <f>IF($B29="","",표2[[#This Row],[월]]&amp;"월 "&amp;표2[[#This Row],[주]]&amp;"주차")</f>
        <v/>
      </c>
      <c r="L29" s="99" t="str">
        <f ca="1">IF(표2[[#This Row],[주차 유니크]]="","",ROW()-2)</f>
        <v/>
      </c>
      <c r="M29" s="99" t="str">
        <f ca="1">IFERROR(LOOKUP(2,1/(COUNTIF(OFFSET($M$2,0,0,ROW()-2,1),OFFSET($K$3,0,0,COUNT(표2[주]),1))=0),OFFSET($K$3,0,0,COUNT(표2[주]),1)),"")</f>
        <v/>
      </c>
      <c r="N29" s="99" t="str">
        <f ca="1">IF(표2[[#This Row],[이름 유니크]]="","",ROW()-2)</f>
        <v/>
      </c>
      <c r="O29" s="99" t="str">
        <f ca="1">IFERROR(LOOKUP(2,1/(COUNTIF(OFFSET($O$2,0,0,ROW()-2,1),OFFSET($D$3,0,0,COUNT(표2[주]),1))=0),OFFSET($D$3,0,0,COUNT(표2[주]),1)),"")</f>
        <v/>
      </c>
      <c r="P29" s="99" t="str">
        <f t="shared" ca="1" si="6"/>
        <v/>
      </c>
      <c r="Q29" s="99" t="str">
        <f t="shared" ca="1" si="0"/>
        <v/>
      </c>
      <c r="R29" s="99" t="str">
        <f t="shared" si="4"/>
        <v/>
      </c>
      <c r="S29" s="99" t="str">
        <f t="shared" ca="1" si="1"/>
        <v/>
      </c>
      <c r="T29" s="99" t="str">
        <f t="shared" si="2"/>
        <v/>
      </c>
    </row>
    <row r="30" spans="1:20">
      <c r="A30" s="99">
        <f t="shared" si="5"/>
        <v>28</v>
      </c>
      <c r="B30" s="100"/>
      <c r="C30" s="91"/>
      <c r="D30" s="101"/>
      <c r="E30" s="101"/>
      <c r="F30" s="99"/>
      <c r="G30" s="99"/>
      <c r="H30" s="102"/>
      <c r="I30" s="99" t="str">
        <f>IF($B30="","",MONTH(표2[[#This Row],[날짜]]))</f>
        <v/>
      </c>
      <c r="J30" s="103" t="str">
        <f>IF($B30="","",WEEKNUM(표2[[#This Row],[날짜]],2)-WEEKNUM(표2[[#This Row],[날짜]]-DAY(표2[[#This Row],[날짜]])+1,2)+1)</f>
        <v/>
      </c>
      <c r="K30" s="99" t="str">
        <f>IF($B30="","",표2[[#This Row],[월]]&amp;"월 "&amp;표2[[#This Row],[주]]&amp;"주차")</f>
        <v/>
      </c>
      <c r="L30" s="99" t="str">
        <f ca="1">IF(표2[[#This Row],[주차 유니크]]="","",ROW()-2)</f>
        <v/>
      </c>
      <c r="M30" s="99" t="str">
        <f ca="1">IFERROR(LOOKUP(2,1/(COUNTIF(OFFSET($M$2,0,0,ROW()-2,1),OFFSET($K$3,0,0,COUNT(표2[주]),1))=0),OFFSET($K$3,0,0,COUNT(표2[주]),1)),"")</f>
        <v/>
      </c>
      <c r="N30" s="99" t="str">
        <f ca="1">IF(표2[[#This Row],[이름 유니크]]="","",ROW()-2)</f>
        <v/>
      </c>
      <c r="O30" s="99" t="str">
        <f ca="1">IFERROR(LOOKUP(2,1/(COUNTIF(OFFSET($O$2,0,0,ROW()-2,1),OFFSET($D$3,0,0,COUNT(표2[주]),1))=0),OFFSET($D$3,0,0,COUNT(표2[주]),1)),"")</f>
        <v/>
      </c>
      <c r="P30" s="99" t="str">
        <f t="shared" ca="1" si="6"/>
        <v/>
      </c>
      <c r="Q30" s="99" t="str">
        <f t="shared" ca="1" si="0"/>
        <v/>
      </c>
      <c r="R30" s="99" t="str">
        <f t="shared" si="4"/>
        <v/>
      </c>
      <c r="S30" s="99" t="str">
        <f t="shared" ca="1" si="1"/>
        <v/>
      </c>
      <c r="T30" s="99" t="str">
        <f t="shared" si="2"/>
        <v/>
      </c>
    </row>
    <row r="31" spans="1:20">
      <c r="A31" s="99">
        <f t="shared" si="5"/>
        <v>29</v>
      </c>
      <c r="B31" s="100"/>
      <c r="C31" s="91"/>
      <c r="D31" s="101"/>
      <c r="E31" s="101"/>
      <c r="F31" s="99"/>
      <c r="G31" s="99"/>
      <c r="H31" s="102"/>
      <c r="I31" s="99" t="str">
        <f>IF($B31="","",MONTH(표2[[#This Row],[날짜]]))</f>
        <v/>
      </c>
      <c r="J31" s="103" t="str">
        <f>IF($B31="","",WEEKNUM(표2[[#This Row],[날짜]],2)-WEEKNUM(표2[[#This Row],[날짜]]-DAY(표2[[#This Row],[날짜]])+1,2)+1)</f>
        <v/>
      </c>
      <c r="K31" s="99" t="str">
        <f>IF($B31="","",표2[[#This Row],[월]]&amp;"월 "&amp;표2[[#This Row],[주]]&amp;"주차")</f>
        <v/>
      </c>
      <c r="L31" s="99" t="str">
        <f ca="1">IF(표2[[#This Row],[주차 유니크]]="","",ROW()-2)</f>
        <v/>
      </c>
      <c r="M31" s="99" t="str">
        <f ca="1">IFERROR(LOOKUP(2,1/(COUNTIF(OFFSET($M$2,0,0,ROW()-2,1),OFFSET($K$3,0,0,COUNT(표2[주]),1))=0),OFFSET($K$3,0,0,COUNT(표2[주]),1)),"")</f>
        <v/>
      </c>
      <c r="N31" s="99" t="str">
        <f ca="1">IF(표2[[#This Row],[이름 유니크]]="","",ROW()-2)</f>
        <v/>
      </c>
      <c r="O31" s="99" t="str">
        <f ca="1">IFERROR(LOOKUP(2,1/(COUNTIF(OFFSET($O$2,0,0,ROW()-2,1),OFFSET($D$3,0,0,COUNT(표2[주]),1))=0),OFFSET($D$3,0,0,COUNT(표2[주]),1)),"")</f>
        <v/>
      </c>
      <c r="P31" s="99" t="str">
        <f t="shared" ca="1" si="6"/>
        <v/>
      </c>
      <c r="Q31" s="99" t="str">
        <f t="shared" ca="1" si="0"/>
        <v/>
      </c>
      <c r="R31" s="99" t="str">
        <f t="shared" si="4"/>
        <v/>
      </c>
      <c r="S31" s="99" t="str">
        <f t="shared" ca="1" si="1"/>
        <v/>
      </c>
      <c r="T31" s="99" t="str">
        <f t="shared" si="2"/>
        <v/>
      </c>
    </row>
    <row r="32" spans="1:20">
      <c r="A32" s="99">
        <f t="shared" si="5"/>
        <v>30</v>
      </c>
      <c r="B32" s="100"/>
      <c r="C32" s="91"/>
      <c r="D32" s="101"/>
      <c r="E32" s="101"/>
      <c r="F32" s="99"/>
      <c r="G32" s="99"/>
      <c r="H32" s="102"/>
      <c r="I32" s="99" t="str">
        <f>IF($B32="","",MONTH(표2[[#This Row],[날짜]]))</f>
        <v/>
      </c>
      <c r="J32" s="103" t="str">
        <f>IF($B32="","",WEEKNUM(표2[[#This Row],[날짜]],2)-WEEKNUM(표2[[#This Row],[날짜]]-DAY(표2[[#This Row],[날짜]])+1,2)+1)</f>
        <v/>
      </c>
      <c r="K32" s="99" t="str">
        <f>IF($B32="","",표2[[#This Row],[월]]&amp;"월 "&amp;표2[[#This Row],[주]]&amp;"주차")</f>
        <v/>
      </c>
      <c r="L32" s="99" t="str">
        <f ca="1">IF(표2[[#This Row],[주차 유니크]]="","",ROW()-2)</f>
        <v/>
      </c>
      <c r="M32" s="99" t="str">
        <f ca="1">IFERROR(LOOKUP(2,1/(COUNTIF(OFFSET($M$2,0,0,ROW()-2,1),OFFSET($K$3,0,0,COUNT(표2[주]),1))=0),OFFSET($K$3,0,0,COUNT(표2[주]),1)),"")</f>
        <v/>
      </c>
      <c r="N32" s="99" t="str">
        <f ca="1">IF(표2[[#This Row],[이름 유니크]]="","",ROW()-2)</f>
        <v/>
      </c>
      <c r="O32" s="99" t="str">
        <f ca="1">IFERROR(LOOKUP(2,1/(COUNTIF(OFFSET($O$2,0,0,ROW()-2,1),OFFSET($D$3,0,0,COUNT(표2[주]),1))=0),OFFSET($D$3,0,0,COUNT(표2[주]),1)),"")</f>
        <v/>
      </c>
      <c r="P32" s="99" t="str">
        <f t="shared" ca="1" si="6"/>
        <v/>
      </c>
      <c r="Q32" s="99" t="str">
        <f t="shared" ca="1" si="0"/>
        <v/>
      </c>
      <c r="R32" s="99" t="str">
        <f t="shared" si="4"/>
        <v/>
      </c>
      <c r="S32" s="99" t="str">
        <f t="shared" ca="1" si="1"/>
        <v/>
      </c>
      <c r="T32" s="99" t="str">
        <f t="shared" si="2"/>
        <v/>
      </c>
    </row>
    <row r="33" spans="1:20">
      <c r="A33" s="99">
        <f t="shared" si="5"/>
        <v>31</v>
      </c>
      <c r="B33" s="100"/>
      <c r="C33" s="91"/>
      <c r="D33" s="101"/>
      <c r="E33" s="101"/>
      <c r="F33" s="99"/>
      <c r="G33" s="99"/>
      <c r="H33" s="102"/>
      <c r="I33" s="99" t="str">
        <f>IF($B33="","",MONTH(표2[[#This Row],[날짜]]))</f>
        <v/>
      </c>
      <c r="J33" s="103" t="str">
        <f>IF($B33="","",WEEKNUM(표2[[#This Row],[날짜]],2)-WEEKNUM(표2[[#This Row],[날짜]]-DAY(표2[[#This Row],[날짜]])+1,2)+1)</f>
        <v/>
      </c>
      <c r="K33" s="99" t="str">
        <f>IF($B33="","",표2[[#This Row],[월]]&amp;"월 "&amp;표2[[#This Row],[주]]&amp;"주차")</f>
        <v/>
      </c>
      <c r="L33" s="99" t="str">
        <f ca="1">IF(표2[[#This Row],[주차 유니크]]="","",ROW()-2)</f>
        <v/>
      </c>
      <c r="M33" s="99" t="str">
        <f ca="1">IFERROR(LOOKUP(2,1/(COUNTIF(OFFSET($M$2,0,0,ROW()-2,1),OFFSET($K$3,0,0,COUNT(표2[주]),1))=0),OFFSET($K$3,0,0,COUNT(표2[주]),1)),"")</f>
        <v/>
      </c>
      <c r="N33" s="99" t="str">
        <f ca="1">IF(표2[[#This Row],[이름 유니크]]="","",ROW()-2)</f>
        <v/>
      </c>
      <c r="O33" s="99" t="str">
        <f ca="1">IFERROR(LOOKUP(2,1/(COUNTIF(OFFSET($O$2,0,0,ROW()-2,1),OFFSET($D$3,0,0,COUNT(표2[주]),1))=0),OFFSET($D$3,0,0,COUNT(표2[주]),1)),"")</f>
        <v/>
      </c>
      <c r="P33" s="99" t="str">
        <f t="shared" ca="1" si="6"/>
        <v/>
      </c>
      <c r="Q33" s="99" t="str">
        <f t="shared" ca="1" si="0"/>
        <v/>
      </c>
      <c r="R33" s="99" t="str">
        <f t="shared" si="4"/>
        <v/>
      </c>
      <c r="S33" s="99" t="str">
        <f t="shared" ca="1" si="1"/>
        <v/>
      </c>
      <c r="T33" s="99" t="str">
        <f t="shared" si="2"/>
        <v/>
      </c>
    </row>
    <row r="34" spans="1:20">
      <c r="A34" s="99">
        <f t="shared" si="5"/>
        <v>32</v>
      </c>
      <c r="B34" s="100"/>
      <c r="C34" s="91"/>
      <c r="D34" s="101"/>
      <c r="E34" s="101"/>
      <c r="F34" s="99"/>
      <c r="G34" s="99"/>
      <c r="H34" s="102"/>
      <c r="I34" s="99" t="str">
        <f>IF($B34="","",MONTH(표2[[#This Row],[날짜]]))</f>
        <v/>
      </c>
      <c r="J34" s="103" t="str">
        <f>IF($B34="","",WEEKNUM(표2[[#This Row],[날짜]],2)-WEEKNUM(표2[[#This Row],[날짜]]-DAY(표2[[#This Row],[날짜]])+1,2)+1)</f>
        <v/>
      </c>
      <c r="K34" s="99" t="str">
        <f>IF($B34="","",표2[[#This Row],[월]]&amp;"월 "&amp;표2[[#This Row],[주]]&amp;"주차")</f>
        <v/>
      </c>
      <c r="L34" s="99" t="str">
        <f ca="1">IF(표2[[#This Row],[주차 유니크]]="","",ROW()-2)</f>
        <v/>
      </c>
      <c r="M34" s="99" t="str">
        <f ca="1">IFERROR(LOOKUP(2,1/(COUNTIF(OFFSET($M$2,0,0,ROW()-2,1),OFFSET($K$3,0,0,COUNT(표2[주]),1))=0),OFFSET($K$3,0,0,COUNT(표2[주]),1)),"")</f>
        <v/>
      </c>
      <c r="N34" s="99" t="str">
        <f ca="1">IF(표2[[#This Row],[이름 유니크]]="","",ROW()-2)</f>
        <v/>
      </c>
      <c r="O34" s="99" t="str">
        <f ca="1">IFERROR(LOOKUP(2,1/(COUNTIF(OFFSET($O$2,0,0,ROW()-2,1),OFFSET($D$3,0,0,COUNT(표2[주]),1))=0),OFFSET($D$3,0,0,COUNT(표2[주]),1)),"")</f>
        <v/>
      </c>
      <c r="P34" s="99" t="str">
        <f t="shared" ca="1" si="6"/>
        <v/>
      </c>
      <c r="Q34" s="99" t="str">
        <f t="shared" ca="1" si="0"/>
        <v/>
      </c>
      <c r="R34" s="99" t="str">
        <f t="shared" si="4"/>
        <v/>
      </c>
      <c r="S34" s="99" t="str">
        <f t="shared" ca="1" si="1"/>
        <v/>
      </c>
      <c r="T34" s="99" t="str">
        <f t="shared" si="2"/>
        <v/>
      </c>
    </row>
    <row r="35" spans="1:20">
      <c r="A35" s="99">
        <f t="shared" si="5"/>
        <v>33</v>
      </c>
      <c r="B35" s="100"/>
      <c r="C35" s="91"/>
      <c r="D35" s="101"/>
      <c r="E35" s="101"/>
      <c r="F35" s="99"/>
      <c r="G35" s="99"/>
      <c r="H35" s="102"/>
      <c r="I35" s="99" t="str">
        <f>IF($B35="","",MONTH(표2[[#This Row],[날짜]]))</f>
        <v/>
      </c>
      <c r="J35" s="103" t="str">
        <f>IF($B35="","",WEEKNUM(표2[[#This Row],[날짜]],2)-WEEKNUM(표2[[#This Row],[날짜]]-DAY(표2[[#This Row],[날짜]])+1,2)+1)</f>
        <v/>
      </c>
      <c r="K35" s="99" t="str">
        <f>IF($B35="","",표2[[#This Row],[월]]&amp;"월 "&amp;표2[[#This Row],[주]]&amp;"주차")</f>
        <v/>
      </c>
      <c r="L35" s="99" t="str">
        <f ca="1">IF(표2[[#This Row],[주차 유니크]]="","",ROW()-2)</f>
        <v/>
      </c>
      <c r="M35" s="99" t="str">
        <f ca="1">IFERROR(LOOKUP(2,1/(COUNTIF(OFFSET($M$2,0,0,ROW()-2,1),OFFSET($K$3,0,0,COUNT(표2[주]),1))=0),OFFSET($K$3,0,0,COUNT(표2[주]),1)),"")</f>
        <v/>
      </c>
      <c r="N35" s="99" t="str">
        <f ca="1">IF(표2[[#This Row],[이름 유니크]]="","",ROW()-2)</f>
        <v/>
      </c>
      <c r="O35" s="99" t="str">
        <f ca="1">IFERROR(LOOKUP(2,1/(COUNTIF(OFFSET($O$2,0,0,ROW()-2,1),OFFSET($D$3,0,0,COUNT(표2[주]),1))=0),OFFSET($D$3,0,0,COUNT(표2[주]),1)),"")</f>
        <v/>
      </c>
      <c r="P35" s="99" t="str">
        <f t="shared" ca="1" si="6"/>
        <v/>
      </c>
      <c r="Q35" s="99" t="str">
        <f t="shared" ref="Q35:Q66" ca="1" si="7">D35&amp;P35</f>
        <v/>
      </c>
      <c r="R35" s="99" t="str">
        <f t="shared" ref="R35:R66" si="8">D35&amp;K35</f>
        <v/>
      </c>
      <c r="S35" s="99" t="str">
        <f t="shared" ref="S35:S66" ca="1" si="9">IF($R35="","",COUNTIF(OFFSET(R$1,0,0,ROW(),1),$R35))</f>
        <v/>
      </c>
      <c r="T35" s="99" t="str">
        <f t="shared" ref="T35:T66" si="10">IF($R35="","",R35&amp;"/"&amp;S35)</f>
        <v/>
      </c>
    </row>
    <row r="36" spans="1:20">
      <c r="A36" s="99">
        <f t="shared" si="5"/>
        <v>34</v>
      </c>
      <c r="B36" s="100"/>
      <c r="C36" s="91"/>
      <c r="D36" s="101"/>
      <c r="E36" s="101"/>
      <c r="F36" s="99"/>
      <c r="G36" s="99"/>
      <c r="H36" s="102"/>
      <c r="I36" s="99" t="str">
        <f>IF($B36="","",MONTH(표2[[#This Row],[날짜]]))</f>
        <v/>
      </c>
      <c r="J36" s="103" t="str">
        <f>IF($B36="","",WEEKNUM(표2[[#This Row],[날짜]],2)-WEEKNUM(표2[[#This Row],[날짜]]-DAY(표2[[#This Row],[날짜]])+1,2)+1)</f>
        <v/>
      </c>
      <c r="K36" s="99" t="str">
        <f>IF($B36="","",표2[[#This Row],[월]]&amp;"월 "&amp;표2[[#This Row],[주]]&amp;"주차")</f>
        <v/>
      </c>
      <c r="L36" s="99" t="str">
        <f ca="1">IF(표2[[#This Row],[주차 유니크]]="","",ROW()-2)</f>
        <v/>
      </c>
      <c r="M36" s="99" t="str">
        <f ca="1">IFERROR(LOOKUP(2,1/(COUNTIF(OFFSET($M$2,0,0,ROW()-2,1),OFFSET($K$3,0,0,COUNT(표2[주]),1))=0),OFFSET($K$3,0,0,COUNT(표2[주]),1)),"")</f>
        <v/>
      </c>
      <c r="N36" s="99" t="str">
        <f ca="1">IF(표2[[#This Row],[이름 유니크]]="","",ROW()-2)</f>
        <v/>
      </c>
      <c r="O36" s="99" t="str">
        <f ca="1">IFERROR(LOOKUP(2,1/(COUNTIF(OFFSET($O$2,0,0,ROW()-2,1),OFFSET($D$3,0,0,COUNT(표2[주]),1))=0),OFFSET($D$3,0,0,COUNT(표2[주]),1)),"")</f>
        <v/>
      </c>
      <c r="P36" s="99" t="str">
        <f t="shared" ca="1" si="6"/>
        <v/>
      </c>
      <c r="Q36" s="99" t="str">
        <f t="shared" ca="1" si="7"/>
        <v/>
      </c>
      <c r="R36" s="99" t="str">
        <f t="shared" si="8"/>
        <v/>
      </c>
      <c r="S36" s="99" t="str">
        <f t="shared" ca="1" si="9"/>
        <v/>
      </c>
      <c r="T36" s="99" t="str">
        <f t="shared" si="10"/>
        <v/>
      </c>
    </row>
    <row r="37" spans="1:20">
      <c r="A37" s="99">
        <f t="shared" si="5"/>
        <v>35</v>
      </c>
      <c r="B37" s="100"/>
      <c r="C37" s="91"/>
      <c r="D37" s="101"/>
      <c r="E37" s="101"/>
      <c r="F37" s="99"/>
      <c r="G37" s="99"/>
      <c r="H37" s="102"/>
      <c r="I37" s="99" t="str">
        <f>IF($B37="","",MONTH(표2[[#This Row],[날짜]]))</f>
        <v/>
      </c>
      <c r="J37" s="103" t="str">
        <f>IF($B37="","",WEEKNUM(표2[[#This Row],[날짜]],2)-WEEKNUM(표2[[#This Row],[날짜]]-DAY(표2[[#This Row],[날짜]])+1,2)+1)</f>
        <v/>
      </c>
      <c r="K37" s="99" t="str">
        <f>IF($B37="","",표2[[#This Row],[월]]&amp;"월 "&amp;표2[[#This Row],[주]]&amp;"주차")</f>
        <v/>
      </c>
      <c r="L37" s="99" t="str">
        <f ca="1">IF(표2[[#This Row],[주차 유니크]]="","",ROW()-2)</f>
        <v/>
      </c>
      <c r="M37" s="99" t="str">
        <f ca="1">IFERROR(LOOKUP(2,1/(COUNTIF(OFFSET($M$2,0,0,ROW()-2,1),OFFSET($K$3,0,0,COUNT(표2[주]),1))=0),OFFSET($K$3,0,0,COUNT(표2[주]),1)),"")</f>
        <v/>
      </c>
      <c r="N37" s="99" t="str">
        <f ca="1">IF(표2[[#This Row],[이름 유니크]]="","",ROW()-2)</f>
        <v/>
      </c>
      <c r="O37" s="99" t="str">
        <f ca="1">IFERROR(LOOKUP(2,1/(COUNTIF(OFFSET($O$2,0,0,ROW()-2,1),OFFSET($D$3,0,0,COUNT(표2[주]),1))=0),OFFSET($D$3,0,0,COUNT(표2[주]),1)),"")</f>
        <v/>
      </c>
      <c r="P37" s="99" t="str">
        <f t="shared" ca="1" si="6"/>
        <v/>
      </c>
      <c r="Q37" s="99" t="str">
        <f t="shared" ca="1" si="7"/>
        <v/>
      </c>
      <c r="R37" s="99" t="str">
        <f t="shared" si="8"/>
        <v/>
      </c>
      <c r="S37" s="99" t="str">
        <f t="shared" ca="1" si="9"/>
        <v/>
      </c>
      <c r="T37" s="99" t="str">
        <f t="shared" si="10"/>
        <v/>
      </c>
    </row>
    <row r="38" spans="1:20">
      <c r="A38" s="99">
        <f t="shared" si="5"/>
        <v>36</v>
      </c>
      <c r="B38" s="100"/>
      <c r="C38" s="91"/>
      <c r="D38" s="101"/>
      <c r="E38" s="101"/>
      <c r="F38" s="99"/>
      <c r="G38" s="99"/>
      <c r="H38" s="102"/>
      <c r="I38" s="99" t="str">
        <f>IF($B38="","",MONTH(표2[[#This Row],[날짜]]))</f>
        <v/>
      </c>
      <c r="J38" s="103" t="str">
        <f>IF($B38="","",WEEKNUM(표2[[#This Row],[날짜]],2)-WEEKNUM(표2[[#This Row],[날짜]]-DAY(표2[[#This Row],[날짜]])+1,2)+1)</f>
        <v/>
      </c>
      <c r="K38" s="99" t="str">
        <f>IF($B38="","",표2[[#This Row],[월]]&amp;"월 "&amp;표2[[#This Row],[주]]&amp;"주차")</f>
        <v/>
      </c>
      <c r="L38" s="99" t="str">
        <f ca="1">IF(표2[[#This Row],[주차 유니크]]="","",ROW()-2)</f>
        <v/>
      </c>
      <c r="M38" s="99" t="str">
        <f ca="1">IFERROR(LOOKUP(2,1/(COUNTIF(OFFSET($M$2,0,0,ROW()-2,1),OFFSET($K$3,0,0,COUNT(표2[주]),1))=0),OFFSET($K$3,0,0,COUNT(표2[주]),1)),"")</f>
        <v/>
      </c>
      <c r="N38" s="99" t="str">
        <f ca="1">IF(표2[[#This Row],[이름 유니크]]="","",ROW()-2)</f>
        <v/>
      </c>
      <c r="O38" s="99" t="str">
        <f ca="1">IFERROR(LOOKUP(2,1/(COUNTIF(OFFSET($O$2,0,0,ROW()-2,1),OFFSET($D$3,0,0,COUNT(표2[주]),1))=0),OFFSET($D$3,0,0,COUNT(표2[주]),1)),"")</f>
        <v/>
      </c>
      <c r="P38" s="99" t="str">
        <f t="shared" ca="1" si="6"/>
        <v/>
      </c>
      <c r="Q38" s="99" t="str">
        <f t="shared" ca="1" si="7"/>
        <v/>
      </c>
      <c r="R38" s="99" t="str">
        <f t="shared" si="8"/>
        <v/>
      </c>
      <c r="S38" s="99" t="str">
        <f t="shared" ca="1" si="9"/>
        <v/>
      </c>
      <c r="T38" s="99" t="str">
        <f t="shared" si="10"/>
        <v/>
      </c>
    </row>
    <row r="39" spans="1:20">
      <c r="A39" s="99">
        <f t="shared" si="5"/>
        <v>37</v>
      </c>
      <c r="B39" s="100"/>
      <c r="C39" s="91"/>
      <c r="D39" s="101"/>
      <c r="E39" s="101"/>
      <c r="F39" s="99"/>
      <c r="G39" s="99"/>
      <c r="H39" s="102"/>
      <c r="I39" s="99" t="str">
        <f>IF($B39="","",MONTH(표2[[#This Row],[날짜]]))</f>
        <v/>
      </c>
      <c r="J39" s="103" t="str">
        <f>IF($B39="","",WEEKNUM(표2[[#This Row],[날짜]],2)-WEEKNUM(표2[[#This Row],[날짜]]-DAY(표2[[#This Row],[날짜]])+1,2)+1)</f>
        <v/>
      </c>
      <c r="K39" s="99" t="str">
        <f>IF($B39="","",표2[[#This Row],[월]]&amp;"월 "&amp;표2[[#This Row],[주]]&amp;"주차")</f>
        <v/>
      </c>
      <c r="L39" s="99" t="str">
        <f ca="1">IF(표2[[#This Row],[주차 유니크]]="","",ROW()-2)</f>
        <v/>
      </c>
      <c r="M39" s="99" t="str">
        <f ca="1">IFERROR(LOOKUP(2,1/(COUNTIF(OFFSET($M$2,0,0,ROW()-2,1),OFFSET($K$3,0,0,COUNT(표2[주]),1))=0),OFFSET($K$3,0,0,COUNT(표2[주]),1)),"")</f>
        <v/>
      </c>
      <c r="N39" s="99" t="str">
        <f ca="1">IF(표2[[#This Row],[이름 유니크]]="","",ROW()-2)</f>
        <v/>
      </c>
      <c r="O39" s="99" t="str">
        <f ca="1">IFERROR(LOOKUP(2,1/(COUNTIF(OFFSET($O$2,0,0,ROW()-2,1),OFFSET($D$3,0,0,COUNT(표2[주]),1))=0),OFFSET($D$3,0,0,COUNT(표2[주]),1)),"")</f>
        <v/>
      </c>
      <c r="P39" s="99" t="str">
        <f t="shared" ca="1" si="6"/>
        <v/>
      </c>
      <c r="Q39" s="99" t="str">
        <f t="shared" ca="1" si="7"/>
        <v/>
      </c>
      <c r="R39" s="99" t="str">
        <f t="shared" si="8"/>
        <v/>
      </c>
      <c r="S39" s="99" t="str">
        <f t="shared" ca="1" si="9"/>
        <v/>
      </c>
      <c r="T39" s="99" t="str">
        <f t="shared" si="10"/>
        <v/>
      </c>
    </row>
    <row r="40" spans="1:20">
      <c r="A40" s="99">
        <f t="shared" ref="A40:A74" si="11">ROW()-2</f>
        <v>38</v>
      </c>
      <c r="B40" s="100"/>
      <c r="C40" s="91"/>
      <c r="D40" s="101"/>
      <c r="E40" s="101"/>
      <c r="F40" s="99"/>
      <c r="G40" s="99"/>
      <c r="H40" s="102"/>
      <c r="I40" s="99" t="str">
        <f>IF($B40="","",MONTH(표2[[#This Row],[날짜]]))</f>
        <v/>
      </c>
      <c r="J40" s="103" t="str">
        <f>IF($B40="","",WEEKNUM(표2[[#This Row],[날짜]],2)-WEEKNUM(표2[[#This Row],[날짜]]-DAY(표2[[#This Row],[날짜]])+1,2)+1)</f>
        <v/>
      </c>
      <c r="K40" s="99" t="str">
        <f>IF($B40="","",표2[[#This Row],[월]]&amp;"월 "&amp;표2[[#This Row],[주]]&amp;"주차")</f>
        <v/>
      </c>
      <c r="L40" s="99" t="str">
        <f ca="1">IF(표2[[#This Row],[주차 유니크]]="","",ROW()-2)</f>
        <v/>
      </c>
      <c r="M40" s="99" t="str">
        <f ca="1">IFERROR(LOOKUP(2,1/(COUNTIF(OFFSET($M$2,0,0,ROW()-2,1),OFFSET($K$3,0,0,COUNT(표2[주]),1))=0),OFFSET($K$3,0,0,COUNT(표2[주]),1)),"")</f>
        <v/>
      </c>
      <c r="N40" s="99" t="str">
        <f ca="1">IF(표2[[#This Row],[이름 유니크]]="","",ROW()-2)</f>
        <v/>
      </c>
      <c r="O40" s="99" t="str">
        <f ca="1">IFERROR(LOOKUP(2,1/(COUNTIF(OFFSET($O$2,0,0,ROW()-2,1),OFFSET($D$3,0,0,COUNT(표2[주]),1))=0),OFFSET($D$3,0,0,COUNT(표2[주]),1)),"")</f>
        <v/>
      </c>
      <c r="P40" s="99" t="str">
        <f t="shared" ref="P40:P74" ca="1" si="12">IF(D40="","",COUNTIF(OFFSET($D$2,0,0,ROW()-1,1),$D40))</f>
        <v/>
      </c>
      <c r="Q40" s="99" t="str">
        <f t="shared" ca="1" si="7"/>
        <v/>
      </c>
      <c r="R40" s="99" t="str">
        <f t="shared" si="8"/>
        <v/>
      </c>
      <c r="S40" s="99" t="str">
        <f t="shared" ca="1" si="9"/>
        <v/>
      </c>
      <c r="T40" s="99" t="str">
        <f t="shared" si="10"/>
        <v/>
      </c>
    </row>
    <row r="41" spans="1:20">
      <c r="A41" s="99">
        <f t="shared" si="11"/>
        <v>39</v>
      </c>
      <c r="B41" s="100"/>
      <c r="C41" s="91"/>
      <c r="D41" s="101"/>
      <c r="E41" s="101"/>
      <c r="F41" s="99"/>
      <c r="G41" s="99"/>
      <c r="H41" s="102"/>
      <c r="I41" s="99" t="str">
        <f>IF($B41="","",MONTH(표2[[#This Row],[날짜]]))</f>
        <v/>
      </c>
      <c r="J41" s="103" t="str">
        <f>IF($B41="","",WEEKNUM(표2[[#This Row],[날짜]],2)-WEEKNUM(표2[[#This Row],[날짜]]-DAY(표2[[#This Row],[날짜]])+1,2)+1)</f>
        <v/>
      </c>
      <c r="K41" s="99" t="str">
        <f>IF($B41="","",표2[[#This Row],[월]]&amp;"월 "&amp;표2[[#This Row],[주]]&amp;"주차")</f>
        <v/>
      </c>
      <c r="L41" s="99" t="str">
        <f ca="1">IF(표2[[#This Row],[주차 유니크]]="","",ROW()-2)</f>
        <v/>
      </c>
      <c r="M41" s="99" t="str">
        <f ca="1">IFERROR(LOOKUP(2,1/(COUNTIF(OFFSET($M$2,0,0,ROW()-2,1),OFFSET($K$3,0,0,COUNT(표2[주]),1))=0),OFFSET($K$3,0,0,COUNT(표2[주]),1)),"")</f>
        <v/>
      </c>
      <c r="N41" s="99" t="str">
        <f ca="1">IF(표2[[#This Row],[이름 유니크]]="","",ROW()-2)</f>
        <v/>
      </c>
      <c r="O41" s="99" t="str">
        <f ca="1">IFERROR(LOOKUP(2,1/(COUNTIF(OFFSET($O$2,0,0,ROW()-2,1),OFFSET($D$3,0,0,COUNT(표2[주]),1))=0),OFFSET($D$3,0,0,COUNT(표2[주]),1)),"")</f>
        <v/>
      </c>
      <c r="P41" s="99" t="str">
        <f t="shared" ca="1" si="12"/>
        <v/>
      </c>
      <c r="Q41" s="99" t="str">
        <f t="shared" ca="1" si="7"/>
        <v/>
      </c>
      <c r="R41" s="99" t="str">
        <f t="shared" si="8"/>
        <v/>
      </c>
      <c r="S41" s="99" t="str">
        <f t="shared" ca="1" si="9"/>
        <v/>
      </c>
      <c r="T41" s="99" t="str">
        <f t="shared" si="10"/>
        <v/>
      </c>
    </row>
    <row r="42" spans="1:20">
      <c r="A42" s="99">
        <f t="shared" si="11"/>
        <v>40</v>
      </c>
      <c r="B42" s="100"/>
      <c r="C42" s="91"/>
      <c r="D42" s="101"/>
      <c r="E42" s="101"/>
      <c r="F42" s="99"/>
      <c r="G42" s="99"/>
      <c r="H42" s="102"/>
      <c r="I42" s="99" t="str">
        <f>IF($B42="","",MONTH(표2[[#This Row],[날짜]]))</f>
        <v/>
      </c>
      <c r="J42" s="103" t="str">
        <f>IF($B42="","",WEEKNUM(표2[[#This Row],[날짜]],2)-WEEKNUM(표2[[#This Row],[날짜]]-DAY(표2[[#This Row],[날짜]])+1,2)+1)</f>
        <v/>
      </c>
      <c r="K42" s="99" t="str">
        <f>IF($B42="","",표2[[#This Row],[월]]&amp;"월 "&amp;표2[[#This Row],[주]]&amp;"주차")</f>
        <v/>
      </c>
      <c r="L42" s="99" t="str">
        <f ca="1">IF(표2[[#This Row],[주차 유니크]]="","",ROW()-2)</f>
        <v/>
      </c>
      <c r="M42" s="99" t="str">
        <f ca="1">IFERROR(LOOKUP(2,1/(COUNTIF(OFFSET($M$2,0,0,ROW()-2,1),OFFSET($K$3,0,0,COUNT(표2[주]),1))=0),OFFSET($K$3,0,0,COUNT(표2[주]),1)),"")</f>
        <v/>
      </c>
      <c r="N42" s="99" t="str">
        <f ca="1">IF(표2[[#This Row],[이름 유니크]]="","",ROW()-2)</f>
        <v/>
      </c>
      <c r="O42" s="99" t="str">
        <f ca="1">IFERROR(LOOKUP(2,1/(COUNTIF(OFFSET($O$2,0,0,ROW()-2,1),OFFSET($D$3,0,0,COUNT(표2[주]),1))=0),OFFSET($D$3,0,0,COUNT(표2[주]),1)),"")</f>
        <v/>
      </c>
      <c r="P42" s="99" t="str">
        <f t="shared" ca="1" si="12"/>
        <v/>
      </c>
      <c r="Q42" s="99" t="str">
        <f t="shared" ca="1" si="7"/>
        <v/>
      </c>
      <c r="R42" s="99" t="str">
        <f t="shared" si="8"/>
        <v/>
      </c>
      <c r="S42" s="99" t="str">
        <f t="shared" ca="1" si="9"/>
        <v/>
      </c>
      <c r="T42" s="99" t="str">
        <f t="shared" si="10"/>
        <v/>
      </c>
    </row>
    <row r="43" spans="1:20">
      <c r="A43" s="99">
        <f t="shared" si="11"/>
        <v>41</v>
      </c>
      <c r="B43" s="100"/>
      <c r="C43" s="91"/>
      <c r="D43" s="101"/>
      <c r="E43" s="101"/>
      <c r="F43" s="99"/>
      <c r="G43" s="99"/>
      <c r="H43" s="102"/>
      <c r="I43" s="99" t="str">
        <f>IF($B43="","",MONTH(표2[[#This Row],[날짜]]))</f>
        <v/>
      </c>
      <c r="J43" s="103" t="str">
        <f>IF($B43="","",WEEKNUM(표2[[#This Row],[날짜]],2)-WEEKNUM(표2[[#This Row],[날짜]]-DAY(표2[[#This Row],[날짜]])+1,2)+1)</f>
        <v/>
      </c>
      <c r="K43" s="99" t="str">
        <f>IF($B43="","",표2[[#This Row],[월]]&amp;"월 "&amp;표2[[#This Row],[주]]&amp;"주차")</f>
        <v/>
      </c>
      <c r="L43" s="99" t="str">
        <f ca="1">IF(표2[[#This Row],[주차 유니크]]="","",ROW()-2)</f>
        <v/>
      </c>
      <c r="M43" s="99" t="str">
        <f ca="1">IFERROR(LOOKUP(2,1/(COUNTIF(OFFSET($M$2,0,0,ROW()-2,1),OFFSET($K$3,0,0,COUNT(표2[주]),1))=0),OFFSET($K$3,0,0,COUNT(표2[주]),1)),"")</f>
        <v/>
      </c>
      <c r="N43" s="99" t="str">
        <f ca="1">IF(표2[[#This Row],[이름 유니크]]="","",ROW()-2)</f>
        <v/>
      </c>
      <c r="O43" s="99" t="str">
        <f ca="1">IFERROR(LOOKUP(2,1/(COUNTIF(OFFSET($O$2,0,0,ROW()-2,1),OFFSET($D$3,0,0,COUNT(표2[주]),1))=0),OFFSET($D$3,0,0,COUNT(표2[주]),1)),"")</f>
        <v/>
      </c>
      <c r="P43" s="99" t="str">
        <f t="shared" ca="1" si="12"/>
        <v/>
      </c>
      <c r="Q43" s="99" t="str">
        <f t="shared" ca="1" si="7"/>
        <v/>
      </c>
      <c r="R43" s="99" t="str">
        <f t="shared" si="8"/>
        <v/>
      </c>
      <c r="S43" s="99" t="str">
        <f t="shared" ca="1" si="9"/>
        <v/>
      </c>
      <c r="T43" s="99" t="str">
        <f t="shared" si="10"/>
        <v/>
      </c>
    </row>
    <row r="44" spans="1:20">
      <c r="A44" s="99">
        <f t="shared" si="11"/>
        <v>42</v>
      </c>
      <c r="B44" s="100"/>
      <c r="C44" s="91"/>
      <c r="D44" s="101"/>
      <c r="E44" s="101"/>
      <c r="F44" s="99"/>
      <c r="G44" s="99"/>
      <c r="H44" s="102"/>
      <c r="I44" s="99" t="str">
        <f>IF($B44="","",MONTH(표2[[#This Row],[날짜]]))</f>
        <v/>
      </c>
      <c r="J44" s="103" t="str">
        <f>IF($B44="","",WEEKNUM(표2[[#This Row],[날짜]],2)-WEEKNUM(표2[[#This Row],[날짜]]-DAY(표2[[#This Row],[날짜]])+1,2)+1)</f>
        <v/>
      </c>
      <c r="K44" s="99" t="str">
        <f>IF($B44="","",표2[[#This Row],[월]]&amp;"월 "&amp;표2[[#This Row],[주]]&amp;"주차")</f>
        <v/>
      </c>
      <c r="L44" s="99" t="str">
        <f ca="1">IF(표2[[#This Row],[주차 유니크]]="","",ROW()-2)</f>
        <v/>
      </c>
      <c r="M44" s="99" t="str">
        <f ca="1">IFERROR(LOOKUP(2,1/(COUNTIF(OFFSET($M$2,0,0,ROW()-2,1),OFFSET($K$3,0,0,COUNT(표2[주]),1))=0),OFFSET($K$3,0,0,COUNT(표2[주]),1)),"")</f>
        <v/>
      </c>
      <c r="N44" s="99" t="str">
        <f ca="1">IF(표2[[#This Row],[이름 유니크]]="","",ROW()-2)</f>
        <v/>
      </c>
      <c r="O44" s="99" t="str">
        <f ca="1">IFERROR(LOOKUP(2,1/(COUNTIF(OFFSET($O$2,0,0,ROW()-2,1),OFFSET($D$3,0,0,COUNT(표2[주]),1))=0),OFFSET($D$3,0,0,COUNT(표2[주]),1)),"")</f>
        <v/>
      </c>
      <c r="P44" s="99" t="str">
        <f t="shared" ca="1" si="12"/>
        <v/>
      </c>
      <c r="Q44" s="99" t="str">
        <f t="shared" ca="1" si="7"/>
        <v/>
      </c>
      <c r="R44" s="99" t="str">
        <f t="shared" si="8"/>
        <v/>
      </c>
      <c r="S44" s="99" t="str">
        <f t="shared" ca="1" si="9"/>
        <v/>
      </c>
      <c r="T44" s="99" t="str">
        <f t="shared" si="10"/>
        <v/>
      </c>
    </row>
    <row r="45" spans="1:20">
      <c r="A45" s="99">
        <f t="shared" si="11"/>
        <v>43</v>
      </c>
      <c r="B45" s="100"/>
      <c r="C45" s="91"/>
      <c r="D45" s="101"/>
      <c r="E45" s="101"/>
      <c r="F45" s="99"/>
      <c r="G45" s="99"/>
      <c r="H45" s="102"/>
      <c r="I45" s="99" t="str">
        <f>IF($B45="","",MONTH(표2[[#This Row],[날짜]]))</f>
        <v/>
      </c>
      <c r="J45" s="103" t="str">
        <f>IF($B45="","",WEEKNUM(표2[[#This Row],[날짜]],2)-WEEKNUM(표2[[#This Row],[날짜]]-DAY(표2[[#This Row],[날짜]])+1,2)+1)</f>
        <v/>
      </c>
      <c r="K45" s="99" t="str">
        <f>IF($B45="","",표2[[#This Row],[월]]&amp;"월 "&amp;표2[[#This Row],[주]]&amp;"주차")</f>
        <v/>
      </c>
      <c r="L45" s="99" t="str">
        <f ca="1">IF(표2[[#This Row],[주차 유니크]]="","",ROW()-2)</f>
        <v/>
      </c>
      <c r="M45" s="99" t="str">
        <f ca="1">IFERROR(LOOKUP(2,1/(COUNTIF(OFFSET($M$2,0,0,ROW()-2,1),OFFSET($K$3,0,0,COUNT(표2[주]),1))=0),OFFSET($K$3,0,0,COUNT(표2[주]),1)),"")</f>
        <v/>
      </c>
      <c r="N45" s="99" t="str">
        <f ca="1">IF(표2[[#This Row],[이름 유니크]]="","",ROW()-2)</f>
        <v/>
      </c>
      <c r="O45" s="99" t="str">
        <f ca="1">IFERROR(LOOKUP(2,1/(COUNTIF(OFFSET($O$2,0,0,ROW()-2,1),OFFSET($D$3,0,0,COUNT(표2[주]),1))=0),OFFSET($D$3,0,0,COUNT(표2[주]),1)),"")</f>
        <v/>
      </c>
      <c r="P45" s="99" t="str">
        <f t="shared" ca="1" si="12"/>
        <v/>
      </c>
      <c r="Q45" s="99" t="str">
        <f t="shared" ca="1" si="7"/>
        <v/>
      </c>
      <c r="R45" s="99" t="str">
        <f t="shared" si="8"/>
        <v/>
      </c>
      <c r="S45" s="99" t="str">
        <f t="shared" ca="1" si="9"/>
        <v/>
      </c>
      <c r="T45" s="99" t="str">
        <f t="shared" si="10"/>
        <v/>
      </c>
    </row>
    <row r="46" spans="1:20">
      <c r="A46" s="99">
        <f t="shared" si="11"/>
        <v>44</v>
      </c>
      <c r="B46" s="100"/>
      <c r="C46" s="91"/>
      <c r="D46" s="101"/>
      <c r="E46" s="101"/>
      <c r="F46" s="99"/>
      <c r="G46" s="99"/>
      <c r="H46" s="102"/>
      <c r="I46" s="99" t="str">
        <f>IF($B46="","",MONTH(표2[[#This Row],[날짜]]))</f>
        <v/>
      </c>
      <c r="J46" s="103" t="str">
        <f>IF($B46="","",WEEKNUM(표2[[#This Row],[날짜]],2)-WEEKNUM(표2[[#This Row],[날짜]]-DAY(표2[[#This Row],[날짜]])+1,2)+1)</f>
        <v/>
      </c>
      <c r="K46" s="99" t="str">
        <f>IF($B46="","",표2[[#This Row],[월]]&amp;"월 "&amp;표2[[#This Row],[주]]&amp;"주차")</f>
        <v/>
      </c>
      <c r="L46" s="99" t="str">
        <f ca="1">IF(표2[[#This Row],[주차 유니크]]="","",ROW()-2)</f>
        <v/>
      </c>
      <c r="M46" s="99" t="str">
        <f ca="1">IFERROR(LOOKUP(2,1/(COUNTIF(OFFSET($M$2,0,0,ROW()-2,1),OFFSET($K$3,0,0,COUNT(표2[주]),1))=0),OFFSET($K$3,0,0,COUNT(표2[주]),1)),"")</f>
        <v/>
      </c>
      <c r="N46" s="99" t="str">
        <f ca="1">IF(표2[[#This Row],[이름 유니크]]="","",ROW()-2)</f>
        <v/>
      </c>
      <c r="O46" s="99" t="str">
        <f ca="1">IFERROR(LOOKUP(2,1/(COUNTIF(OFFSET($O$2,0,0,ROW()-2,1),OFFSET($D$3,0,0,COUNT(표2[주]),1))=0),OFFSET($D$3,0,0,COUNT(표2[주]),1)),"")</f>
        <v/>
      </c>
      <c r="P46" s="99" t="str">
        <f t="shared" ca="1" si="12"/>
        <v/>
      </c>
      <c r="Q46" s="99" t="str">
        <f t="shared" ca="1" si="7"/>
        <v/>
      </c>
      <c r="R46" s="99" t="str">
        <f t="shared" si="8"/>
        <v/>
      </c>
      <c r="S46" s="99" t="str">
        <f t="shared" ca="1" si="9"/>
        <v/>
      </c>
      <c r="T46" s="99" t="str">
        <f t="shared" si="10"/>
        <v/>
      </c>
    </row>
    <row r="47" spans="1:20">
      <c r="A47" s="99">
        <f t="shared" si="11"/>
        <v>45</v>
      </c>
      <c r="B47" s="100"/>
      <c r="C47" s="91"/>
      <c r="D47" s="101"/>
      <c r="E47" s="101"/>
      <c r="F47" s="99"/>
      <c r="G47" s="99"/>
      <c r="H47" s="102"/>
      <c r="I47" s="99" t="str">
        <f>IF($B47="","",MONTH(표2[[#This Row],[날짜]]))</f>
        <v/>
      </c>
      <c r="J47" s="103" t="str">
        <f>IF($B47="","",WEEKNUM(표2[[#This Row],[날짜]],2)-WEEKNUM(표2[[#This Row],[날짜]]-DAY(표2[[#This Row],[날짜]])+1,2)+1)</f>
        <v/>
      </c>
      <c r="K47" s="99" t="str">
        <f>IF($B47="","",표2[[#This Row],[월]]&amp;"월 "&amp;표2[[#This Row],[주]]&amp;"주차")</f>
        <v/>
      </c>
      <c r="L47" s="99" t="str">
        <f ca="1">IF(표2[[#This Row],[주차 유니크]]="","",ROW()-2)</f>
        <v/>
      </c>
      <c r="M47" s="99" t="str">
        <f ca="1">IFERROR(LOOKUP(2,1/(COUNTIF(OFFSET($M$2,0,0,ROW()-2,1),OFFSET($K$3,0,0,COUNT(표2[주]),1))=0),OFFSET($K$3,0,0,COUNT(표2[주]),1)),"")</f>
        <v/>
      </c>
      <c r="N47" s="99" t="str">
        <f ca="1">IF(표2[[#This Row],[이름 유니크]]="","",ROW()-2)</f>
        <v/>
      </c>
      <c r="O47" s="99" t="str">
        <f ca="1">IFERROR(LOOKUP(2,1/(COUNTIF(OFFSET($O$2,0,0,ROW()-2,1),OFFSET($D$3,0,0,COUNT(표2[주]),1))=0),OFFSET($D$3,0,0,COUNT(표2[주]),1)),"")</f>
        <v/>
      </c>
      <c r="P47" s="99" t="str">
        <f t="shared" ca="1" si="12"/>
        <v/>
      </c>
      <c r="Q47" s="99" t="str">
        <f t="shared" ca="1" si="7"/>
        <v/>
      </c>
      <c r="R47" s="99" t="str">
        <f t="shared" si="8"/>
        <v/>
      </c>
      <c r="S47" s="99" t="str">
        <f t="shared" ca="1" si="9"/>
        <v/>
      </c>
      <c r="T47" s="99" t="str">
        <f t="shared" si="10"/>
        <v/>
      </c>
    </row>
    <row r="48" spans="1:20">
      <c r="A48" s="99">
        <f t="shared" si="11"/>
        <v>46</v>
      </c>
      <c r="B48" s="100"/>
      <c r="C48" s="91"/>
      <c r="D48" s="101"/>
      <c r="E48" s="101"/>
      <c r="F48" s="99"/>
      <c r="G48" s="99"/>
      <c r="H48" s="102"/>
      <c r="I48" s="99" t="str">
        <f>IF($B48="","",MONTH(표2[[#This Row],[날짜]]))</f>
        <v/>
      </c>
      <c r="J48" s="103" t="str">
        <f>IF($B48="","",WEEKNUM(표2[[#This Row],[날짜]],2)-WEEKNUM(표2[[#This Row],[날짜]]-DAY(표2[[#This Row],[날짜]])+1,2)+1)</f>
        <v/>
      </c>
      <c r="K48" s="99" t="str">
        <f>IF($B48="","",표2[[#This Row],[월]]&amp;"월 "&amp;표2[[#This Row],[주]]&amp;"주차")</f>
        <v/>
      </c>
      <c r="L48" s="99" t="str">
        <f ca="1">IF(표2[[#This Row],[주차 유니크]]="","",ROW()-2)</f>
        <v/>
      </c>
      <c r="M48" s="99" t="str">
        <f ca="1">IFERROR(LOOKUP(2,1/(COUNTIF(OFFSET($M$2,0,0,ROW()-2,1),OFFSET($K$3,0,0,COUNT(표2[주]),1))=0),OFFSET($K$3,0,0,COUNT(표2[주]),1)),"")</f>
        <v/>
      </c>
      <c r="N48" s="99" t="str">
        <f ca="1">IF(표2[[#This Row],[이름 유니크]]="","",ROW()-2)</f>
        <v/>
      </c>
      <c r="O48" s="99" t="str">
        <f ca="1">IFERROR(LOOKUP(2,1/(COUNTIF(OFFSET($O$2,0,0,ROW()-2,1),OFFSET($D$3,0,0,COUNT(표2[주]),1))=0),OFFSET($D$3,0,0,COUNT(표2[주]),1)),"")</f>
        <v/>
      </c>
      <c r="P48" s="99" t="str">
        <f t="shared" ca="1" si="12"/>
        <v/>
      </c>
      <c r="Q48" s="99" t="str">
        <f t="shared" ca="1" si="7"/>
        <v/>
      </c>
      <c r="R48" s="99" t="str">
        <f t="shared" si="8"/>
        <v/>
      </c>
      <c r="S48" s="99" t="str">
        <f t="shared" ca="1" si="9"/>
        <v/>
      </c>
      <c r="T48" s="99" t="str">
        <f t="shared" si="10"/>
        <v/>
      </c>
    </row>
    <row r="49" spans="1:20">
      <c r="A49" s="99">
        <f t="shared" si="11"/>
        <v>47</v>
      </c>
      <c r="B49" s="100"/>
      <c r="C49" s="91"/>
      <c r="D49" s="101"/>
      <c r="E49" s="101"/>
      <c r="F49" s="99"/>
      <c r="G49" s="99"/>
      <c r="H49" s="102"/>
      <c r="I49" s="99" t="str">
        <f>IF($B49="","",MONTH(표2[[#This Row],[날짜]]))</f>
        <v/>
      </c>
      <c r="J49" s="103" t="str">
        <f>IF($B49="","",WEEKNUM(표2[[#This Row],[날짜]],2)-WEEKNUM(표2[[#This Row],[날짜]]-DAY(표2[[#This Row],[날짜]])+1,2)+1)</f>
        <v/>
      </c>
      <c r="K49" s="99" t="str">
        <f>IF($B49="","",표2[[#This Row],[월]]&amp;"월 "&amp;표2[[#This Row],[주]]&amp;"주차")</f>
        <v/>
      </c>
      <c r="L49" s="99" t="str">
        <f ca="1">IF(표2[[#This Row],[주차 유니크]]="","",ROW()-2)</f>
        <v/>
      </c>
      <c r="M49" s="99" t="str">
        <f ca="1">IFERROR(LOOKUP(2,1/(COUNTIF(OFFSET($M$2,0,0,ROW()-2,1),OFFSET($K$3,0,0,COUNT(표2[주]),1))=0),OFFSET($K$3,0,0,COUNT(표2[주]),1)),"")</f>
        <v/>
      </c>
      <c r="N49" s="99" t="str">
        <f ca="1">IF(표2[[#This Row],[이름 유니크]]="","",ROW()-2)</f>
        <v/>
      </c>
      <c r="O49" s="99" t="str">
        <f ca="1">IFERROR(LOOKUP(2,1/(COUNTIF(OFFSET($O$2,0,0,ROW()-2,1),OFFSET($D$3,0,0,COUNT(표2[주]),1))=0),OFFSET($D$3,0,0,COUNT(표2[주]),1)),"")</f>
        <v/>
      </c>
      <c r="P49" s="99" t="str">
        <f t="shared" ca="1" si="12"/>
        <v/>
      </c>
      <c r="Q49" s="99" t="str">
        <f t="shared" ca="1" si="7"/>
        <v/>
      </c>
      <c r="R49" s="99" t="str">
        <f t="shared" si="8"/>
        <v/>
      </c>
      <c r="S49" s="99" t="str">
        <f t="shared" ca="1" si="9"/>
        <v/>
      </c>
      <c r="T49" s="99" t="str">
        <f t="shared" si="10"/>
        <v/>
      </c>
    </row>
    <row r="50" spans="1:20">
      <c r="A50" s="99">
        <f t="shared" si="11"/>
        <v>48</v>
      </c>
      <c r="B50" s="100"/>
      <c r="C50" s="91"/>
      <c r="D50" s="101"/>
      <c r="E50" s="101"/>
      <c r="F50" s="99"/>
      <c r="G50" s="99"/>
      <c r="H50" s="102"/>
      <c r="I50" s="99" t="str">
        <f>IF($B50="","",MONTH(표2[[#This Row],[날짜]]))</f>
        <v/>
      </c>
      <c r="J50" s="103" t="str">
        <f>IF($B50="","",WEEKNUM(표2[[#This Row],[날짜]],2)-WEEKNUM(표2[[#This Row],[날짜]]-DAY(표2[[#This Row],[날짜]])+1,2)+1)</f>
        <v/>
      </c>
      <c r="K50" s="99" t="str">
        <f>IF($B50="","",표2[[#This Row],[월]]&amp;"월 "&amp;표2[[#This Row],[주]]&amp;"주차")</f>
        <v/>
      </c>
      <c r="L50" s="99" t="str">
        <f ca="1">IF(표2[[#This Row],[주차 유니크]]="","",ROW()-2)</f>
        <v/>
      </c>
      <c r="M50" s="99" t="str">
        <f ca="1">IFERROR(LOOKUP(2,1/(COUNTIF(OFFSET($M$2,0,0,ROW()-2,1),OFFSET($K$3,0,0,COUNT(표2[주]),1))=0),OFFSET($K$3,0,0,COUNT(표2[주]),1)),"")</f>
        <v/>
      </c>
      <c r="N50" s="99" t="str">
        <f ca="1">IF(표2[[#This Row],[이름 유니크]]="","",ROW()-2)</f>
        <v/>
      </c>
      <c r="O50" s="99" t="str">
        <f ca="1">IFERROR(LOOKUP(2,1/(COUNTIF(OFFSET($O$2,0,0,ROW()-2,1),OFFSET($D$3,0,0,COUNT(표2[주]),1))=0),OFFSET($D$3,0,0,COUNT(표2[주]),1)),"")</f>
        <v/>
      </c>
      <c r="P50" s="99" t="str">
        <f t="shared" ca="1" si="12"/>
        <v/>
      </c>
      <c r="Q50" s="99" t="str">
        <f t="shared" ca="1" si="7"/>
        <v/>
      </c>
      <c r="R50" s="99" t="str">
        <f t="shared" si="8"/>
        <v/>
      </c>
      <c r="S50" s="99" t="str">
        <f t="shared" ca="1" si="9"/>
        <v/>
      </c>
      <c r="T50" s="99" t="str">
        <f t="shared" si="10"/>
        <v/>
      </c>
    </row>
    <row r="51" spans="1:20">
      <c r="A51" s="99">
        <f t="shared" si="11"/>
        <v>49</v>
      </c>
      <c r="B51" s="100"/>
      <c r="C51" s="91"/>
      <c r="D51" s="101"/>
      <c r="E51" s="101"/>
      <c r="F51" s="99"/>
      <c r="G51" s="99"/>
      <c r="H51" s="102"/>
      <c r="I51" s="99" t="str">
        <f>IF($B51="","",MONTH(표2[[#This Row],[날짜]]))</f>
        <v/>
      </c>
      <c r="J51" s="103" t="str">
        <f>IF($B51="","",WEEKNUM(표2[[#This Row],[날짜]],2)-WEEKNUM(표2[[#This Row],[날짜]]-DAY(표2[[#This Row],[날짜]])+1,2)+1)</f>
        <v/>
      </c>
      <c r="K51" s="99" t="str">
        <f>IF($B51="","",표2[[#This Row],[월]]&amp;"월 "&amp;표2[[#This Row],[주]]&amp;"주차")</f>
        <v/>
      </c>
      <c r="L51" s="99" t="str">
        <f ca="1">IF(표2[[#This Row],[주차 유니크]]="","",ROW()-2)</f>
        <v/>
      </c>
      <c r="M51" s="99" t="str">
        <f ca="1">IFERROR(LOOKUP(2,1/(COUNTIF(OFFSET($M$2,0,0,ROW()-2,1),OFFSET($K$3,0,0,COUNT(표2[주]),1))=0),OFFSET($K$3,0,0,COUNT(표2[주]),1)),"")</f>
        <v/>
      </c>
      <c r="N51" s="99" t="str">
        <f ca="1">IF(표2[[#This Row],[이름 유니크]]="","",ROW()-2)</f>
        <v/>
      </c>
      <c r="O51" s="99" t="str">
        <f ca="1">IFERROR(LOOKUP(2,1/(COUNTIF(OFFSET($O$2,0,0,ROW()-2,1),OFFSET($D$3,0,0,COUNT(표2[주]),1))=0),OFFSET($D$3,0,0,COUNT(표2[주]),1)),"")</f>
        <v/>
      </c>
      <c r="P51" s="99" t="str">
        <f t="shared" ca="1" si="12"/>
        <v/>
      </c>
      <c r="Q51" s="99" t="str">
        <f t="shared" ca="1" si="7"/>
        <v/>
      </c>
      <c r="R51" s="99" t="str">
        <f t="shared" si="8"/>
        <v/>
      </c>
      <c r="S51" s="99" t="str">
        <f t="shared" ca="1" si="9"/>
        <v/>
      </c>
      <c r="T51" s="99" t="str">
        <f t="shared" si="10"/>
        <v/>
      </c>
    </row>
    <row r="52" spans="1:20">
      <c r="A52" s="99">
        <f t="shared" si="11"/>
        <v>50</v>
      </c>
      <c r="B52" s="100"/>
      <c r="C52" s="91"/>
      <c r="D52" s="101"/>
      <c r="E52" s="101"/>
      <c r="F52" s="99"/>
      <c r="G52" s="99"/>
      <c r="H52" s="102"/>
      <c r="I52" s="99" t="str">
        <f>IF($B52="","",MONTH(표2[[#This Row],[날짜]]))</f>
        <v/>
      </c>
      <c r="J52" s="103" t="str">
        <f>IF($B52="","",WEEKNUM(표2[[#This Row],[날짜]],2)-WEEKNUM(표2[[#This Row],[날짜]]-DAY(표2[[#This Row],[날짜]])+1,2)+1)</f>
        <v/>
      </c>
      <c r="K52" s="99" t="str">
        <f>IF($B52="","",표2[[#This Row],[월]]&amp;"월 "&amp;표2[[#This Row],[주]]&amp;"주차")</f>
        <v/>
      </c>
      <c r="L52" s="99" t="str">
        <f ca="1">IF(표2[[#This Row],[주차 유니크]]="","",ROW()-2)</f>
        <v/>
      </c>
      <c r="M52" s="99" t="str">
        <f ca="1">IFERROR(LOOKUP(2,1/(COUNTIF(OFFSET($M$2,0,0,ROW()-2,1),OFFSET($K$3,0,0,COUNT(표2[주]),1))=0),OFFSET($K$3,0,0,COUNT(표2[주]),1)),"")</f>
        <v/>
      </c>
      <c r="N52" s="99" t="str">
        <f ca="1">IF(표2[[#This Row],[이름 유니크]]="","",ROW()-2)</f>
        <v/>
      </c>
      <c r="O52" s="99" t="str">
        <f ca="1">IFERROR(LOOKUP(2,1/(COUNTIF(OFFSET($O$2,0,0,ROW()-2,1),OFFSET($D$3,0,0,COUNT(표2[주]),1))=0),OFFSET($D$3,0,0,COUNT(표2[주]),1)),"")</f>
        <v/>
      </c>
      <c r="P52" s="99" t="str">
        <f t="shared" ca="1" si="12"/>
        <v/>
      </c>
      <c r="Q52" s="99" t="str">
        <f t="shared" ca="1" si="7"/>
        <v/>
      </c>
      <c r="R52" s="99" t="str">
        <f t="shared" si="8"/>
        <v/>
      </c>
      <c r="S52" s="99" t="str">
        <f t="shared" ca="1" si="9"/>
        <v/>
      </c>
      <c r="T52" s="99" t="str">
        <f t="shared" si="10"/>
        <v/>
      </c>
    </row>
    <row r="53" spans="1:20">
      <c r="A53" s="99">
        <f t="shared" si="11"/>
        <v>51</v>
      </c>
      <c r="B53" s="100"/>
      <c r="C53" s="91"/>
      <c r="D53" s="101"/>
      <c r="E53" s="101"/>
      <c r="F53" s="99"/>
      <c r="G53" s="99"/>
      <c r="H53" s="102"/>
      <c r="I53" s="99" t="str">
        <f>IF($B53="","",MONTH(표2[[#This Row],[날짜]]))</f>
        <v/>
      </c>
      <c r="J53" s="103" t="str">
        <f>IF($B53="","",WEEKNUM(표2[[#This Row],[날짜]],2)-WEEKNUM(표2[[#This Row],[날짜]]-DAY(표2[[#This Row],[날짜]])+1,2)+1)</f>
        <v/>
      </c>
      <c r="K53" s="99" t="str">
        <f>IF($B53="","",표2[[#This Row],[월]]&amp;"월 "&amp;표2[[#This Row],[주]]&amp;"주차")</f>
        <v/>
      </c>
      <c r="L53" s="99" t="str">
        <f ca="1">IF(표2[[#This Row],[주차 유니크]]="","",ROW()-2)</f>
        <v/>
      </c>
      <c r="M53" s="99" t="str">
        <f ca="1">IFERROR(LOOKUP(2,1/(COUNTIF(OFFSET($M$2,0,0,ROW()-2,1),OFFSET($K$3,0,0,COUNT(표2[주]),1))=0),OFFSET($K$3,0,0,COUNT(표2[주]),1)),"")</f>
        <v/>
      </c>
      <c r="N53" s="99" t="str">
        <f ca="1">IF(표2[[#This Row],[이름 유니크]]="","",ROW()-2)</f>
        <v/>
      </c>
      <c r="O53" s="99" t="str">
        <f ca="1">IFERROR(LOOKUP(2,1/(COUNTIF(OFFSET($O$2,0,0,ROW()-2,1),OFFSET($D$3,0,0,COUNT(표2[주]),1))=0),OFFSET($D$3,0,0,COUNT(표2[주]),1)),"")</f>
        <v/>
      </c>
      <c r="P53" s="99" t="str">
        <f t="shared" ca="1" si="12"/>
        <v/>
      </c>
      <c r="Q53" s="99" t="str">
        <f t="shared" ca="1" si="7"/>
        <v/>
      </c>
      <c r="R53" s="99" t="str">
        <f t="shared" si="8"/>
        <v/>
      </c>
      <c r="S53" s="99" t="str">
        <f t="shared" ca="1" si="9"/>
        <v/>
      </c>
      <c r="T53" s="99" t="str">
        <f t="shared" si="10"/>
        <v/>
      </c>
    </row>
    <row r="54" spans="1:20">
      <c r="A54" s="99">
        <f t="shared" si="11"/>
        <v>52</v>
      </c>
      <c r="B54" s="100"/>
      <c r="C54" s="91"/>
      <c r="D54" s="101"/>
      <c r="E54" s="101"/>
      <c r="F54" s="99"/>
      <c r="G54" s="99"/>
      <c r="H54" s="102"/>
      <c r="I54" s="99" t="str">
        <f>IF($B54="","",MONTH(표2[[#This Row],[날짜]]))</f>
        <v/>
      </c>
      <c r="J54" s="103" t="str">
        <f>IF($B54="","",WEEKNUM(표2[[#This Row],[날짜]],2)-WEEKNUM(표2[[#This Row],[날짜]]-DAY(표2[[#This Row],[날짜]])+1,2)+1)</f>
        <v/>
      </c>
      <c r="K54" s="99" t="str">
        <f>IF($B54="","",표2[[#This Row],[월]]&amp;"월 "&amp;표2[[#This Row],[주]]&amp;"주차")</f>
        <v/>
      </c>
      <c r="L54" s="99" t="str">
        <f ca="1">IF(표2[[#This Row],[주차 유니크]]="","",ROW()-2)</f>
        <v/>
      </c>
      <c r="M54" s="99" t="str">
        <f ca="1">IFERROR(LOOKUP(2,1/(COUNTIF(OFFSET($M$2,0,0,ROW()-2,1),OFFSET($K$3,0,0,COUNT(표2[주]),1))=0),OFFSET($K$3,0,0,COUNT(표2[주]),1)),"")</f>
        <v/>
      </c>
      <c r="N54" s="99" t="str">
        <f ca="1">IF(표2[[#This Row],[이름 유니크]]="","",ROW()-2)</f>
        <v/>
      </c>
      <c r="O54" s="99" t="str">
        <f ca="1">IFERROR(LOOKUP(2,1/(COUNTIF(OFFSET($O$2,0,0,ROW()-2,1),OFFSET($D$3,0,0,COUNT(표2[주]),1))=0),OFFSET($D$3,0,0,COUNT(표2[주]),1)),"")</f>
        <v/>
      </c>
      <c r="P54" s="99" t="str">
        <f t="shared" ca="1" si="12"/>
        <v/>
      </c>
      <c r="Q54" s="99" t="str">
        <f t="shared" ca="1" si="7"/>
        <v/>
      </c>
      <c r="R54" s="99" t="str">
        <f t="shared" si="8"/>
        <v/>
      </c>
      <c r="S54" s="99" t="str">
        <f t="shared" ca="1" si="9"/>
        <v/>
      </c>
      <c r="T54" s="99" t="str">
        <f t="shared" si="10"/>
        <v/>
      </c>
    </row>
    <row r="55" spans="1:20">
      <c r="A55" s="99">
        <f t="shared" si="11"/>
        <v>53</v>
      </c>
      <c r="B55" s="100"/>
      <c r="C55" s="91"/>
      <c r="D55" s="101"/>
      <c r="E55" s="101"/>
      <c r="F55" s="99"/>
      <c r="G55" s="99"/>
      <c r="H55" s="102"/>
      <c r="I55" s="99" t="str">
        <f>IF($B55="","",MONTH(표2[[#This Row],[날짜]]))</f>
        <v/>
      </c>
      <c r="J55" s="103" t="str">
        <f>IF($B55="","",WEEKNUM(표2[[#This Row],[날짜]],2)-WEEKNUM(표2[[#This Row],[날짜]]-DAY(표2[[#This Row],[날짜]])+1,2)+1)</f>
        <v/>
      </c>
      <c r="K55" s="99" t="str">
        <f>IF($B55="","",표2[[#This Row],[월]]&amp;"월 "&amp;표2[[#This Row],[주]]&amp;"주차")</f>
        <v/>
      </c>
      <c r="L55" s="99" t="str">
        <f ca="1">IF(표2[[#This Row],[주차 유니크]]="","",ROW()-2)</f>
        <v/>
      </c>
      <c r="M55" s="99" t="str">
        <f ca="1">IFERROR(LOOKUP(2,1/(COUNTIF(OFFSET($M$2,0,0,ROW()-2,1),OFFSET($K$3,0,0,COUNT(표2[주]),1))=0),OFFSET($K$3,0,0,COUNT(표2[주]),1)),"")</f>
        <v/>
      </c>
      <c r="N55" s="99" t="str">
        <f ca="1">IF(표2[[#This Row],[이름 유니크]]="","",ROW()-2)</f>
        <v/>
      </c>
      <c r="O55" s="99" t="str">
        <f ca="1">IFERROR(LOOKUP(2,1/(COUNTIF(OFFSET($O$2,0,0,ROW()-2,1),OFFSET($D$3,0,0,COUNT(표2[주]),1))=0),OFFSET($D$3,0,0,COUNT(표2[주]),1)),"")</f>
        <v/>
      </c>
      <c r="P55" s="99" t="str">
        <f t="shared" ca="1" si="12"/>
        <v/>
      </c>
      <c r="Q55" s="99" t="str">
        <f t="shared" ca="1" si="7"/>
        <v/>
      </c>
      <c r="R55" s="99" t="str">
        <f t="shared" si="8"/>
        <v/>
      </c>
      <c r="S55" s="99" t="str">
        <f t="shared" ca="1" si="9"/>
        <v/>
      </c>
      <c r="T55" s="99" t="str">
        <f t="shared" si="10"/>
        <v/>
      </c>
    </row>
    <row r="56" spans="1:20">
      <c r="A56" s="99">
        <f t="shared" si="11"/>
        <v>54</v>
      </c>
      <c r="B56" s="100"/>
      <c r="C56" s="91"/>
      <c r="D56" s="101"/>
      <c r="E56" s="101"/>
      <c r="F56" s="99"/>
      <c r="G56" s="99"/>
      <c r="H56" s="102"/>
      <c r="I56" s="99" t="str">
        <f>IF($B56="","",MONTH(표2[[#This Row],[날짜]]))</f>
        <v/>
      </c>
      <c r="J56" s="103" t="str">
        <f>IF($B56="","",WEEKNUM(표2[[#This Row],[날짜]],2)-WEEKNUM(표2[[#This Row],[날짜]]-DAY(표2[[#This Row],[날짜]])+1,2)+1)</f>
        <v/>
      </c>
      <c r="K56" s="99" t="str">
        <f>IF($B56="","",표2[[#This Row],[월]]&amp;"월 "&amp;표2[[#This Row],[주]]&amp;"주차")</f>
        <v/>
      </c>
      <c r="L56" s="99" t="str">
        <f ca="1">IF(표2[[#This Row],[주차 유니크]]="","",ROW()-2)</f>
        <v/>
      </c>
      <c r="M56" s="99" t="str">
        <f ca="1">IFERROR(LOOKUP(2,1/(COUNTIF(OFFSET($M$2,0,0,ROW()-2,1),OFFSET($K$3,0,0,COUNT(표2[주]),1))=0),OFFSET($K$3,0,0,COUNT(표2[주]),1)),"")</f>
        <v/>
      </c>
      <c r="N56" s="99" t="str">
        <f ca="1">IF(표2[[#This Row],[이름 유니크]]="","",ROW()-2)</f>
        <v/>
      </c>
      <c r="O56" s="99" t="str">
        <f ca="1">IFERROR(LOOKUP(2,1/(COUNTIF(OFFSET($O$2,0,0,ROW()-2,1),OFFSET($D$3,0,0,COUNT(표2[주]),1))=0),OFFSET($D$3,0,0,COUNT(표2[주]),1)),"")</f>
        <v/>
      </c>
      <c r="P56" s="99" t="str">
        <f t="shared" ca="1" si="12"/>
        <v/>
      </c>
      <c r="Q56" s="99" t="str">
        <f t="shared" ca="1" si="7"/>
        <v/>
      </c>
      <c r="R56" s="99" t="str">
        <f t="shared" si="8"/>
        <v/>
      </c>
      <c r="S56" s="99" t="str">
        <f t="shared" ca="1" si="9"/>
        <v/>
      </c>
      <c r="T56" s="99" t="str">
        <f t="shared" si="10"/>
        <v/>
      </c>
    </row>
    <row r="57" spans="1:20">
      <c r="A57" s="99">
        <f t="shared" si="11"/>
        <v>55</v>
      </c>
      <c r="B57" s="100"/>
      <c r="C57" s="91"/>
      <c r="D57" s="101"/>
      <c r="E57" s="101"/>
      <c r="F57" s="99"/>
      <c r="G57" s="99"/>
      <c r="H57" s="102"/>
      <c r="I57" s="99" t="str">
        <f>IF($B57="","",MONTH(표2[[#This Row],[날짜]]))</f>
        <v/>
      </c>
      <c r="J57" s="103" t="str">
        <f>IF($B57="","",WEEKNUM(표2[[#This Row],[날짜]],2)-WEEKNUM(표2[[#This Row],[날짜]]-DAY(표2[[#This Row],[날짜]])+1,2)+1)</f>
        <v/>
      </c>
      <c r="K57" s="99" t="str">
        <f>IF($B57="","",표2[[#This Row],[월]]&amp;"월 "&amp;표2[[#This Row],[주]]&amp;"주차")</f>
        <v/>
      </c>
      <c r="L57" s="99" t="str">
        <f ca="1">IF(표2[[#This Row],[주차 유니크]]="","",ROW()-2)</f>
        <v/>
      </c>
      <c r="M57" s="99" t="str">
        <f ca="1">IFERROR(LOOKUP(2,1/(COUNTIF(OFFSET($M$2,0,0,ROW()-2,1),OFFSET($K$3,0,0,COUNT(표2[주]),1))=0),OFFSET($K$3,0,0,COUNT(표2[주]),1)),"")</f>
        <v/>
      </c>
      <c r="N57" s="99" t="str">
        <f ca="1">IF(표2[[#This Row],[이름 유니크]]="","",ROW()-2)</f>
        <v/>
      </c>
      <c r="O57" s="99" t="str">
        <f ca="1">IFERROR(LOOKUP(2,1/(COUNTIF(OFFSET($O$2,0,0,ROW()-2,1),OFFSET($D$3,0,0,COUNT(표2[주]),1))=0),OFFSET($D$3,0,0,COUNT(표2[주]),1)),"")</f>
        <v/>
      </c>
      <c r="P57" s="99" t="str">
        <f t="shared" ca="1" si="12"/>
        <v/>
      </c>
      <c r="Q57" s="99" t="str">
        <f t="shared" ca="1" si="7"/>
        <v/>
      </c>
      <c r="R57" s="99" t="str">
        <f t="shared" si="8"/>
        <v/>
      </c>
      <c r="S57" s="99" t="str">
        <f t="shared" ca="1" si="9"/>
        <v/>
      </c>
      <c r="T57" s="99" t="str">
        <f t="shared" si="10"/>
        <v/>
      </c>
    </row>
    <row r="58" spans="1:20">
      <c r="A58" s="99">
        <f t="shared" si="11"/>
        <v>56</v>
      </c>
      <c r="B58" s="100"/>
      <c r="C58" s="91"/>
      <c r="D58" s="101"/>
      <c r="E58" s="101"/>
      <c r="F58" s="99"/>
      <c r="G58" s="99"/>
      <c r="H58" s="102"/>
      <c r="I58" s="99" t="str">
        <f>IF($B58="","",MONTH(표2[[#This Row],[날짜]]))</f>
        <v/>
      </c>
      <c r="J58" s="103" t="str">
        <f>IF($B58="","",WEEKNUM(표2[[#This Row],[날짜]],2)-WEEKNUM(표2[[#This Row],[날짜]]-DAY(표2[[#This Row],[날짜]])+1,2)+1)</f>
        <v/>
      </c>
      <c r="K58" s="99" t="str">
        <f>IF($B58="","",표2[[#This Row],[월]]&amp;"월 "&amp;표2[[#This Row],[주]]&amp;"주차")</f>
        <v/>
      </c>
      <c r="L58" s="99" t="str">
        <f ca="1">IF(표2[[#This Row],[주차 유니크]]="","",ROW()-2)</f>
        <v/>
      </c>
      <c r="M58" s="99" t="str">
        <f ca="1">IFERROR(LOOKUP(2,1/(COUNTIF(OFFSET($M$2,0,0,ROW()-2,1),OFFSET($K$3,0,0,COUNT(표2[주]),1))=0),OFFSET($K$3,0,0,COUNT(표2[주]),1)),"")</f>
        <v/>
      </c>
      <c r="N58" s="99" t="str">
        <f ca="1">IF(표2[[#This Row],[이름 유니크]]="","",ROW()-2)</f>
        <v/>
      </c>
      <c r="O58" s="99" t="str">
        <f ca="1">IFERROR(LOOKUP(2,1/(COUNTIF(OFFSET($O$2,0,0,ROW()-2,1),OFFSET($D$3,0,0,COUNT(표2[주]),1))=0),OFFSET($D$3,0,0,COUNT(표2[주]),1)),"")</f>
        <v/>
      </c>
      <c r="P58" s="99" t="str">
        <f t="shared" ca="1" si="12"/>
        <v/>
      </c>
      <c r="Q58" s="99" t="str">
        <f t="shared" ca="1" si="7"/>
        <v/>
      </c>
      <c r="R58" s="99" t="str">
        <f t="shared" si="8"/>
        <v/>
      </c>
      <c r="S58" s="99" t="str">
        <f t="shared" ca="1" si="9"/>
        <v/>
      </c>
      <c r="T58" s="99" t="str">
        <f t="shared" si="10"/>
        <v/>
      </c>
    </row>
    <row r="59" spans="1:20">
      <c r="A59" s="99">
        <f t="shared" si="11"/>
        <v>57</v>
      </c>
      <c r="B59" s="100"/>
      <c r="C59" s="91"/>
      <c r="D59" s="101"/>
      <c r="E59" s="101"/>
      <c r="F59" s="99"/>
      <c r="G59" s="99"/>
      <c r="H59" s="102"/>
      <c r="I59" s="99" t="str">
        <f>IF($B59="","",MONTH(표2[[#This Row],[날짜]]))</f>
        <v/>
      </c>
      <c r="J59" s="103" t="str">
        <f>IF($B59="","",WEEKNUM(표2[[#This Row],[날짜]],2)-WEEKNUM(표2[[#This Row],[날짜]]-DAY(표2[[#This Row],[날짜]])+1,2)+1)</f>
        <v/>
      </c>
      <c r="K59" s="99" t="str">
        <f>IF($B59="","",표2[[#This Row],[월]]&amp;"월 "&amp;표2[[#This Row],[주]]&amp;"주차")</f>
        <v/>
      </c>
      <c r="L59" s="99" t="str">
        <f ca="1">IF(표2[[#This Row],[주차 유니크]]="","",ROW()-2)</f>
        <v/>
      </c>
      <c r="M59" s="99" t="str">
        <f ca="1">IFERROR(LOOKUP(2,1/(COUNTIF(OFFSET($M$2,0,0,ROW()-2,1),OFFSET($K$3,0,0,COUNT(표2[주]),1))=0),OFFSET($K$3,0,0,COUNT(표2[주]),1)),"")</f>
        <v/>
      </c>
      <c r="N59" s="99" t="str">
        <f ca="1">IF(표2[[#This Row],[이름 유니크]]="","",ROW()-2)</f>
        <v/>
      </c>
      <c r="O59" s="99" t="str">
        <f ca="1">IFERROR(LOOKUP(2,1/(COUNTIF(OFFSET($O$2,0,0,ROW()-2,1),OFFSET($D$3,0,0,COUNT(표2[주]),1))=0),OFFSET($D$3,0,0,COUNT(표2[주]),1)),"")</f>
        <v/>
      </c>
      <c r="P59" s="99" t="str">
        <f t="shared" ca="1" si="12"/>
        <v/>
      </c>
      <c r="Q59" s="99" t="str">
        <f t="shared" ca="1" si="7"/>
        <v/>
      </c>
      <c r="R59" s="99" t="str">
        <f t="shared" si="8"/>
        <v/>
      </c>
      <c r="S59" s="99" t="str">
        <f t="shared" ca="1" si="9"/>
        <v/>
      </c>
      <c r="T59" s="99" t="str">
        <f t="shared" si="10"/>
        <v/>
      </c>
    </row>
    <row r="60" spans="1:20">
      <c r="A60" s="99">
        <f t="shared" si="11"/>
        <v>58</v>
      </c>
      <c r="B60" s="100"/>
      <c r="C60" s="91"/>
      <c r="D60" s="101"/>
      <c r="E60" s="101"/>
      <c r="F60" s="99"/>
      <c r="G60" s="99"/>
      <c r="H60" s="102"/>
      <c r="I60" s="99" t="str">
        <f>IF($B60="","",MONTH(표2[[#This Row],[날짜]]))</f>
        <v/>
      </c>
      <c r="J60" s="103" t="str">
        <f>IF($B60="","",WEEKNUM(표2[[#This Row],[날짜]],2)-WEEKNUM(표2[[#This Row],[날짜]]-DAY(표2[[#This Row],[날짜]])+1,2)+1)</f>
        <v/>
      </c>
      <c r="K60" s="99" t="str">
        <f>IF($B60="","",표2[[#This Row],[월]]&amp;"월 "&amp;표2[[#This Row],[주]]&amp;"주차")</f>
        <v/>
      </c>
      <c r="L60" s="99" t="str">
        <f ca="1">IF(표2[[#This Row],[주차 유니크]]="","",ROW()-2)</f>
        <v/>
      </c>
      <c r="M60" s="99" t="str">
        <f ca="1">IFERROR(LOOKUP(2,1/(COUNTIF(OFFSET($M$2,0,0,ROW()-2,1),OFFSET($K$3,0,0,COUNT(표2[주]),1))=0),OFFSET($K$3,0,0,COUNT(표2[주]),1)),"")</f>
        <v/>
      </c>
      <c r="N60" s="99" t="str">
        <f ca="1">IF(표2[[#This Row],[이름 유니크]]="","",ROW()-2)</f>
        <v/>
      </c>
      <c r="O60" s="99" t="str">
        <f ca="1">IFERROR(LOOKUP(2,1/(COUNTIF(OFFSET($O$2,0,0,ROW()-2,1),OFFSET($D$3,0,0,COUNT(표2[주]),1))=0),OFFSET($D$3,0,0,COUNT(표2[주]),1)),"")</f>
        <v/>
      </c>
      <c r="P60" s="99" t="str">
        <f t="shared" ca="1" si="12"/>
        <v/>
      </c>
      <c r="Q60" s="99" t="str">
        <f t="shared" ca="1" si="7"/>
        <v/>
      </c>
      <c r="R60" s="99" t="str">
        <f t="shared" si="8"/>
        <v/>
      </c>
      <c r="S60" s="99" t="str">
        <f t="shared" ca="1" si="9"/>
        <v/>
      </c>
      <c r="T60" s="99" t="str">
        <f t="shared" si="10"/>
        <v/>
      </c>
    </row>
    <row r="61" spans="1:20">
      <c r="A61" s="99">
        <f t="shared" si="11"/>
        <v>59</v>
      </c>
      <c r="B61" s="100"/>
      <c r="C61" s="91"/>
      <c r="D61" s="101"/>
      <c r="E61" s="101"/>
      <c r="F61" s="99"/>
      <c r="G61" s="99"/>
      <c r="H61" s="102"/>
      <c r="I61" s="99" t="str">
        <f>IF($B61="","",MONTH(표2[[#This Row],[날짜]]))</f>
        <v/>
      </c>
      <c r="J61" s="103" t="str">
        <f>IF($B61="","",WEEKNUM(표2[[#This Row],[날짜]],2)-WEEKNUM(표2[[#This Row],[날짜]]-DAY(표2[[#This Row],[날짜]])+1,2)+1)</f>
        <v/>
      </c>
      <c r="K61" s="99" t="str">
        <f>IF($B61="","",표2[[#This Row],[월]]&amp;"월 "&amp;표2[[#This Row],[주]]&amp;"주차")</f>
        <v/>
      </c>
      <c r="L61" s="99" t="str">
        <f ca="1">IF(표2[[#This Row],[주차 유니크]]="","",ROW()-2)</f>
        <v/>
      </c>
      <c r="M61" s="99" t="str">
        <f ca="1">IFERROR(LOOKUP(2,1/(COUNTIF(OFFSET($M$2,0,0,ROW()-2,1),OFFSET($K$3,0,0,COUNT(표2[주]),1))=0),OFFSET($K$3,0,0,COUNT(표2[주]),1)),"")</f>
        <v/>
      </c>
      <c r="N61" s="99" t="str">
        <f ca="1">IF(표2[[#This Row],[이름 유니크]]="","",ROW()-2)</f>
        <v/>
      </c>
      <c r="O61" s="99" t="str">
        <f ca="1">IFERROR(LOOKUP(2,1/(COUNTIF(OFFSET($O$2,0,0,ROW()-2,1),OFFSET($D$3,0,0,COUNT(표2[주]),1))=0),OFFSET($D$3,0,0,COUNT(표2[주]),1)),"")</f>
        <v/>
      </c>
      <c r="P61" s="99" t="str">
        <f t="shared" ca="1" si="12"/>
        <v/>
      </c>
      <c r="Q61" s="99" t="str">
        <f t="shared" ca="1" si="7"/>
        <v/>
      </c>
      <c r="R61" s="99" t="str">
        <f t="shared" si="8"/>
        <v/>
      </c>
      <c r="S61" s="99" t="str">
        <f t="shared" ca="1" si="9"/>
        <v/>
      </c>
      <c r="T61" s="99" t="str">
        <f t="shared" si="10"/>
        <v/>
      </c>
    </row>
    <row r="62" spans="1:20">
      <c r="A62" s="99">
        <f t="shared" si="11"/>
        <v>60</v>
      </c>
      <c r="B62" s="100"/>
      <c r="C62" s="91"/>
      <c r="D62" s="101"/>
      <c r="E62" s="101"/>
      <c r="F62" s="99"/>
      <c r="G62" s="99"/>
      <c r="H62" s="102"/>
      <c r="I62" s="99" t="str">
        <f>IF($B62="","",MONTH(표2[[#This Row],[날짜]]))</f>
        <v/>
      </c>
      <c r="J62" s="103" t="str">
        <f>IF($B62="","",WEEKNUM(표2[[#This Row],[날짜]],2)-WEEKNUM(표2[[#This Row],[날짜]]-DAY(표2[[#This Row],[날짜]])+1,2)+1)</f>
        <v/>
      </c>
      <c r="K62" s="99" t="str">
        <f>IF($B62="","",표2[[#This Row],[월]]&amp;"월 "&amp;표2[[#This Row],[주]]&amp;"주차")</f>
        <v/>
      </c>
      <c r="L62" s="99" t="str">
        <f ca="1">IF(표2[[#This Row],[주차 유니크]]="","",ROW()-2)</f>
        <v/>
      </c>
      <c r="M62" s="99" t="str">
        <f ca="1">IFERROR(LOOKUP(2,1/(COUNTIF(OFFSET($M$2,0,0,ROW()-2,1),OFFSET($K$3,0,0,COUNT(표2[주]),1))=0),OFFSET($K$3,0,0,COUNT(표2[주]),1)),"")</f>
        <v/>
      </c>
      <c r="N62" s="99" t="str">
        <f ca="1">IF(표2[[#This Row],[이름 유니크]]="","",ROW()-2)</f>
        <v/>
      </c>
      <c r="O62" s="99" t="str">
        <f ca="1">IFERROR(LOOKUP(2,1/(COUNTIF(OFFSET($O$2,0,0,ROW()-2,1),OFFSET($D$3,0,0,COUNT(표2[주]),1))=0),OFFSET($D$3,0,0,COUNT(표2[주]),1)),"")</f>
        <v/>
      </c>
      <c r="P62" s="99" t="str">
        <f t="shared" ca="1" si="12"/>
        <v/>
      </c>
      <c r="Q62" s="99" t="str">
        <f t="shared" ca="1" si="7"/>
        <v/>
      </c>
      <c r="R62" s="99" t="str">
        <f t="shared" si="8"/>
        <v/>
      </c>
      <c r="S62" s="99" t="str">
        <f t="shared" ca="1" si="9"/>
        <v/>
      </c>
      <c r="T62" s="99" t="str">
        <f t="shared" si="10"/>
        <v/>
      </c>
    </row>
    <row r="63" spans="1:20">
      <c r="A63" s="99">
        <f t="shared" si="11"/>
        <v>61</v>
      </c>
      <c r="B63" s="100"/>
      <c r="C63" s="91"/>
      <c r="D63" s="101"/>
      <c r="E63" s="101"/>
      <c r="F63" s="99"/>
      <c r="G63" s="99"/>
      <c r="H63" s="102"/>
      <c r="I63" s="99" t="str">
        <f>IF($B63="","",MONTH(표2[[#This Row],[날짜]]))</f>
        <v/>
      </c>
      <c r="J63" s="103" t="str">
        <f>IF($B63="","",WEEKNUM(표2[[#This Row],[날짜]],2)-WEEKNUM(표2[[#This Row],[날짜]]-DAY(표2[[#This Row],[날짜]])+1,2)+1)</f>
        <v/>
      </c>
      <c r="K63" s="99" t="str">
        <f>IF($B63="","",표2[[#This Row],[월]]&amp;"월 "&amp;표2[[#This Row],[주]]&amp;"주차")</f>
        <v/>
      </c>
      <c r="L63" s="99" t="str">
        <f ca="1">IF(표2[[#This Row],[주차 유니크]]="","",ROW()-2)</f>
        <v/>
      </c>
      <c r="M63" s="99" t="str">
        <f ca="1">IFERROR(LOOKUP(2,1/(COUNTIF(OFFSET($M$2,0,0,ROW()-2,1),OFFSET($K$3,0,0,COUNT(표2[주]),1))=0),OFFSET($K$3,0,0,COUNT(표2[주]),1)),"")</f>
        <v/>
      </c>
      <c r="N63" s="99" t="str">
        <f ca="1">IF(표2[[#This Row],[이름 유니크]]="","",ROW()-2)</f>
        <v/>
      </c>
      <c r="O63" s="99" t="str">
        <f ca="1">IFERROR(LOOKUP(2,1/(COUNTIF(OFFSET($O$2,0,0,ROW()-2,1),OFFSET($D$3,0,0,COUNT(표2[주]),1))=0),OFFSET($D$3,0,0,COUNT(표2[주]),1)),"")</f>
        <v/>
      </c>
      <c r="P63" s="99" t="str">
        <f t="shared" ca="1" si="12"/>
        <v/>
      </c>
      <c r="Q63" s="99" t="str">
        <f t="shared" ca="1" si="7"/>
        <v/>
      </c>
      <c r="R63" s="99" t="str">
        <f t="shared" si="8"/>
        <v/>
      </c>
      <c r="S63" s="99" t="str">
        <f t="shared" ca="1" si="9"/>
        <v/>
      </c>
      <c r="T63" s="99" t="str">
        <f t="shared" si="10"/>
        <v/>
      </c>
    </row>
    <row r="64" spans="1:20">
      <c r="A64" s="99">
        <f t="shared" si="11"/>
        <v>62</v>
      </c>
      <c r="B64" s="100"/>
      <c r="C64" s="91"/>
      <c r="D64" s="101"/>
      <c r="E64" s="101"/>
      <c r="F64" s="99"/>
      <c r="G64" s="99"/>
      <c r="H64" s="102"/>
      <c r="I64" s="99" t="str">
        <f>IF($B64="","",MONTH(표2[[#This Row],[날짜]]))</f>
        <v/>
      </c>
      <c r="J64" s="103" t="str">
        <f>IF($B64="","",WEEKNUM(표2[[#This Row],[날짜]],2)-WEEKNUM(표2[[#This Row],[날짜]]-DAY(표2[[#This Row],[날짜]])+1,2)+1)</f>
        <v/>
      </c>
      <c r="K64" s="99" t="str">
        <f>IF($B64="","",표2[[#This Row],[월]]&amp;"월 "&amp;표2[[#This Row],[주]]&amp;"주차")</f>
        <v/>
      </c>
      <c r="L64" s="99" t="str">
        <f ca="1">IF(표2[[#This Row],[주차 유니크]]="","",ROW()-2)</f>
        <v/>
      </c>
      <c r="M64" s="99" t="str">
        <f ca="1">IFERROR(LOOKUP(2,1/(COUNTIF(OFFSET($M$2,0,0,ROW()-2,1),OFFSET($K$3,0,0,COUNT(표2[주]),1))=0),OFFSET($K$3,0,0,COUNT(표2[주]),1)),"")</f>
        <v/>
      </c>
      <c r="N64" s="99" t="str">
        <f ca="1">IF(표2[[#This Row],[이름 유니크]]="","",ROW()-2)</f>
        <v/>
      </c>
      <c r="O64" s="99" t="str">
        <f ca="1">IFERROR(LOOKUP(2,1/(COUNTIF(OFFSET($O$2,0,0,ROW()-2,1),OFFSET($D$3,0,0,COUNT(표2[주]),1))=0),OFFSET($D$3,0,0,COUNT(표2[주]),1)),"")</f>
        <v/>
      </c>
      <c r="P64" s="99" t="str">
        <f t="shared" ca="1" si="12"/>
        <v/>
      </c>
      <c r="Q64" s="99" t="str">
        <f t="shared" ca="1" si="7"/>
        <v/>
      </c>
      <c r="R64" s="99" t="str">
        <f t="shared" si="8"/>
        <v/>
      </c>
      <c r="S64" s="99" t="str">
        <f t="shared" ca="1" si="9"/>
        <v/>
      </c>
      <c r="T64" s="99" t="str">
        <f t="shared" si="10"/>
        <v/>
      </c>
    </row>
    <row r="65" spans="1:20">
      <c r="A65" s="99">
        <f t="shared" si="11"/>
        <v>63</v>
      </c>
      <c r="B65" s="100"/>
      <c r="C65" s="91"/>
      <c r="D65" s="101"/>
      <c r="E65" s="101"/>
      <c r="F65" s="99"/>
      <c r="G65" s="99"/>
      <c r="H65" s="102"/>
      <c r="I65" s="99" t="str">
        <f>IF($B65="","",MONTH(표2[[#This Row],[날짜]]))</f>
        <v/>
      </c>
      <c r="J65" s="103" t="str">
        <f>IF($B65="","",WEEKNUM(표2[[#This Row],[날짜]],2)-WEEKNUM(표2[[#This Row],[날짜]]-DAY(표2[[#This Row],[날짜]])+1,2)+1)</f>
        <v/>
      </c>
      <c r="K65" s="99" t="str">
        <f>IF($B65="","",표2[[#This Row],[월]]&amp;"월 "&amp;표2[[#This Row],[주]]&amp;"주차")</f>
        <v/>
      </c>
      <c r="L65" s="99" t="str">
        <f ca="1">IF(표2[[#This Row],[주차 유니크]]="","",ROW()-2)</f>
        <v/>
      </c>
      <c r="M65" s="99" t="str">
        <f ca="1">IFERROR(LOOKUP(2,1/(COUNTIF(OFFSET($M$2,0,0,ROW()-2,1),OFFSET($K$3,0,0,COUNT(표2[주]),1))=0),OFFSET($K$3,0,0,COUNT(표2[주]),1)),"")</f>
        <v/>
      </c>
      <c r="N65" s="99" t="str">
        <f ca="1">IF(표2[[#This Row],[이름 유니크]]="","",ROW()-2)</f>
        <v/>
      </c>
      <c r="O65" s="99" t="str">
        <f ca="1">IFERROR(LOOKUP(2,1/(COUNTIF(OFFSET($O$2,0,0,ROW()-2,1),OFFSET($D$3,0,0,COUNT(표2[주]),1))=0),OFFSET($D$3,0,0,COUNT(표2[주]),1)),"")</f>
        <v/>
      </c>
      <c r="P65" s="99" t="str">
        <f t="shared" ca="1" si="12"/>
        <v/>
      </c>
      <c r="Q65" s="99" t="str">
        <f t="shared" ca="1" si="7"/>
        <v/>
      </c>
      <c r="R65" s="99" t="str">
        <f t="shared" si="8"/>
        <v/>
      </c>
      <c r="S65" s="99" t="str">
        <f t="shared" ca="1" si="9"/>
        <v/>
      </c>
      <c r="T65" s="99" t="str">
        <f t="shared" si="10"/>
        <v/>
      </c>
    </row>
    <row r="66" spans="1:20">
      <c r="A66" s="99">
        <f t="shared" si="11"/>
        <v>64</v>
      </c>
      <c r="B66" s="100"/>
      <c r="C66" s="91"/>
      <c r="D66" s="101"/>
      <c r="E66" s="101"/>
      <c r="F66" s="99"/>
      <c r="G66" s="99"/>
      <c r="H66" s="102"/>
      <c r="I66" s="99" t="str">
        <f>IF($B66="","",MONTH(표2[[#This Row],[날짜]]))</f>
        <v/>
      </c>
      <c r="J66" s="103" t="str">
        <f>IF($B66="","",WEEKNUM(표2[[#This Row],[날짜]],2)-WEEKNUM(표2[[#This Row],[날짜]]-DAY(표2[[#This Row],[날짜]])+1,2)+1)</f>
        <v/>
      </c>
      <c r="K66" s="99" t="str">
        <f>IF($B66="","",표2[[#This Row],[월]]&amp;"월 "&amp;표2[[#This Row],[주]]&amp;"주차")</f>
        <v/>
      </c>
      <c r="L66" s="99" t="str">
        <f ca="1">IF(표2[[#This Row],[주차 유니크]]="","",ROW()-2)</f>
        <v/>
      </c>
      <c r="M66" s="99" t="str">
        <f ca="1">IFERROR(LOOKUP(2,1/(COUNTIF(OFFSET($M$2,0,0,ROW()-2,1),OFFSET($K$3,0,0,COUNT(표2[주]),1))=0),OFFSET($K$3,0,0,COUNT(표2[주]),1)),"")</f>
        <v/>
      </c>
      <c r="N66" s="99" t="str">
        <f ca="1">IF(표2[[#This Row],[이름 유니크]]="","",ROW()-2)</f>
        <v/>
      </c>
      <c r="O66" s="99" t="str">
        <f ca="1">IFERROR(LOOKUP(2,1/(COUNTIF(OFFSET($O$2,0,0,ROW()-2,1),OFFSET($D$3,0,0,COUNT(표2[주]),1))=0),OFFSET($D$3,0,0,COUNT(표2[주]),1)),"")</f>
        <v/>
      </c>
      <c r="P66" s="99" t="str">
        <f t="shared" ca="1" si="12"/>
        <v/>
      </c>
      <c r="Q66" s="99" t="str">
        <f t="shared" ca="1" si="7"/>
        <v/>
      </c>
      <c r="R66" s="99" t="str">
        <f t="shared" si="8"/>
        <v/>
      </c>
      <c r="S66" s="99" t="str">
        <f t="shared" ca="1" si="9"/>
        <v/>
      </c>
      <c r="T66" s="99" t="str">
        <f t="shared" si="10"/>
        <v/>
      </c>
    </row>
    <row r="67" spans="1:20">
      <c r="A67" s="99">
        <f t="shared" si="11"/>
        <v>65</v>
      </c>
      <c r="B67" s="100"/>
      <c r="C67" s="91"/>
      <c r="D67" s="101"/>
      <c r="E67" s="101"/>
      <c r="F67" s="99"/>
      <c r="G67" s="99"/>
      <c r="H67" s="102"/>
      <c r="I67" s="99" t="str">
        <f>IF($B67="","",MONTH(표2[[#This Row],[날짜]]))</f>
        <v/>
      </c>
      <c r="J67" s="103" t="str">
        <f>IF($B67="","",WEEKNUM(표2[[#This Row],[날짜]],2)-WEEKNUM(표2[[#This Row],[날짜]]-DAY(표2[[#This Row],[날짜]])+1,2)+1)</f>
        <v/>
      </c>
      <c r="K67" s="99" t="str">
        <f>IF($B67="","",표2[[#This Row],[월]]&amp;"월 "&amp;표2[[#This Row],[주]]&amp;"주차")</f>
        <v/>
      </c>
      <c r="L67" s="99" t="str">
        <f ca="1">IF(표2[[#This Row],[주차 유니크]]="","",ROW()-2)</f>
        <v/>
      </c>
      <c r="M67" s="99" t="str">
        <f ca="1">IFERROR(LOOKUP(2,1/(COUNTIF(OFFSET($M$2,0,0,ROW()-2,1),OFFSET($K$3,0,0,COUNT(표2[주]),1))=0),OFFSET($K$3,0,0,COUNT(표2[주]),1)),"")</f>
        <v/>
      </c>
      <c r="N67" s="99" t="str">
        <f ca="1">IF(표2[[#This Row],[이름 유니크]]="","",ROW()-2)</f>
        <v/>
      </c>
      <c r="O67" s="99" t="str">
        <f ca="1">IFERROR(LOOKUP(2,1/(COUNTIF(OFFSET($O$2,0,0,ROW()-2,1),OFFSET($D$3,0,0,COUNT(표2[주]),1))=0),OFFSET($D$3,0,0,COUNT(표2[주]),1)),"")</f>
        <v/>
      </c>
      <c r="P67" s="99" t="str">
        <f t="shared" ca="1" si="12"/>
        <v/>
      </c>
      <c r="Q67" s="99" t="str">
        <f t="shared" ref="Q67:Q74" ca="1" si="13">D67&amp;P67</f>
        <v/>
      </c>
      <c r="R67" s="99" t="str">
        <f t="shared" ref="R67:R74" si="14">D67&amp;K67</f>
        <v/>
      </c>
      <c r="S67" s="99" t="str">
        <f t="shared" ref="S67:S74" ca="1" si="15">IF($R67="","",COUNTIF(OFFSET(R$1,0,0,ROW(),1),$R67))</f>
        <v/>
      </c>
      <c r="T67" s="99" t="str">
        <f t="shared" ref="T67:T74" si="16">IF($R67="","",R67&amp;"/"&amp;S67)</f>
        <v/>
      </c>
    </row>
    <row r="68" spans="1:20">
      <c r="A68" s="99">
        <f t="shared" si="11"/>
        <v>66</v>
      </c>
      <c r="B68" s="100"/>
      <c r="C68" s="91"/>
      <c r="D68" s="101"/>
      <c r="E68" s="101"/>
      <c r="F68" s="99"/>
      <c r="G68" s="99"/>
      <c r="H68" s="102"/>
      <c r="I68" s="99" t="str">
        <f>IF($B68="","",MONTH(표2[[#This Row],[날짜]]))</f>
        <v/>
      </c>
      <c r="J68" s="103" t="str">
        <f>IF($B68="","",WEEKNUM(표2[[#This Row],[날짜]],2)-WEEKNUM(표2[[#This Row],[날짜]]-DAY(표2[[#This Row],[날짜]])+1,2)+1)</f>
        <v/>
      </c>
      <c r="K68" s="99" t="str">
        <f>IF($B68="","",표2[[#This Row],[월]]&amp;"월 "&amp;표2[[#This Row],[주]]&amp;"주차")</f>
        <v/>
      </c>
      <c r="L68" s="99" t="str">
        <f ca="1">IF(표2[[#This Row],[주차 유니크]]="","",ROW()-2)</f>
        <v/>
      </c>
      <c r="M68" s="99" t="str">
        <f ca="1">IFERROR(LOOKUP(2,1/(COUNTIF(OFFSET($M$2,0,0,ROW()-2,1),OFFSET($K$3,0,0,COUNT(표2[주]),1))=0),OFFSET($K$3,0,0,COUNT(표2[주]),1)),"")</f>
        <v/>
      </c>
      <c r="N68" s="99" t="str">
        <f ca="1">IF(표2[[#This Row],[이름 유니크]]="","",ROW()-2)</f>
        <v/>
      </c>
      <c r="O68" s="99" t="str">
        <f ca="1">IFERROR(LOOKUP(2,1/(COUNTIF(OFFSET($O$2,0,0,ROW()-2,1),OFFSET($D$3,0,0,COUNT(표2[주]),1))=0),OFFSET($D$3,0,0,COUNT(표2[주]),1)),"")</f>
        <v/>
      </c>
      <c r="P68" s="99" t="str">
        <f t="shared" ca="1" si="12"/>
        <v/>
      </c>
      <c r="Q68" s="99" t="str">
        <f t="shared" ca="1" si="13"/>
        <v/>
      </c>
      <c r="R68" s="99" t="str">
        <f t="shared" si="14"/>
        <v/>
      </c>
      <c r="S68" s="99" t="str">
        <f t="shared" ca="1" si="15"/>
        <v/>
      </c>
      <c r="T68" s="99" t="str">
        <f t="shared" si="16"/>
        <v/>
      </c>
    </row>
    <row r="69" spans="1:20">
      <c r="A69" s="99">
        <f t="shared" si="11"/>
        <v>67</v>
      </c>
      <c r="B69" s="100"/>
      <c r="C69" s="91"/>
      <c r="D69" s="101"/>
      <c r="E69" s="101"/>
      <c r="F69" s="99"/>
      <c r="G69" s="99"/>
      <c r="H69" s="102"/>
      <c r="I69" s="99" t="str">
        <f>IF($B69="","",MONTH(표2[[#This Row],[날짜]]))</f>
        <v/>
      </c>
      <c r="J69" s="103" t="str">
        <f>IF($B69="","",WEEKNUM(표2[[#This Row],[날짜]],2)-WEEKNUM(표2[[#This Row],[날짜]]-DAY(표2[[#This Row],[날짜]])+1,2)+1)</f>
        <v/>
      </c>
      <c r="K69" s="99" t="str">
        <f>IF($B69="","",표2[[#This Row],[월]]&amp;"월 "&amp;표2[[#This Row],[주]]&amp;"주차")</f>
        <v/>
      </c>
      <c r="L69" s="99" t="str">
        <f ca="1">IF(표2[[#This Row],[주차 유니크]]="","",ROW()-2)</f>
        <v/>
      </c>
      <c r="M69" s="99" t="str">
        <f ca="1">IFERROR(LOOKUP(2,1/(COUNTIF(OFFSET($M$2,0,0,ROW()-2,1),OFFSET($K$3,0,0,COUNT(표2[주]),1))=0),OFFSET($K$3,0,0,COUNT(표2[주]),1)),"")</f>
        <v/>
      </c>
      <c r="N69" s="99" t="str">
        <f ca="1">IF(표2[[#This Row],[이름 유니크]]="","",ROW()-2)</f>
        <v/>
      </c>
      <c r="O69" s="99" t="str">
        <f ca="1">IFERROR(LOOKUP(2,1/(COUNTIF(OFFSET($O$2,0,0,ROW()-2,1),OFFSET($D$3,0,0,COUNT(표2[주]),1))=0),OFFSET($D$3,0,0,COUNT(표2[주]),1)),"")</f>
        <v/>
      </c>
      <c r="P69" s="99" t="str">
        <f t="shared" ca="1" si="12"/>
        <v/>
      </c>
      <c r="Q69" s="99" t="str">
        <f t="shared" ca="1" si="13"/>
        <v/>
      </c>
      <c r="R69" s="99" t="str">
        <f t="shared" si="14"/>
        <v/>
      </c>
      <c r="S69" s="99" t="str">
        <f t="shared" ca="1" si="15"/>
        <v/>
      </c>
      <c r="T69" s="99" t="str">
        <f t="shared" si="16"/>
        <v/>
      </c>
    </row>
    <row r="70" spans="1:20">
      <c r="A70" s="99">
        <f t="shared" si="11"/>
        <v>68</v>
      </c>
      <c r="B70" s="100"/>
      <c r="C70" s="91"/>
      <c r="D70" s="101"/>
      <c r="E70" s="101"/>
      <c r="F70" s="99"/>
      <c r="G70" s="99"/>
      <c r="H70" s="102"/>
      <c r="I70" s="99" t="str">
        <f>IF($B70="","",MONTH(표2[[#This Row],[날짜]]))</f>
        <v/>
      </c>
      <c r="J70" s="103" t="str">
        <f>IF($B70="","",WEEKNUM(표2[[#This Row],[날짜]],2)-WEEKNUM(표2[[#This Row],[날짜]]-DAY(표2[[#This Row],[날짜]])+1,2)+1)</f>
        <v/>
      </c>
      <c r="K70" s="99" t="str">
        <f>IF($B70="","",표2[[#This Row],[월]]&amp;"월 "&amp;표2[[#This Row],[주]]&amp;"주차")</f>
        <v/>
      </c>
      <c r="L70" s="99" t="str">
        <f ca="1">IF(표2[[#This Row],[주차 유니크]]="","",ROW()-2)</f>
        <v/>
      </c>
      <c r="M70" s="99" t="str">
        <f ca="1">IFERROR(LOOKUP(2,1/(COUNTIF(OFFSET($M$2,0,0,ROW()-2,1),OFFSET($K$3,0,0,COUNT(표2[주]),1))=0),OFFSET($K$3,0,0,COUNT(표2[주]),1)),"")</f>
        <v/>
      </c>
      <c r="N70" s="99" t="str">
        <f ca="1">IF(표2[[#This Row],[이름 유니크]]="","",ROW()-2)</f>
        <v/>
      </c>
      <c r="O70" s="99" t="str">
        <f ca="1">IFERROR(LOOKUP(2,1/(COUNTIF(OFFSET($O$2,0,0,ROW()-2,1),OFFSET($D$3,0,0,COUNT(표2[주]),1))=0),OFFSET($D$3,0,0,COUNT(표2[주]),1)),"")</f>
        <v/>
      </c>
      <c r="P70" s="99" t="str">
        <f t="shared" ca="1" si="12"/>
        <v/>
      </c>
      <c r="Q70" s="99" t="str">
        <f t="shared" ca="1" si="13"/>
        <v/>
      </c>
      <c r="R70" s="99" t="str">
        <f t="shared" si="14"/>
        <v/>
      </c>
      <c r="S70" s="99" t="str">
        <f t="shared" ca="1" si="15"/>
        <v/>
      </c>
      <c r="T70" s="99" t="str">
        <f t="shared" si="16"/>
        <v/>
      </c>
    </row>
    <row r="71" spans="1:20">
      <c r="A71" s="99">
        <f t="shared" si="11"/>
        <v>69</v>
      </c>
      <c r="B71" s="100"/>
      <c r="C71" s="91"/>
      <c r="D71" s="101"/>
      <c r="E71" s="101"/>
      <c r="F71" s="99"/>
      <c r="G71" s="99"/>
      <c r="H71" s="102"/>
      <c r="I71" s="99" t="str">
        <f>IF($B71="","",MONTH(표2[[#This Row],[날짜]]))</f>
        <v/>
      </c>
      <c r="J71" s="103" t="str">
        <f>IF($B71="","",WEEKNUM(표2[[#This Row],[날짜]],2)-WEEKNUM(표2[[#This Row],[날짜]]-DAY(표2[[#This Row],[날짜]])+1,2)+1)</f>
        <v/>
      </c>
      <c r="K71" s="99" t="str">
        <f>IF($B71="","",표2[[#This Row],[월]]&amp;"월 "&amp;표2[[#This Row],[주]]&amp;"주차")</f>
        <v/>
      </c>
      <c r="L71" s="99" t="str">
        <f ca="1">IF(표2[[#This Row],[주차 유니크]]="","",ROW()-2)</f>
        <v/>
      </c>
      <c r="M71" s="99" t="str">
        <f ca="1">IFERROR(LOOKUP(2,1/(COUNTIF(OFFSET($M$2,0,0,ROW()-2,1),OFFSET($K$3,0,0,COUNT(표2[주]),1))=0),OFFSET($K$3,0,0,COUNT(표2[주]),1)),"")</f>
        <v/>
      </c>
      <c r="N71" s="99" t="str">
        <f ca="1">IF(표2[[#This Row],[이름 유니크]]="","",ROW()-2)</f>
        <v/>
      </c>
      <c r="O71" s="99" t="str">
        <f ca="1">IFERROR(LOOKUP(2,1/(COUNTIF(OFFSET($O$2,0,0,ROW()-2,1),OFFSET($D$3,0,0,COUNT(표2[주]),1))=0),OFFSET($D$3,0,0,COUNT(표2[주]),1)),"")</f>
        <v/>
      </c>
      <c r="P71" s="99" t="str">
        <f t="shared" ca="1" si="12"/>
        <v/>
      </c>
      <c r="Q71" s="99" t="str">
        <f t="shared" ca="1" si="13"/>
        <v/>
      </c>
      <c r="R71" s="99" t="str">
        <f t="shared" si="14"/>
        <v/>
      </c>
      <c r="S71" s="99" t="str">
        <f t="shared" ca="1" si="15"/>
        <v/>
      </c>
      <c r="T71" s="99" t="str">
        <f t="shared" si="16"/>
        <v/>
      </c>
    </row>
    <row r="72" spans="1:20">
      <c r="A72" s="99">
        <f t="shared" si="11"/>
        <v>70</v>
      </c>
      <c r="B72" s="100"/>
      <c r="C72" s="91"/>
      <c r="D72" s="101"/>
      <c r="E72" s="101"/>
      <c r="F72" s="99"/>
      <c r="G72" s="99"/>
      <c r="H72" s="102"/>
      <c r="I72" s="99" t="str">
        <f>IF($B72="","",MONTH(표2[[#This Row],[날짜]]))</f>
        <v/>
      </c>
      <c r="J72" s="103" t="str">
        <f>IF($B72="","",WEEKNUM(표2[[#This Row],[날짜]],2)-WEEKNUM(표2[[#This Row],[날짜]]-DAY(표2[[#This Row],[날짜]])+1,2)+1)</f>
        <v/>
      </c>
      <c r="K72" s="99" t="str">
        <f>IF($B72="","",표2[[#This Row],[월]]&amp;"월 "&amp;표2[[#This Row],[주]]&amp;"주차")</f>
        <v/>
      </c>
      <c r="L72" s="99" t="str">
        <f ca="1">IF(표2[[#This Row],[주차 유니크]]="","",ROW()-2)</f>
        <v/>
      </c>
      <c r="M72" s="99" t="str">
        <f ca="1">IFERROR(LOOKUP(2,1/(COUNTIF(OFFSET($M$2,0,0,ROW()-2,1),OFFSET($K$3,0,0,COUNT(표2[주]),1))=0),OFFSET($K$3,0,0,COUNT(표2[주]),1)),"")</f>
        <v/>
      </c>
      <c r="N72" s="99" t="str">
        <f ca="1">IF(표2[[#This Row],[이름 유니크]]="","",ROW()-2)</f>
        <v/>
      </c>
      <c r="O72" s="99" t="str">
        <f ca="1">IFERROR(LOOKUP(2,1/(COUNTIF(OFFSET($O$2,0,0,ROW()-2,1),OFFSET($D$3,0,0,COUNT(표2[주]),1))=0),OFFSET($D$3,0,0,COUNT(표2[주]),1)),"")</f>
        <v/>
      </c>
      <c r="P72" s="99" t="str">
        <f t="shared" ca="1" si="12"/>
        <v/>
      </c>
      <c r="Q72" s="99" t="str">
        <f t="shared" ca="1" si="13"/>
        <v/>
      </c>
      <c r="R72" s="99" t="str">
        <f t="shared" si="14"/>
        <v/>
      </c>
      <c r="S72" s="99" t="str">
        <f t="shared" ca="1" si="15"/>
        <v/>
      </c>
      <c r="T72" s="99" t="str">
        <f t="shared" si="16"/>
        <v/>
      </c>
    </row>
    <row r="73" spans="1:20">
      <c r="A73" s="99">
        <f t="shared" si="11"/>
        <v>71</v>
      </c>
      <c r="B73" s="100"/>
      <c r="C73" s="91"/>
      <c r="D73" s="101"/>
      <c r="E73" s="101"/>
      <c r="F73" s="99"/>
      <c r="G73" s="99"/>
      <c r="H73" s="102"/>
      <c r="I73" s="99" t="str">
        <f>IF($B73="","",MONTH(표2[[#This Row],[날짜]]))</f>
        <v/>
      </c>
      <c r="J73" s="103" t="str">
        <f>IF($B73="","",WEEKNUM(표2[[#This Row],[날짜]],2)-WEEKNUM(표2[[#This Row],[날짜]]-DAY(표2[[#This Row],[날짜]])+1,2)+1)</f>
        <v/>
      </c>
      <c r="K73" s="99" t="str">
        <f>IF($B73="","",표2[[#This Row],[월]]&amp;"월 "&amp;표2[[#This Row],[주]]&amp;"주차")</f>
        <v/>
      </c>
      <c r="L73" s="99" t="str">
        <f ca="1">IF(표2[[#This Row],[주차 유니크]]="","",ROW()-2)</f>
        <v/>
      </c>
      <c r="M73" s="99" t="str">
        <f ca="1">IFERROR(LOOKUP(2,1/(COUNTIF(OFFSET($M$2,0,0,ROW()-2,1),OFFSET($K$3,0,0,COUNT(표2[주]),1))=0),OFFSET($K$3,0,0,COUNT(표2[주]),1)),"")</f>
        <v/>
      </c>
      <c r="N73" s="99" t="str">
        <f ca="1">IF(표2[[#This Row],[이름 유니크]]="","",ROW()-2)</f>
        <v/>
      </c>
      <c r="O73" s="99" t="str">
        <f ca="1">IFERROR(LOOKUP(2,1/(COUNTIF(OFFSET($O$2,0,0,ROW()-2,1),OFFSET($D$3,0,0,COUNT(표2[주]),1))=0),OFFSET($D$3,0,0,COUNT(표2[주]),1)),"")</f>
        <v/>
      </c>
      <c r="P73" s="99" t="str">
        <f t="shared" ca="1" si="12"/>
        <v/>
      </c>
      <c r="Q73" s="99" t="str">
        <f t="shared" ca="1" si="13"/>
        <v/>
      </c>
      <c r="R73" s="99" t="str">
        <f t="shared" si="14"/>
        <v/>
      </c>
      <c r="S73" s="99" t="str">
        <f t="shared" ca="1" si="15"/>
        <v/>
      </c>
      <c r="T73" s="99" t="str">
        <f t="shared" si="16"/>
        <v/>
      </c>
    </row>
    <row r="74" spans="1:20">
      <c r="A74" s="99">
        <f t="shared" si="11"/>
        <v>72</v>
      </c>
      <c r="B74" s="100"/>
      <c r="C74" s="91"/>
      <c r="D74" s="101"/>
      <c r="E74" s="101"/>
      <c r="F74" s="99"/>
      <c r="G74" s="99"/>
      <c r="H74" s="102"/>
      <c r="I74" s="99" t="str">
        <f>IF($B74="","",MONTH(표2[[#This Row],[날짜]]))</f>
        <v/>
      </c>
      <c r="J74" s="103" t="str">
        <f>IF($B74="","",WEEKNUM(표2[[#This Row],[날짜]],2)-WEEKNUM(표2[[#This Row],[날짜]]-DAY(표2[[#This Row],[날짜]])+1,2)+1)</f>
        <v/>
      </c>
      <c r="K74" s="99" t="str">
        <f>IF($B74="","",표2[[#This Row],[월]]&amp;"월 "&amp;표2[[#This Row],[주]]&amp;"주차")</f>
        <v/>
      </c>
      <c r="L74" s="99" t="str">
        <f ca="1">IF(표2[[#This Row],[주차 유니크]]="","",ROW()-2)</f>
        <v/>
      </c>
      <c r="M74" s="99" t="str">
        <f ca="1">IFERROR(LOOKUP(2,1/(COUNTIF(OFFSET($M$2,0,0,ROW()-2,1),OFFSET($K$3,0,0,COUNT(표2[주]),1))=0),OFFSET($K$3,0,0,COUNT(표2[주]),1)),"")</f>
        <v/>
      </c>
      <c r="N74" s="99" t="str">
        <f ca="1">IF(표2[[#This Row],[이름 유니크]]="","",ROW()-2)</f>
        <v/>
      </c>
      <c r="O74" s="99" t="str">
        <f ca="1">IFERROR(LOOKUP(2,1/(COUNTIF(OFFSET($O$2,0,0,ROW()-2,1),OFFSET($D$3,0,0,COUNT(표2[주]),1))=0),OFFSET($D$3,0,0,COUNT(표2[주]),1)),"")</f>
        <v/>
      </c>
      <c r="P74" s="99" t="str">
        <f t="shared" ca="1" si="12"/>
        <v/>
      </c>
      <c r="Q74" s="84" t="str">
        <f t="shared" ca="1" si="13"/>
        <v/>
      </c>
      <c r="R74" s="84" t="str">
        <f t="shared" si="14"/>
        <v/>
      </c>
      <c r="S74" s="84" t="str">
        <f t="shared" ca="1" si="15"/>
        <v/>
      </c>
      <c r="T74" s="84" t="str">
        <f t="shared" si="16"/>
        <v/>
      </c>
    </row>
  </sheetData>
  <mergeCells count="1">
    <mergeCell ref="A1:H1"/>
  </mergeCells>
  <phoneticPr fontId="20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opLeftCell="B1" workbookViewId="0">
      <selection activeCell="C4" sqref="C4:C8"/>
    </sheetView>
  </sheetViews>
  <sheetFormatPr defaultRowHeight="17.399999999999999"/>
  <cols>
    <col min="1" max="1" width="3" customWidth="1"/>
    <col min="2" max="6" width="22" style="80" customWidth="1"/>
  </cols>
  <sheetData>
    <row r="1" spans="2:6" ht="21">
      <c r="C1" s="95" t="s">
        <v>24</v>
      </c>
      <c r="D1" s="96" t="s">
        <v>120</v>
      </c>
    </row>
    <row r="2" spans="2:6" ht="21.6" thickBot="1">
      <c r="B2" s="95"/>
      <c r="C2" s="96"/>
    </row>
    <row r="3" spans="2:6" ht="41.25" customHeight="1">
      <c r="B3" s="141" t="s">
        <v>73</v>
      </c>
      <c r="C3" s="142" t="s">
        <v>84</v>
      </c>
      <c r="D3" s="143" t="s">
        <v>77</v>
      </c>
      <c r="E3" s="143" t="s">
        <v>86</v>
      </c>
      <c r="F3" s="144" t="s">
        <v>78</v>
      </c>
    </row>
    <row r="4" spans="2:6" ht="41.25" customHeight="1">
      <c r="B4" s="145">
        <f ca="1">IFERROR(INDEX(학습관리표2!$B:$B,MATCH($C$1&amp;$D$1&amp;"/"&amp;ROW()-3,학습관리표2!$T:$T,0),1),"")</f>
        <v>44571</v>
      </c>
      <c r="C4" s="152">
        <f ca="1">IFERROR(INDEX(학습관리표2!$C:$C,MATCH($C$1&amp;$D$1&amp;"/"&amp;ROW()-3,학습관리표2!$T:$T,0),1),"")</f>
        <v>0.41180555555555554</v>
      </c>
      <c r="D4" s="150" t="str">
        <f ca="1">IFERROR(INDEX(학습관리표2!$E:$E,MATCH($C$1&amp;$D$1&amp;"/"&amp;ROW()-3,학습관리표2!$T:$T,0),1),"")</f>
        <v>복소수</v>
      </c>
      <c r="E4" s="150" t="str">
        <f ca="1">IFERROR(INDEX(학습관리표2!$G:$G,MATCH($C$1&amp;$D$1&amp;"/"&amp;ROW()-3,학습관리표2!$T:$T,0),1),"")</f>
        <v>복소수가 서로 같을 조건, 허수단위 i의 거듭제곱</v>
      </c>
      <c r="F4" s="146">
        <f ca="1">IFERROR(INDEX(학습관리표2!$F:$F,MATCH($C$1&amp;$D$1&amp;"/"&amp;ROW()-3,학습관리표2!$T:$T,0),1),"")</f>
        <v>3</v>
      </c>
    </row>
    <row r="5" spans="2:6" ht="41.25" customHeight="1">
      <c r="B5" s="145">
        <f ca="1">IFERROR(INDEX(학습관리표2!$B:$B,MATCH($C$1&amp;$D$1&amp;"/"&amp;ROW()-3,학습관리표2!$T:$T,0),1),"")</f>
        <v>44573</v>
      </c>
      <c r="C5" s="152">
        <f ca="1">IFERROR(INDEX(학습관리표2!$C:$C,MATCH($C$1&amp;$D$1&amp;"/"&amp;ROW()-3,학습관리표2!$T:$T,0),1),"")</f>
        <v>0.41180555555555554</v>
      </c>
      <c r="D5" s="150" t="str">
        <f ca="1">IFERROR(INDEX(학습관리표2!$E:$E,MATCH($C$1&amp;$D$1&amp;"/"&amp;ROW()-3,학습관리표2!$T:$T,0),1),"")</f>
        <v>이차방정식의 활용과 이차함수</v>
      </c>
      <c r="E5" s="150" t="str">
        <f ca="1">IFERROR(INDEX(학습관리표2!$G:$G,MATCH($C$1&amp;$D$1&amp;"/"&amp;ROW()-3,학습관리표2!$T:$T,0),1),"")</f>
        <v>절댓값 기호가 있을 때의 최대 최소, x축과 이차함수의 관계</v>
      </c>
      <c r="F5" s="146">
        <f ca="1">IFERROR(INDEX(학습관리표2!$F:$F,MATCH($C$1&amp;$D$1&amp;"/"&amp;ROW()-3,학습관리표2!$T:$T,0),1),"")</f>
        <v>3</v>
      </c>
    </row>
    <row r="6" spans="2:6" ht="41.25" customHeight="1">
      <c r="B6" s="145">
        <f ca="1">IFERROR(INDEX(학습관리표2!$B:$B,MATCH($C$1&amp;$D$1&amp;"/"&amp;ROW()-3,학습관리표2!$T:$T,0),1),"")</f>
        <v>44574</v>
      </c>
      <c r="C6" s="152">
        <f ca="1">IFERROR(INDEX(학습관리표2!$C:$C,MATCH($C$1&amp;$D$1&amp;"/"&amp;ROW()-3,학습관리표2!$T:$T,0),1),"")</f>
        <v>0.40972222222222227</v>
      </c>
      <c r="D6" s="150" t="str">
        <f ca="1">IFERROR(INDEX(학습관리표2!$E:$E,MATCH($C$1&amp;$D$1&amp;"/"&amp;ROW()-3,학습관리표2!$T:$T,0),1),"")</f>
        <v>방정식과 부등식</v>
      </c>
      <c r="E6" s="150" t="str">
        <f ca="1">IFERROR(INDEX(학습관리표2!$G:$G,MATCH($C$1&amp;$D$1&amp;"/"&amp;ROW()-3,학습관리표2!$T:$T,0),1),"")</f>
        <v>이차함수의 최대,최소 활용, 판별식을 활용한 최대, 최소</v>
      </c>
      <c r="F6" s="146">
        <f ca="1">IFERROR(INDEX(학습관리표2!$F:$F,MATCH($C$1&amp;$D$1&amp;"/"&amp;ROW()-3,학습관리표2!$T:$T,0),1),"")</f>
        <v>3</v>
      </c>
    </row>
    <row r="7" spans="2:6" ht="41.25" customHeight="1">
      <c r="B7" s="145">
        <f ca="1">IFERROR(INDEX(학습관리표2!$B:$B,MATCH($C$1&amp;$D$1&amp;"/"&amp;ROW()-3,학습관리표2!$T:$T,0),1),"")</f>
        <v>44575</v>
      </c>
      <c r="C7" s="152">
        <f ca="1">IFERROR(INDEX(학습관리표2!$C:$C,MATCH($C$1&amp;$D$1&amp;"/"&amp;ROW()-3,학습관리표2!$T:$T,0),1),"")</f>
        <v>0.41180555555555554</v>
      </c>
      <c r="D7" s="150" t="str">
        <f ca="1">IFERROR(INDEX(학습관리표2!$E:$E,MATCH($C$1&amp;$D$1&amp;"/"&amp;ROW()-3,학습관리표2!$T:$T,0),1),"")</f>
        <v>여러가지 방정식</v>
      </c>
      <c r="E7" s="150" t="str">
        <f ca="1">IFERROR(INDEX(학습관리표2!$G:$G,MATCH($C$1&amp;$D$1&amp;"/"&amp;ROW()-3,학습관리표2!$T:$T,0),1),"")</f>
        <v>인수분해 공식과 인수정리를 이용한 삼사차방정식의 풀이, 방정식의 허근의 성질</v>
      </c>
      <c r="F7" s="146">
        <f ca="1">IFERROR(INDEX(학습관리표2!$F:$F,MATCH($C$1&amp;$D$1&amp;"/"&amp;ROW()-3,학습관리표2!$T:$T,0),1),"")</f>
        <v>3</v>
      </c>
    </row>
    <row r="8" spans="2:6" ht="41.25" customHeight="1">
      <c r="B8" s="147" t="str">
        <f ca="1">IFERROR(INDEX(학습관리표2!$B:$B,MATCH($C$1&amp;$D$1&amp;"/"&amp;ROW()-3,학습관리표2!$T:$T,0),1),"")</f>
        <v/>
      </c>
      <c r="C8" s="153" t="str">
        <f ca="1">IFERROR(INDEX(학습관리표2!$C:$C,MATCH($C$1&amp;$D$1&amp;"/"&amp;ROW()-3,학습관리표2!$T:$T,0),1),"")</f>
        <v/>
      </c>
      <c r="D8" s="151" t="str">
        <f ca="1">IFERROR(INDEX(학습관리표2!$E:$E,MATCH($C$1&amp;$D$1&amp;"/"&amp;ROW()-3,학습관리표2!$T:$T,0),1),"")</f>
        <v/>
      </c>
      <c r="E8" s="151" t="str">
        <f ca="1">IFERROR(INDEX(학습관리표2!$G:$G,MATCH($C$1&amp;$D$1&amp;"/"&amp;ROW()-3,학습관리표2!$T:$T,0),1),"")</f>
        <v/>
      </c>
      <c r="F8" s="148" t="str">
        <f ca="1">IFERROR(INDEX(학습관리표2!$F:$F,MATCH($C$1&amp;$D$1&amp;"/"&amp;ROW()-3,학습관리표2!$T:$T,0),1),"")</f>
        <v/>
      </c>
    </row>
    <row r="9" spans="2:6" ht="41.25" customHeight="1">
      <c r="B9" s="149" t="s">
        <v>73</v>
      </c>
      <c r="C9" s="290" t="s">
        <v>121</v>
      </c>
      <c r="D9" s="291"/>
      <c r="E9" s="289" t="s">
        <v>122</v>
      </c>
      <c r="F9" s="289"/>
    </row>
    <row r="10" spans="2:6" ht="41.25" customHeight="1">
      <c r="B10" s="145">
        <f ca="1">B4</f>
        <v>44571</v>
      </c>
      <c r="C10" s="287" t="str">
        <f ca="1">IFERROR(INDEX(학습관리표2!$H:$H,MATCH($C$1&amp;$D$1&amp;"/"&amp;ROW()-9,학습관리표2!$T:$T,0),1),"")</f>
        <v>3단계까지 완료</v>
      </c>
      <c r="D10" s="288"/>
      <c r="E10" s="289"/>
      <c r="F10" s="289"/>
    </row>
    <row r="11" spans="2:6" ht="41.25" customHeight="1">
      <c r="B11" s="145">
        <f t="shared" ref="B11:B14" ca="1" si="0">B5</f>
        <v>44573</v>
      </c>
      <c r="C11" s="287" t="str">
        <f ca="1">IFERROR(INDEX(학습관리표2!$H:$H,MATCH($C$1&amp;$D$1&amp;"/"&amp;ROW()-9,학습관리표2!$T:$T,0),1),"")</f>
        <v>유사문항 풀이중, 1/13(목) 검사예정 -&gt; 3단계까지 완료</v>
      </c>
      <c r="D11" s="288"/>
      <c r="E11" s="289"/>
      <c r="F11" s="289"/>
    </row>
    <row r="12" spans="2:6" ht="41.25" customHeight="1">
      <c r="B12" s="145">
        <f t="shared" ca="1" si="0"/>
        <v>44574</v>
      </c>
      <c r="C12" s="287" t="str">
        <f ca="1">IFERROR(INDEX(학습관리표2!$H:$H,MATCH($C$1&amp;$D$1&amp;"/"&amp;ROW()-9,학습관리표2!$T:$T,0),1),"")</f>
        <v>3단계까지 완료</v>
      </c>
      <c r="D12" s="288"/>
      <c r="E12" s="289"/>
      <c r="F12" s="289"/>
    </row>
    <row r="13" spans="2:6" ht="41.25" customHeight="1">
      <c r="B13" s="145">
        <f t="shared" ca="1" si="0"/>
        <v>44575</v>
      </c>
      <c r="C13" s="287" t="str">
        <f ca="1">IFERROR(INDEX(학습관리표2!$H:$H,MATCH($C$1&amp;$D$1&amp;"/"&amp;ROW()-9,학습관리표2!$T:$T,0),1),"")</f>
        <v>3단계까지 완료</v>
      </c>
      <c r="D13" s="288"/>
      <c r="E13" s="289"/>
      <c r="F13" s="289"/>
    </row>
    <row r="14" spans="2:6" ht="41.25" customHeight="1">
      <c r="B14" s="145" t="str">
        <f t="shared" ca="1" si="0"/>
        <v/>
      </c>
      <c r="C14" s="287" t="str">
        <f ca="1">IFERROR(INDEX(학습관리표2!$H:$H,MATCH($C$1&amp;$D$1&amp;"/"&amp;ROW()-9,학습관리표2!$T:$T,0),1),"")</f>
        <v/>
      </c>
      <c r="D14" s="288"/>
      <c r="E14" s="289"/>
      <c r="F14" s="289"/>
    </row>
  </sheetData>
  <mergeCells count="7">
    <mergeCell ref="C14:D14"/>
    <mergeCell ref="E9:F14"/>
    <mergeCell ref="C9:D9"/>
    <mergeCell ref="C10:D10"/>
    <mergeCell ref="C11:D11"/>
    <mergeCell ref="C12:D12"/>
    <mergeCell ref="C13:D13"/>
  </mergeCells>
  <phoneticPr fontId="20" type="noConversion"/>
  <dataValidations count="2">
    <dataValidation type="list" allowBlank="1" showInputMessage="1" showErrorMessage="1" sqref="C2 D1">
      <formula1>주차2</formula1>
    </dataValidation>
    <dataValidation type="list" allowBlank="1" showInputMessage="1" showErrorMessage="1" sqref="B2 C1">
      <formula1>이름2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6" sqref="B6"/>
    </sheetView>
  </sheetViews>
  <sheetFormatPr defaultRowHeight="17.399999999999999"/>
  <cols>
    <col min="1" max="1" width="8.796875" style="80" customWidth="1"/>
    <col min="2" max="2" width="119.09765625" style="80" customWidth="1"/>
  </cols>
  <sheetData>
    <row r="1" spans="1:2">
      <c r="A1" s="292" t="s">
        <v>85</v>
      </c>
      <c r="B1" s="292" t="s">
        <v>127</v>
      </c>
    </row>
    <row r="2" spans="1:2" ht="100.8" customHeight="1">
      <c r="A2" s="292" t="s">
        <v>128</v>
      </c>
      <c r="B2" s="292" t="s">
        <v>129</v>
      </c>
    </row>
    <row r="3" spans="1:2" ht="103.2" customHeight="1">
      <c r="A3" s="292" t="s">
        <v>130</v>
      </c>
      <c r="B3" s="292" t="s">
        <v>131</v>
      </c>
    </row>
  </sheetData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C87DB5D0A9BC043AD341FC567B948D3" ma:contentTypeVersion="4" ma:contentTypeDescription="새 문서를 만듭니다." ma:contentTypeScope="" ma:versionID="184ea23c8b8cf99d5f93c7b6a3aa33f1">
  <xsd:schema xmlns:xsd="http://www.w3.org/2001/XMLSchema" xmlns:xs="http://www.w3.org/2001/XMLSchema" xmlns:p="http://schemas.microsoft.com/office/2006/metadata/properties" xmlns:ns2="51b271c4-238b-451b-b5ec-e2d708ce3a7c" targetNamespace="http://schemas.microsoft.com/office/2006/metadata/properties" ma:root="true" ma:fieldsID="ac6fa8b657a499f6205c8b0a811db9ef" ns2:_="">
    <xsd:import namespace="51b271c4-238b-451b-b5ec-e2d708ce3a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271c4-238b-451b-b5ec-e2d708ce3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760565-6C6F-4463-AD7A-31860F0FE5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b271c4-238b-451b-b5ec-e2d708ce3a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C98438-0115-4415-B97A-07D9F89881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F6D14E-C938-49C5-B076-0250E674D7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학습관리표</vt:lpstr>
      <vt:lpstr>주간관리표</vt:lpstr>
      <vt:lpstr>월간관리표</vt:lpstr>
      <vt:lpstr>학습관리표2</vt:lpstr>
      <vt:lpstr>주간관리표2</vt:lpstr>
      <vt:lpstr>소견</vt:lpstr>
      <vt:lpstr>월간관리표!Print_Area</vt:lpstr>
      <vt:lpstr>주간관리표!Print_Area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김정윤</dc:creator>
  <cp:keywords/>
  <dc:description/>
  <cp:lastModifiedBy>Windows 사용자</cp:lastModifiedBy>
  <cp:revision>8</cp:revision>
  <dcterms:created xsi:type="dcterms:W3CDTF">2020-04-01T08:02:48Z</dcterms:created>
  <dcterms:modified xsi:type="dcterms:W3CDTF">2022-02-04T02:31:32Z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0x010100DC87DB5D0A9BC043AD341FC567B948D3</vt:lpwstr>
  </property>
</Properties>
</file>