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os" sheetId="1" r:id="rId4"/>
    <sheet name="Respuestas" sheetId="2" r:id="rId5"/>
    <sheet name="Resultados" sheetId="3" r:id="rId6"/>
    <sheet name="BR hombre" sheetId="4" r:id="rId7"/>
    <sheet name="BR mujer" sheetId="5" r:id="rId8"/>
    <sheet name="Perfil a color" sheetId="6" r:id="rId9"/>
    <sheet name="Perfil simple" sheetId="7" r:id="rId10"/>
    <sheet name="Auxiliar" sheetId="8" r:id="rId11"/>
  </sheets>
  <definedNames/>
  <calcPr calcId="124519" calcMode="auto" fullCalcOnLoad="1"/>
</workbook>
</file>

<file path=xl/sharedStrings.xml><?xml version="1.0" encoding="utf-8"?>
<sst xmlns="http://schemas.openxmlformats.org/spreadsheetml/2006/main" uniqueCount="138">
  <si>
    <t>PLANTILLA DE CORRECCION DEL MCMI-II</t>
  </si>
  <si>
    <t>Diseñada por Inés Kudó Tovar (1999)</t>
  </si>
  <si>
    <t>INSTRUCCIONES GENERALES</t>
  </si>
  <si>
    <t>1. Coloque los datos personales del evaluado en el recuadro que se presenta a continuación</t>
  </si>
  <si>
    <t>DATOS PERSONALES</t>
  </si>
  <si>
    <t>Escriba los datos en los casilleros correspondientes</t>
  </si>
  <si>
    <t>Género: escriba "M" o "F"</t>
  </si>
  <si>
    <t>m</t>
  </si>
  <si>
    <t>Edad: anote la edad en años (por ej.: 28)</t>
  </si>
  <si>
    <t>Tiempo de enfermedad (marque con una "X")</t>
  </si>
  <si>
    <t>Menos de 1 semana</t>
  </si>
  <si>
    <t>De 1 a 4 semanas</t>
  </si>
  <si>
    <t>Más de 4 semanas o sin enfermedad</t>
  </si>
  <si>
    <t>x</t>
  </si>
  <si>
    <t>2. Grabe el documento con el nombre o código de la persona evaluada, por ejemplo:</t>
  </si>
  <si>
    <t>Juan Perez Lopez.xls</t>
  </si>
  <si>
    <t>Perez Lopez Juan.xls</t>
  </si>
  <si>
    <t>JPL.xls</t>
  </si>
  <si>
    <t>J-Perez Lopez.xls</t>
  </si>
  <si>
    <t>154896-A.xls</t>
  </si>
  <si>
    <t>etc.</t>
  </si>
  <si>
    <t>En otras palabras, coloque al archivo el nombre que corresponde a la identificación del sujeto.</t>
  </si>
  <si>
    <t>3. Digite las respuestas de la siguiente manera:</t>
  </si>
  <si>
    <t>a. Vaya a la hoja de "Respuestas"</t>
  </si>
  <si>
    <t xml:space="preserve">b. Encontrará tres columnas: una que corresponde al número de respuestas y dos que corresponden </t>
  </si>
  <si>
    <t xml:space="preserve">    a la respuesta marcada por el sujeto "T" (verdadero) y "F" (falso); tal como está en la hoja de</t>
  </si>
  <si>
    <t xml:space="preserve">    respuestas que llenó la persona examinada.</t>
  </si>
  <si>
    <t>c. Digite las respuestas colocando un "1" en la casilla correspondiente a la respuesta:</t>
  </si>
  <si>
    <t xml:space="preserve">   En la línea que corresponde al número de pregunta, coloque un 1 en la columna "T" si la persona </t>
  </si>
  <si>
    <t xml:space="preserve">   marcó "T" y deje la columna "F" vacía; y viceversa. No escriba nada más que el "1".</t>
  </si>
  <si>
    <t>Pregunta</t>
  </si>
  <si>
    <t>T</t>
  </si>
  <si>
    <t>F</t>
  </si>
  <si>
    <t>Escalas de Validez</t>
  </si>
  <si>
    <t>PUNTAJE</t>
  </si>
  <si>
    <t>V</t>
  </si>
  <si>
    <t>Validez</t>
  </si>
  <si>
    <t>=</t>
  </si>
  <si>
    <t>FINAL</t>
  </si>
  <si>
    <t>X</t>
  </si>
  <si>
    <t>Sinceridad</t>
  </si>
  <si>
    <t>Y</t>
  </si>
  <si>
    <t>Deseabilidad Social</t>
  </si>
  <si>
    <t>Z</t>
  </si>
  <si>
    <t>Autodescalificación</t>
  </si>
  <si>
    <t>FACTOR</t>
  </si>
  <si>
    <t>A J U S T E S</t>
  </si>
  <si>
    <t>Patrones clínicos de personalidad</t>
  </si>
  <si>
    <t>Bruto</t>
  </si>
  <si>
    <t>BR</t>
  </si>
  <si>
    <t>X1/2</t>
  </si>
  <si>
    <t>DA</t>
  </si>
  <si>
    <t>DD</t>
  </si>
  <si>
    <t>DC-1</t>
  </si>
  <si>
    <t>DC-2</t>
  </si>
  <si>
    <t>Pac.</t>
  </si>
  <si>
    <t>Esquizoide</t>
  </si>
  <si>
    <t>Evitativo</t>
  </si>
  <si>
    <t>Dependiente</t>
  </si>
  <si>
    <t>Histriónico</t>
  </si>
  <si>
    <t>Narcisita</t>
  </si>
  <si>
    <t>6A</t>
  </si>
  <si>
    <t>Antisocial</t>
  </si>
  <si>
    <t>6B</t>
  </si>
  <si>
    <t>Agresivo-sádico</t>
  </si>
  <si>
    <t>Compulsivo</t>
  </si>
  <si>
    <t>8A</t>
  </si>
  <si>
    <t>Pasivo-agresivo</t>
  </si>
  <si>
    <t>8B</t>
  </si>
  <si>
    <t>Autoderrotista</t>
  </si>
  <si>
    <t>Patología severa de personalidad</t>
  </si>
  <si>
    <t>S</t>
  </si>
  <si>
    <t>Esquizotípico</t>
  </si>
  <si>
    <t>C</t>
  </si>
  <si>
    <t>Borderline</t>
  </si>
  <si>
    <t>P</t>
  </si>
  <si>
    <t>Paranoide</t>
  </si>
  <si>
    <t>Síndromes clínicos</t>
  </si>
  <si>
    <t>A</t>
  </si>
  <si>
    <t>Ansiedad</t>
  </si>
  <si>
    <t>H</t>
  </si>
  <si>
    <t>Somatoformo</t>
  </si>
  <si>
    <t>N</t>
  </si>
  <si>
    <t>Bipolar</t>
  </si>
  <si>
    <t>D</t>
  </si>
  <si>
    <t>Distimia</t>
  </si>
  <si>
    <t>B</t>
  </si>
  <si>
    <t>Dependencia de alcohol</t>
  </si>
  <si>
    <t>Dependencia de drogas</t>
  </si>
  <si>
    <t>Síndromes severos</t>
  </si>
  <si>
    <t>SS</t>
  </si>
  <si>
    <t>Desorden del pensamiento</t>
  </si>
  <si>
    <t>CC</t>
  </si>
  <si>
    <t>Depresión mayor</t>
  </si>
  <si>
    <t>PP</t>
  </si>
  <si>
    <t>Desorden delusional</t>
  </si>
  <si>
    <t>Raw scores</t>
  </si>
  <si>
    <t>X BR</t>
  </si>
  <si>
    <t>br</t>
  </si>
  <si>
    <t>Y br</t>
  </si>
  <si>
    <t>X br</t>
  </si>
  <si>
    <t>Z br</t>
  </si>
  <si>
    <t>A br</t>
  </si>
  <si>
    <t>PP br</t>
  </si>
  <si>
    <t>SS br</t>
  </si>
  <si>
    <t>1 br</t>
  </si>
  <si>
    <t>8B br</t>
  </si>
  <si>
    <t>H br</t>
  </si>
  <si>
    <t>N br</t>
  </si>
  <si>
    <t>2 br</t>
  </si>
  <si>
    <t>CC br</t>
  </si>
  <si>
    <t>S br</t>
  </si>
  <si>
    <t>3 br</t>
  </si>
  <si>
    <t>B br</t>
  </si>
  <si>
    <t>6B br</t>
  </si>
  <si>
    <t>6A br</t>
  </si>
  <si>
    <t>8A br</t>
  </si>
  <si>
    <t>D br</t>
  </si>
  <si>
    <t>4 br</t>
  </si>
  <si>
    <t>T br</t>
  </si>
  <si>
    <t>7 br</t>
  </si>
  <si>
    <t>P br</t>
  </si>
  <si>
    <t>C br</t>
  </si>
  <si>
    <t>5 br</t>
  </si>
  <si>
    <t>Válido</t>
  </si>
  <si>
    <t>Cuestionable</t>
  </si>
  <si>
    <t>FACTOR CORRECTOR X</t>
  </si>
  <si>
    <t>FACTOR CORRECTOR X/2</t>
  </si>
  <si>
    <t>D &gt;= 85</t>
  </si>
  <si>
    <t>A &lt; 85</t>
  </si>
  <si>
    <t>D - 85</t>
  </si>
  <si>
    <t>(D - 85) + (A - 85)</t>
  </si>
  <si>
    <t>menos de 1 sem</t>
  </si>
  <si>
    <t>de 1 a 4 semanas</t>
  </si>
  <si>
    <t>mas de 4 sem. o no paciente</t>
  </si>
  <si>
    <t>DC-I</t>
  </si>
  <si>
    <t>DC-II</t>
  </si>
  <si>
    <t>DP</t>
  </si>
</sst>
</file>

<file path=xl/styles.xml><?xml version="1.0" encoding="utf-8"?>
<styleSheet xmlns="http://schemas.openxmlformats.org/spreadsheetml/2006/main" xml:space="preserve">
  <numFmts count="1">
    <numFmt numFmtId="164" formatCode="0.0"/>
  </numFmts>
  <fonts count="21">
    <font>
      <name val="Arial"/>
      <sz val="10"/>
      <b val="0"/>
      <i val="0"/>
      <u val="none"/>
      <strike val="0"/>
      <color rgb="FF000000"/>
    </font>
    <font>
      <name val="Arial"/>
      <sz val="9"/>
      <b val="1"/>
      <i val="0"/>
      <u val="none"/>
      <strike val="0"/>
      <color rgb="00FFFFFF"/>
    </font>
    <font>
      <name val="Arial"/>
      <sz val="9"/>
      <b val="0"/>
      <i val="0"/>
      <u val="none"/>
      <strike val="0"/>
      <color rgb="FF000000"/>
    </font>
    <font>
      <name val="Arial"/>
      <sz val="9"/>
      <b val="1"/>
      <i val="0"/>
      <u val="none"/>
      <strike val="0"/>
      <color rgb="FF000000"/>
    </font>
    <font>
      <name val="Arial"/>
      <sz val="8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FF000000"/>
    </font>
    <font>
      <name val="Arial"/>
      <sz val="10"/>
      <b val="1"/>
      <i val="0"/>
      <u val="none"/>
      <strike val="0"/>
      <color rgb="FF000000"/>
    </font>
    <font>
      <name val="Arial"/>
      <sz val="10"/>
      <b val="1"/>
      <i val="0"/>
      <u val="none"/>
      <strike val="0"/>
      <color rgb="00FFFFFF"/>
    </font>
    <font>
      <name val="Arial"/>
      <sz val="10"/>
      <b val="0"/>
      <i val="0"/>
      <u val="none"/>
      <strike val="0"/>
      <color rgb="00FFFFFF"/>
    </font>
    <font>
      <name val="Arial"/>
      <sz val="10"/>
      <b val="0"/>
      <i val="0"/>
      <u val="none"/>
      <strike val="0"/>
      <color rgb="00333399"/>
    </font>
    <font>
      <name val="Arial"/>
      <sz val="10"/>
      <b val="1"/>
      <i val="0"/>
      <u val="none"/>
      <strike val="0"/>
      <color rgb="00333399"/>
    </font>
    <font>
      <name val="Arial"/>
      <sz val="10"/>
      <b val="1"/>
      <i val="0"/>
      <u val="none"/>
      <strike val="0"/>
      <color rgb="00FFFFCC"/>
    </font>
    <font>
      <name val="Arial"/>
      <sz val="10"/>
      <b val="0"/>
      <i val="0"/>
      <u val="none"/>
      <strike val="0"/>
      <color rgb="00FFFFCC"/>
    </font>
    <font>
      <name val="Arial"/>
      <sz val="12"/>
      <b val="1"/>
      <i val="0"/>
      <u val="none"/>
      <strike val="0"/>
      <color rgb="00FFFFFF"/>
    </font>
    <font>
      <name val="Arial"/>
      <sz val="12"/>
      <b val="0"/>
      <i val="0"/>
      <u val="none"/>
      <strike val="0"/>
      <color rgb="00FFFFFF"/>
    </font>
    <font>
      <name val="Arial"/>
      <sz val="12"/>
      <b val="1"/>
      <i val="0"/>
      <u val="none"/>
      <strike val="0"/>
      <color rgb="00333399"/>
    </font>
    <font>
      <name val="Arial"/>
      <sz val="9"/>
      <b val="0"/>
      <i val="0"/>
      <u val="none"/>
      <strike val="0"/>
      <color rgb="00C0C0C0"/>
    </font>
    <font>
      <name val="X"/>
      <sz val="8"/>
      <b val="1"/>
      <i val="0"/>
      <u val="none"/>
      <strike val="0"/>
      <color rgb="FF000000"/>
    </font>
    <font>
      <name val="Arial"/>
      <sz val="18"/>
      <b val="1"/>
      <i val="0"/>
      <u val="none"/>
      <strike val="0"/>
      <color rgb="00FFFFCC"/>
    </font>
    <font>
      <name val="Arial"/>
      <sz val="13"/>
      <b val="1"/>
      <i val="0"/>
      <u val="none"/>
      <strike val="0"/>
      <color rgb="00FFFFCC"/>
    </font>
    <font>
      <name val="Arial"/>
      <sz val="14"/>
      <b val="1"/>
      <i val="0"/>
      <u val="none"/>
      <strike val="0"/>
      <color rgb="00333399"/>
    </font>
  </fonts>
  <fills count="7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00000000"/>
        <bgColor rgb="FFFFFFFF"/>
      </patternFill>
    </fill>
    <fill>
      <patternFill patternType="solid">
        <fgColor rgb="00333399"/>
        <bgColor rgb="FFFFFFFF"/>
      </patternFill>
    </fill>
    <fill>
      <patternFill patternType="solid">
        <fgColor rgb="00FFFFCC"/>
        <bgColor rgb="FFFFFFFF"/>
      </patternFill>
    </fill>
    <fill>
      <patternFill patternType="solid">
        <fgColor rgb="00C0C0C0"/>
        <bgColor rgb="FFFFFFFF"/>
      </patternFill>
    </fill>
  </fills>
  <borders count="49">
    <border/>
    <border>
      <top style="thick">
        <color rgb="00FFFFFF"/>
      </top>
      <bottom style="thick">
        <color rgb="00FFFFFF"/>
      </bottom>
    </border>
    <border>
      <bottom style="thick">
        <color rgb="00FFFFFF"/>
      </bottom>
    </border>
    <border>
      <top style="thick">
        <color rgb="00FFFFFF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bottom style="thin">
        <color rgb="FF000000"/>
      </bottom>
    </border>
    <border>
      <left style="medium">
        <color rgb="00C0C0C0"/>
      </left>
      <right style="medium">
        <color rgb="00C0C0C0"/>
      </right>
    </border>
    <border>
      <left style="medium">
        <color rgb="00C0C0C0"/>
      </left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ck">
        <color rgb="00C0C0C0"/>
      </left>
      <right style="medium">
        <color rgb="00C0C0C0"/>
      </right>
      <top style="medium">
        <color rgb="00C0C0C0"/>
      </top>
      <bottom style="medium">
        <color rgb="00C0C0C0"/>
      </bottom>
    </border>
    <border>
      <left style="thick">
        <color rgb="00C0C0C0"/>
      </left>
      <right style="medium">
        <color rgb="00C0C0C0"/>
      </right>
      <top style="medium">
        <color rgb="00C0C0C0"/>
      </top>
      <bottom style="thick">
        <color rgb="00C0C0C0"/>
      </bottom>
    </border>
    <border>
      <left style="thick">
        <color rgb="00C0C0C0"/>
      </left>
      <top style="thick">
        <color rgb="00C0C0C0"/>
      </top>
      <bottom style="medium">
        <color rgb="00C0C0C0"/>
      </bottom>
    </border>
    <border>
      <left style="medium">
        <color rgb="00333399"/>
      </left>
      <right style="medium">
        <color rgb="00333399"/>
      </right>
      <top style="thick">
        <color rgb="00C0C0C0"/>
      </top>
      <bottom style="medium">
        <color rgb="00C0C0C0"/>
      </bottom>
    </border>
    <border>
      <right style="thick">
        <color rgb="00C0C0C0"/>
      </right>
      <top style="thick">
        <color rgb="00C0C0C0"/>
      </top>
      <bottom style="medium">
        <color rgb="00C0C0C0"/>
      </bottom>
    </border>
    <border>
      <left style="medium">
        <color rgb="00C0C0C0"/>
      </left>
      <right style="medium">
        <color rgb="00C0C0C0"/>
      </right>
      <top style="medium">
        <color rgb="00C0C0C0"/>
      </top>
      <bottom style="medium">
        <color rgb="00C0C0C0"/>
      </bottom>
    </border>
    <border>
      <left style="medium">
        <color rgb="00C0C0C0"/>
      </left>
      <right style="thick">
        <color rgb="00C0C0C0"/>
      </right>
      <top style="medium">
        <color rgb="00C0C0C0"/>
      </top>
      <bottom style="medium">
        <color rgb="00C0C0C0"/>
      </bottom>
    </border>
    <border>
      <right style="medium">
        <color rgb="00C0C0C0"/>
      </right>
    </border>
    <border>
      <left style="thin">
        <color rgb="00C0C0C0"/>
      </left>
      <right style="thin">
        <color rgb="00C0C0C0"/>
      </right>
      <top style="thin">
        <color rgb="00C0C0C0"/>
      </top>
    </border>
    <border>
      <left style="thin">
        <color rgb="00C0C0C0"/>
      </left>
      <right style="thin">
        <color rgb="00C0C0C0"/>
      </right>
    </border>
    <border>
      <left style="thin">
        <color rgb="00C0C0C0"/>
      </left>
      <right style="thin">
        <color rgb="00C0C0C0"/>
      </right>
      <bottom style="thin">
        <color rgb="00C0C0C0"/>
      </bottom>
    </border>
    <border>
      <right style="medium">
        <color rgb="00C0C0C0"/>
      </right>
      <bottom style="thin">
        <color rgb="00C0C0C0"/>
      </bottom>
    </border>
    <border>
      <left style="medium">
        <color rgb="00C0C0C0"/>
      </left>
      <right style="medium">
        <color rgb="00C0C0C0"/>
      </right>
      <bottom style="thin">
        <color rgb="00C0C0C0"/>
      </bottom>
    </border>
    <border>
      <left style="medium">
        <color rgb="00C0C0C0"/>
      </left>
      <bottom style="thin">
        <color rgb="00C0C0C0"/>
      </bottom>
    </border>
    <border>
      <top style="thin">
        <color rgb="00C0C0C0"/>
      </top>
    </border>
    <border>
      <bottom style="thin">
        <color rgb="00C0C0C0"/>
      </bottom>
    </border>
    <border>
      <left style="thin">
        <color rgb="00C0C0C0"/>
      </left>
    </border>
    <border>
      <left style="thin">
        <color rgb="00C0C0C0"/>
      </left>
      <bottom style="thin">
        <color rgb="00C0C0C0"/>
      </bottom>
    </border>
    <border>
      <bottom style="thin">
        <color rgb="00FFFFFF"/>
      </bottom>
    </border>
    <border>
      <left style="thin">
        <color rgb="00FFFFFF"/>
      </left>
      <bottom style="thin">
        <color rgb="00FFFFFF"/>
      </bottom>
    </border>
    <border>
      <right style="thin">
        <color rgb="00FFFFFF"/>
      </right>
      <bottom style="thin">
        <color rgb="00FFFFFF"/>
      </bottom>
    </border>
    <border>
      <top style="thin">
        <color rgb="00FFFFFF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00FFFFFF"/>
      </left>
    </border>
    <border>
      <right style="thin">
        <color rgb="00FFFFFF"/>
      </right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2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7" numFmtId="0" fillId="4" borderId="4" applyFont="1" applyNumberFormat="0" applyFill="1" applyBorder="1" applyAlignment="0">
      <alignment horizontal="general" vertical="bottom" textRotation="0" wrapText="false" shrinkToFit="false"/>
    </xf>
    <xf xfId="0" fontId="8" numFmtId="0" fillId="4" borderId="0" applyFont="1" applyNumberFormat="0" applyFill="1" applyBorder="0" applyAlignment="0">
      <alignment horizontal="general" vertical="bottom" textRotation="0" wrapText="false" shrinkToFit="false"/>
    </xf>
    <xf xfId="0" fontId="8" numFmtId="0" fillId="4" borderId="5" applyFont="1" applyNumberFormat="0" applyFill="1" applyBorder="1" applyAlignment="0">
      <alignment horizontal="general" vertical="bottom" textRotation="0" wrapText="false" shrinkToFit="false"/>
    </xf>
    <xf xfId="0" fontId="8" numFmtId="0" fillId="4" borderId="6" applyFont="1" applyNumberFormat="0" applyFill="1" applyBorder="1" applyAlignment="0">
      <alignment horizontal="general" vertical="bottom" textRotation="0" wrapText="false" shrinkToFit="false"/>
    </xf>
    <xf xfId="0" fontId="8" numFmtId="0" fillId="4" borderId="7" applyFont="1" applyNumberFormat="0" applyFill="1" applyBorder="1" applyAlignment="0">
      <alignment horizontal="general" vertical="bottom" textRotation="0" wrapText="false" shrinkToFit="false"/>
    </xf>
    <xf xfId="0" fontId="9" numFmtId="0" fillId="5" borderId="0" applyFont="1" applyNumberFormat="0" applyFill="1" applyBorder="0" applyAlignment="0">
      <alignment horizontal="general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0" numFmtId="0" fillId="5" borderId="8" applyFont="1" applyNumberFormat="0" applyFill="1" applyBorder="1" applyAlignment="1">
      <alignment horizontal="center" vertical="bottom" textRotation="0" wrapText="false" shrinkToFit="false"/>
    </xf>
    <xf xfId="0" fontId="10" numFmtId="0" fillId="5" borderId="9" applyFont="1" applyNumberFormat="0" applyFill="1" applyBorder="1" applyAlignment="1">
      <alignment horizontal="center" vertical="bottom" textRotation="0" wrapText="false" shrinkToFit="false"/>
    </xf>
    <xf xfId="0" fontId="8" numFmtId="0" fillId="4" borderId="4" applyFont="1" applyNumberFormat="0" applyFill="1" applyBorder="1" applyAlignment="1">
      <alignment horizontal="left" vertical="bottom" textRotation="0" wrapText="false" shrinkToFit="false"/>
    </xf>
    <xf xfId="0" fontId="8" numFmtId="0" fillId="4" borderId="0" applyFont="1" applyNumberFormat="0" applyFill="1" applyBorder="0" applyAlignment="1">
      <alignment horizontal="left" vertical="bottom" textRotation="0" wrapText="false" shrinkToFit="false"/>
    </xf>
    <xf xfId="0" fontId="8" numFmtId="0" fillId="4" borderId="10" applyFont="1" applyNumberFormat="0" applyFill="1" applyBorder="1" applyAlignment="0">
      <alignment horizontal="general" vertical="bottom" textRotation="0" wrapText="false" shrinkToFit="false"/>
    </xf>
    <xf xfId="0" fontId="11" numFmtId="0" fillId="4" borderId="4" applyFont="1" applyNumberFormat="0" applyFill="1" applyBorder="1" applyAlignment="0">
      <alignment horizontal="general" vertical="bottom" textRotation="0" wrapText="false" shrinkToFit="false"/>
    </xf>
    <xf xfId="0" fontId="12" numFmtId="0" fillId="4" borderId="4" applyFont="1" applyNumberFormat="0" applyFill="1" applyBorder="1" applyAlignment="0">
      <alignment horizontal="general" vertical="bottom" textRotation="0" wrapText="false" shrinkToFit="false"/>
    </xf>
    <xf xfId="0" fontId="10" numFmtId="0" fillId="4" borderId="0" applyFont="1" applyNumberFormat="0" applyFill="1" applyBorder="0" applyAlignment="1">
      <alignment horizontal="center" vertical="bottom" textRotation="0" wrapText="false" shrinkToFit="false"/>
    </xf>
    <xf xfId="0" fontId="5" numFmtId="0" fillId="6" borderId="0" applyFont="1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6" borderId="11" applyFont="1" applyNumberFormat="0" applyFill="1" applyBorder="1" applyAlignment="1">
      <alignment horizontal="center" vertical="center" textRotation="0" wrapText="false" shrinkToFit="false"/>
    </xf>
    <xf xfId="0" fontId="3" numFmtId="0" fillId="2" borderId="12" applyFont="1" applyNumberFormat="0" applyFill="0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13" applyFont="1" applyNumberFormat="0" applyFill="0" applyBorder="1" applyAlignment="1">
      <alignment horizontal="general" vertical="center" textRotation="0" wrapText="false" shrinkToFit="false"/>
    </xf>
    <xf xfId="0" fontId="2" numFmtId="0" fillId="2" borderId="14" applyFont="1" applyNumberFormat="0" applyFill="0" applyBorder="1" applyAlignment="1">
      <alignment horizontal="general" vertical="center" textRotation="0" wrapText="false" shrinkToFit="false"/>
    </xf>
    <xf xfId="0" fontId="2" numFmtId="0" fillId="2" borderId="14" applyFont="1" applyNumberFormat="0" applyFill="0" applyBorder="1" applyAlignment="0">
      <alignment horizontal="general" vertical="bottom" textRotation="0" wrapText="false" shrinkToFit="false"/>
    </xf>
    <xf xfId="0" fontId="2" numFmtId="0" fillId="2" borderId="15" applyFont="1" applyNumberFormat="0" applyFill="0" applyBorder="1" applyAlignment="0">
      <alignment horizontal="general" vertical="bottom" textRotation="0" wrapText="false" shrinkToFit="false"/>
    </xf>
    <xf xfId="0" fontId="2" numFmtId="0" fillId="2" borderId="16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17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17" applyFont="1" applyNumberFormat="0" applyFill="0" applyBorder="1" applyAlignment="1">
      <alignment horizontal="center" vertical="bottom" textRotation="0" wrapText="false" shrinkToFit="false"/>
    </xf>
    <xf xfId="0" fontId="2" numFmtId="0" fillId="2" borderId="18" applyFont="1" applyNumberFormat="0" applyFill="0" applyBorder="1" applyAlignment="1">
      <alignment horizontal="general" vertical="center" textRotation="0" wrapText="false" shrinkToFit="false"/>
    </xf>
    <xf xfId="0" fontId="2" numFmtId="0" fillId="2" borderId="19" applyFont="1" applyNumberFormat="0" applyFill="0" applyBorder="1" applyAlignment="0">
      <alignment horizontal="general" vertical="bottom" textRotation="0" wrapText="false" shrinkToFit="false"/>
    </xf>
    <xf xfId="0" fontId="2" numFmtId="0" fillId="2" borderId="20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right" vertical="bottom" textRotation="0" wrapText="false" shrinkToFit="false"/>
    </xf>
    <xf xfId="0" fontId="2" numFmtId="164" fillId="2" borderId="0" applyFont="1" applyNumberFormat="1" applyFill="0" applyBorder="0" applyAlignment="0">
      <alignment horizontal="general" vertical="bottom" textRotation="0" wrapText="false" shrinkToFit="false"/>
    </xf>
    <xf xfId="0" fontId="2" numFmtId="0" fillId="2" borderId="21" applyFont="1" applyNumberFormat="0" applyFill="0" applyBorder="1" applyAlignment="0">
      <alignment horizontal="general" vertical="bottom" textRotation="0" wrapText="false" shrinkToFit="false"/>
    </xf>
    <xf xfId="0" fontId="2" numFmtId="164" fillId="2" borderId="15" applyFont="1" applyNumberFormat="1" applyFill="0" applyBorder="1" applyAlignment="0">
      <alignment horizontal="general" vertical="bottom" textRotation="0" wrapText="false" shrinkToFit="false"/>
    </xf>
    <xf xfId="0" fontId="2" numFmtId="164" fillId="2" borderId="20" applyFont="1" applyNumberFormat="1" applyFill="0" applyBorder="1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center" textRotation="0" wrapText="false" shrinkToFit="false"/>
    </xf>
    <xf xfId="0" fontId="13" numFmtId="0" fillId="4" borderId="0" applyFont="1" applyNumberFormat="0" applyFill="1" applyBorder="0" applyAlignment="0">
      <alignment horizontal="general" vertical="bottom" textRotation="0" wrapText="false" shrinkToFit="false"/>
    </xf>
    <xf xfId="0" fontId="14" numFmtId="0" fillId="4" borderId="0" applyFont="1" applyNumberFormat="0" applyFill="1" applyBorder="0" applyAlignment="0">
      <alignment horizontal="general" vertical="bottom" textRotation="0" wrapText="false" shrinkToFit="false"/>
    </xf>
    <xf xfId="0" fontId="14" numFmtId="0" fillId="4" borderId="22" applyFont="1" applyNumberFormat="0" applyFill="1" applyBorder="1" applyAlignment="1">
      <alignment horizontal="center" vertical="bottom" textRotation="0" wrapText="false" shrinkToFit="false"/>
    </xf>
    <xf xfId="0" fontId="14" numFmtId="0" fillId="4" borderId="23" applyFont="1" applyNumberFormat="0" applyFill="1" applyBorder="1" applyAlignment="1">
      <alignment horizontal="center" vertical="bottom" textRotation="0" wrapText="false" shrinkToFit="false"/>
    </xf>
    <xf xfId="0" fontId="14" numFmtId="0" fillId="4" borderId="0" applyFont="1" applyNumberFormat="0" applyFill="1" applyBorder="0" applyAlignment="1">
      <alignment horizontal="center" vertical="bottom" textRotation="0" wrapText="false" shrinkToFit="false"/>
    </xf>
    <xf xfId="0" fontId="15" numFmtId="0" fillId="6" borderId="24" applyFont="1" applyNumberFormat="0" applyFill="1" applyBorder="1" applyAlignment="1">
      <alignment horizontal="center" vertical="center" textRotation="0" wrapText="false" shrinkToFit="false"/>
    </xf>
    <xf xfId="0" fontId="15" numFmtId="0" fillId="6" borderId="25" applyFont="1" applyNumberFormat="0" applyFill="1" applyBorder="1" applyAlignment="1">
      <alignment horizontal="center" vertical="center" textRotation="0" wrapText="false" shrinkToFit="false"/>
    </xf>
    <xf xfId="0" fontId="15" numFmtId="0" fillId="6" borderId="26" applyFont="1" applyNumberFormat="0" applyFill="1" applyBorder="1" applyAlignment="1">
      <alignment horizontal="center" vertical="center" textRotation="0" wrapText="false" shrinkToFit="false"/>
    </xf>
    <xf xfId="0" fontId="14" numFmtId="0" fillId="4" borderId="27" applyFont="1" applyNumberFormat="0" applyFill="1" applyBorder="1" applyAlignment="1">
      <alignment horizontal="center" vertical="bottom" textRotation="0" wrapText="false" shrinkToFit="false"/>
    </xf>
    <xf xfId="0" fontId="14" numFmtId="0" fillId="4" borderId="28" applyFont="1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0" fillId="2" borderId="30" applyFont="1" applyNumberFormat="0" applyFill="0" applyBorder="1" applyAlignment="1">
      <alignment horizontal="center" vertical="center" textRotation="0" wrapText="false" shrinkToFit="false"/>
    </xf>
    <xf xfId="0" fontId="2" numFmtId="0" fillId="6" borderId="30" applyFont="1" applyNumberFormat="0" applyFill="1" applyBorder="1" applyAlignment="1">
      <alignment horizontal="center" vertical="center" textRotation="0" wrapText="false" shrinkToFit="false"/>
    </xf>
    <xf xfId="0" fontId="2" numFmtId="0" fillId="2" borderId="31" applyFont="1" applyNumberFormat="0" applyFill="0" applyBorder="1" applyAlignment="1">
      <alignment horizontal="center" vertical="center" textRotation="0" wrapText="false" shrinkToFit="false"/>
    </xf>
    <xf xfId="0" fontId="16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2" borderId="32" applyFont="1" applyNumberFormat="0" applyFill="0" applyBorder="1" applyAlignment="1">
      <alignment horizontal="center" vertical="center" textRotation="0" wrapText="false" shrinkToFit="false"/>
    </xf>
    <xf xfId="0" fontId="2" numFmtId="0" fillId="6" borderId="32" applyFont="1" applyNumberFormat="0" applyFill="1" applyBorder="1" applyAlignment="1">
      <alignment horizontal="center" vertical="center" textRotation="0" wrapText="false" shrinkToFit="false"/>
    </xf>
    <xf xfId="0" fontId="16" numFmtId="0" fillId="6" borderId="32" applyFont="1" applyNumberFormat="0" applyFill="1" applyBorder="1" applyAlignment="1">
      <alignment horizontal="center" vertical="center" textRotation="0" wrapText="false" shrinkToFit="false"/>
    </xf>
    <xf xfId="0" fontId="2" numFmtId="0" fillId="6" borderId="33" applyFont="1" applyNumberFormat="0" applyFill="1" applyBorder="1" applyAlignment="1">
      <alignment horizontal="center" vertical="center" textRotation="0" wrapText="false" shrinkToFit="false"/>
    </xf>
    <xf xfId="0" fontId="2" numFmtId="0" fillId="6" borderId="34" applyFont="1" applyNumberFormat="0" applyFill="1" applyBorder="1" applyAlignment="1">
      <alignment horizontal="center" vertical="center" textRotation="0" wrapText="false" shrinkToFit="false"/>
    </xf>
    <xf xfId="0" fontId="3" numFmtId="0" fillId="2" borderId="35" applyFont="1" applyNumberFormat="0" applyFill="0" applyBorder="1" applyAlignment="1">
      <alignment horizontal="center" vertical="center" textRotation="0" wrapText="false" shrinkToFit="false"/>
    </xf>
    <xf xfId="0" fontId="3" numFmtId="0" fillId="2" borderId="36" applyFont="1" applyNumberFormat="0" applyFill="0" applyBorder="1" applyAlignment="1">
      <alignment horizontal="center" vertical="center" textRotation="0" wrapText="false" shrinkToFit="false"/>
    </xf>
    <xf xfId="0" fontId="3" numFmtId="0" fillId="2" borderId="37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38" applyFont="1" applyNumberFormat="0" applyFill="0" applyBorder="1" applyAlignment="1">
      <alignment horizontal="center" vertical="center" textRotation="0" wrapText="false" shrinkToFit="false"/>
    </xf>
    <xf xfId="0" fontId="3" numFmtId="0" fillId="2" borderId="39" applyFont="1" applyNumberFormat="0" applyFill="0" applyBorder="1" applyAlignment="1">
      <alignment horizontal="center" vertical="center" textRotation="0" wrapText="false" shrinkToFit="false"/>
    </xf>
    <xf xfId="0" fontId="5" numFmtId="0" fillId="6" borderId="40" applyFont="1" applyNumberFormat="0" applyFill="1" applyBorder="1" applyAlignment="1">
      <alignment horizontal="center" vertical="top" textRotation="0" wrapText="false" shrinkToFit="false"/>
    </xf>
    <xf xfId="0" fontId="5" numFmtId="0" fillId="6" borderId="41" applyFont="1" applyNumberFormat="0" applyFill="1" applyBorder="1" applyAlignment="1">
      <alignment horizontal="center" vertical="top" textRotation="0" wrapText="false" shrinkToFit="false"/>
    </xf>
    <xf xfId="0" fontId="17" numFmtId="0" fillId="6" borderId="42" applyFont="1" applyNumberFormat="0" applyFill="1" applyBorder="1" applyAlignment="1">
      <alignment horizontal="center" vertical="top" textRotation="0" wrapText="false" shrinkToFit="false"/>
    </xf>
    <xf xfId="0" fontId="5" numFmtId="0" fillId="6" borderId="42" applyFont="1" applyNumberFormat="0" applyFill="1" applyBorder="1" applyAlignment="1">
      <alignment horizontal="center" vertical="top" textRotation="0" wrapText="false" shrinkToFit="false"/>
    </xf>
    <xf xfId="0" fontId="2" numFmtId="0" fillId="2" borderId="38" applyFont="1" applyNumberFormat="0" applyFill="0" applyBorder="1" applyAlignment="1">
      <alignment horizontal="center" vertical="center" textRotation="0" wrapText="false" shrinkToFit="false"/>
    </xf>
    <xf xfId="0" fontId="16" numFmtId="0" fillId="6" borderId="43" applyFont="1" applyNumberFormat="0" applyFill="1" applyBorder="1" applyAlignment="1">
      <alignment horizontal="center" vertical="center" textRotation="0" wrapText="false" shrinkToFit="false"/>
    </xf>
    <xf xfId="0" fontId="2" numFmtId="0" fillId="6" borderId="43" applyFont="1" applyNumberFormat="0" applyFill="1" applyBorder="1" applyAlignment="1">
      <alignment horizontal="center" vertical="center" textRotation="0" wrapText="false" shrinkToFit="false"/>
    </xf>
    <xf xfId="0" fontId="1" numFmtId="0" fillId="3" borderId="2" applyFont="1" applyNumberFormat="0" applyFill="1" applyBorder="1" applyAlignment="1">
      <alignment horizontal="center" vertical="center" textRotation="0" wrapText="false" shrinkToFit="false"/>
    </xf>
    <xf xfId="0" fontId="18" numFmtId="0" fillId="4" borderId="0" applyFont="1" applyNumberFormat="0" applyFill="1" applyBorder="0" applyAlignment="1">
      <alignment horizontal="center" vertical="bottom" textRotation="0" wrapText="false" shrinkToFit="false"/>
    </xf>
    <xf xfId="0" fontId="19" numFmtId="0" fillId="4" borderId="0" applyFont="1" applyNumberFormat="0" applyFill="1" applyBorder="0" applyAlignment="1">
      <alignment horizontal="center" vertical="center" textRotation="0" wrapText="false" shrinkToFit="false"/>
    </xf>
    <xf xfId="0" fontId="20" numFmtId="0" fillId="5" borderId="0" applyFont="1" applyNumberFormat="0" applyFill="1" applyBorder="0" applyAlignment="1">
      <alignment horizontal="left" vertical="bottom" textRotation="0" wrapText="false" shrinkToFit="false"/>
    </xf>
    <xf xfId="0" fontId="11" numFmtId="0" fillId="4" borderId="44" applyFont="1" applyNumberFormat="0" applyFill="1" applyBorder="1" applyAlignment="1">
      <alignment horizontal="center" vertical="center" textRotation="0" wrapText="false" shrinkToFit="false"/>
    </xf>
    <xf xfId="0" fontId="11" numFmtId="0" fillId="4" borderId="45" applyFont="1" applyNumberFormat="0" applyFill="1" applyBorder="1" applyAlignment="1">
      <alignment horizontal="center" vertical="center" textRotation="0" wrapText="false" shrinkToFit="false"/>
    </xf>
    <xf xfId="0" fontId="11" numFmtId="0" fillId="4" borderId="46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6" borderId="47" applyFont="1" applyNumberFormat="0" applyFill="1" applyBorder="1" applyAlignment="1">
      <alignment horizontal="center" vertical="center" textRotation="0" wrapText="false" shrinkToFit="false"/>
    </xf>
    <xf xfId="0" fontId="5" numFmtId="0" fillId="6" borderId="0" applyFont="1" applyNumberFormat="0" applyFill="1" applyBorder="0" applyAlignment="1">
      <alignment horizontal="center" vertical="center" textRotation="0" wrapText="false" shrinkToFit="false"/>
    </xf>
    <xf xfId="0" fontId="5" numFmtId="0" fillId="6" borderId="48" applyFont="1" applyNumberFormat="0" applyFill="1" applyBorder="1" applyAlignment="1">
      <alignment horizontal="center" vertical="center" textRotation="0" wrapText="false" shrinkToFit="false"/>
    </xf>
    <xf xfId="0" fontId="1" numFmtId="0" fillId="3" borderId="2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5"/>
  <sheetViews>
    <sheetView tabSelected="0" workbookViewId="0" showGridLines="true" showRowColHeaders="1"/>
  </sheetViews>
  <sheetFormatPr defaultRowHeight="12.75" outlineLevelRow="0" outlineLevelCol="0"/>
  <cols>
    <col min="1" max="1" width="9.140625" customWidth="true" style="27"/>
    <col min="2" max="2" width="2.42578125" customWidth="true" style="27"/>
    <col min="3" max="3" width="11.42578125" customWidth="true" style="27"/>
    <col min="4" max="4" width="32.28515625" customWidth="true" style="27"/>
    <col min="5" max="5" width="12.7109375" customWidth="true" style="27"/>
    <col min="6" max="6" width="4" customWidth="true" style="27"/>
    <col min="7" max="7" width="3.140625" customWidth="true" style="27"/>
    <col min="8" max="8" width="11.42578125" customWidth="true" style="27"/>
  </cols>
  <sheetData>
    <row r="1" spans="1:9" customHeight="1" ht="9.75"/>
    <row r="2" spans="1:9" customHeight="1" ht="23.25">
      <c r="B2" s="99" t="s">
        <v>0</v>
      </c>
      <c r="C2" s="99"/>
      <c r="D2" s="99"/>
      <c r="E2" s="99"/>
      <c r="F2" s="99"/>
      <c r="G2" s="99"/>
      <c r="H2" s="99"/>
      <c r="I2" s="99"/>
    </row>
    <row r="3" spans="1:9" customHeight="1" ht="26.25">
      <c r="B3" s="100" t="s">
        <v>1</v>
      </c>
      <c r="C3" s="100"/>
      <c r="D3" s="100"/>
      <c r="E3" s="100"/>
      <c r="F3" s="100"/>
      <c r="G3" s="100"/>
      <c r="H3" s="100"/>
      <c r="I3" s="100"/>
    </row>
    <row r="4" spans="1:9" customHeight="1" ht="9.75"/>
    <row r="5" spans="1:9" customHeight="1" ht="18">
      <c r="B5" s="101" t="s">
        <v>2</v>
      </c>
      <c r="C5" s="101"/>
      <c r="D5" s="101"/>
      <c r="E5" s="101"/>
      <c r="F5" s="101"/>
      <c r="G5" s="101"/>
      <c r="H5" s="101"/>
      <c r="I5" s="101"/>
    </row>
    <row r="6" spans="1:9" customHeight="1" ht="6"/>
    <row r="7" spans="1:9">
      <c r="B7" s="28" t="s">
        <v>3</v>
      </c>
    </row>
    <row r="8" spans="1:9" customHeight="1" ht="7.5"/>
    <row r="9" spans="1:9" customHeight="1" ht="21">
      <c r="D9" s="102" t="s">
        <v>4</v>
      </c>
      <c r="E9" s="103"/>
      <c r="F9" s="103"/>
      <c r="G9" s="104"/>
    </row>
    <row r="10" spans="1:9">
      <c r="D10" s="31" t="s">
        <v>5</v>
      </c>
      <c r="E10" s="32"/>
      <c r="F10" s="32"/>
      <c r="G10" s="24"/>
    </row>
    <row r="11" spans="1:9" customHeight="1" ht="6">
      <c r="D11" s="22"/>
      <c r="E11" s="23"/>
      <c r="F11" s="23"/>
      <c r="G11" s="24"/>
    </row>
    <row r="12" spans="1:9" customHeight="1" ht="13.5">
      <c r="D12" s="34" t="s">
        <v>6</v>
      </c>
      <c r="E12" s="23"/>
      <c r="F12" s="29" t="s">
        <v>7</v>
      </c>
      <c r="G12" s="24"/>
    </row>
    <row r="13" spans="1:9" customHeight="1" ht="6.75">
      <c r="D13" s="35"/>
      <c r="E13" s="23"/>
      <c r="F13" s="36"/>
      <c r="G13" s="24"/>
    </row>
    <row r="14" spans="1:9" customHeight="1" ht="13.5">
      <c r="D14" s="34" t="s">
        <v>8</v>
      </c>
      <c r="E14" s="23"/>
      <c r="F14" s="29">
        <v>17</v>
      </c>
      <c r="G14" s="24"/>
    </row>
    <row r="15" spans="1:9" customHeight="1" ht="9.75">
      <c r="D15" s="35"/>
      <c r="E15" s="23"/>
      <c r="F15" s="36"/>
      <c r="G15" s="24"/>
    </row>
    <row r="16" spans="1:9" customHeight="1" ht="13.5">
      <c r="D16" s="22" t="s">
        <v>9</v>
      </c>
      <c r="E16" s="23"/>
      <c r="F16" s="36"/>
      <c r="G16" s="24"/>
    </row>
    <row r="17" spans="1:9" customHeight="1" ht="13.5">
      <c r="D17" s="35" t="s">
        <v>10</v>
      </c>
      <c r="E17" s="23"/>
      <c r="F17" s="30"/>
      <c r="G17" s="24"/>
    </row>
    <row r="18" spans="1:9" customHeight="1" ht="13.5">
      <c r="D18" s="35" t="s">
        <v>11</v>
      </c>
      <c r="E18" s="23"/>
      <c r="F18" s="29"/>
      <c r="G18" s="24"/>
    </row>
    <row r="19" spans="1:9" customHeight="1" ht="13.5">
      <c r="D19" s="35" t="s">
        <v>12</v>
      </c>
      <c r="E19" s="23"/>
      <c r="F19" s="29" t="s">
        <v>13</v>
      </c>
      <c r="G19" s="24"/>
    </row>
    <row r="20" spans="1:9" customHeight="1" ht="5.25">
      <c r="D20" s="25"/>
      <c r="E20" s="26"/>
      <c r="F20" s="26"/>
      <c r="G20" s="33"/>
    </row>
    <row r="22" spans="1:9">
      <c r="B22" s="28" t="s">
        <v>14</v>
      </c>
    </row>
    <row r="23" spans="1:9">
      <c r="C23" s="27" t="s">
        <v>15</v>
      </c>
      <c r="E23" s="27" t="s">
        <v>16</v>
      </c>
    </row>
    <row r="24" spans="1:9">
      <c r="C24" s="27" t="s">
        <v>17</v>
      </c>
      <c r="E24" s="27" t="s">
        <v>18</v>
      </c>
    </row>
    <row r="25" spans="1:9">
      <c r="C25" s="27" t="s">
        <v>19</v>
      </c>
      <c r="E25" s="27" t="s">
        <v>20</v>
      </c>
    </row>
    <row r="26" spans="1:9">
      <c r="C26" s="28" t="s">
        <v>21</v>
      </c>
    </row>
    <row r="27" spans="1:9">
      <c r="C27" s="28"/>
    </row>
    <row r="28" spans="1:9">
      <c r="B28" s="28" t="s">
        <v>22</v>
      </c>
    </row>
    <row r="29" spans="1:9">
      <c r="C29" s="27" t="s">
        <v>23</v>
      </c>
    </row>
    <row r="30" spans="1:9">
      <c r="C30" s="27" t="s">
        <v>24</v>
      </c>
    </row>
    <row r="31" spans="1:9">
      <c r="C31" s="27" t="s">
        <v>25</v>
      </c>
    </row>
    <row r="32" spans="1:9">
      <c r="C32" s="27" t="s">
        <v>26</v>
      </c>
    </row>
    <row r="33" spans="1:9">
      <c r="C33" s="27" t="s">
        <v>27</v>
      </c>
    </row>
    <row r="34" spans="1:9">
      <c r="C34" s="27" t="s">
        <v>28</v>
      </c>
    </row>
    <row r="35" spans="1:9">
      <c r="C35" s="27" t="s">
        <v>29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I2"/>
    <mergeCell ref="B3:I3"/>
    <mergeCell ref="B5:I5"/>
    <mergeCell ref="D9:G9"/>
  </mergeCells>
  <printOptions gridLines="false" gridLinesSet="true"/>
  <pageMargins left="0.75" right="0.75" top="1" bottom="1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77"/>
  <sheetViews>
    <sheetView tabSelected="1" workbookViewId="0" showGridLines="true" showRowColHeaders="1">
      <pane ySplit="585" topLeftCell="A586" activePane="bottomLeft" state="frozen"/>
      <selection pane="bottomLeft" activeCell="A586" sqref="A586"/>
    </sheetView>
  </sheetViews>
  <sheetFormatPr defaultRowHeight="12.75" outlineLevelRow="0" outlineLevelCol="0"/>
  <cols>
    <col min="1" max="1" width="11.42578125" customWidth="true" style="61"/>
    <col min="2" max="2" width="11.28515625" customWidth="true" style="64"/>
    <col min="3" max="3" width="5.5703125" customWidth="true" style="64"/>
    <col min="4" max="4" width="5.85546875" customWidth="true" style="64"/>
    <col min="5" max="5" width="11.42578125" customWidth="true" style="61"/>
    <col min="6" max="6" width="34.85546875" customWidth="true" style="61"/>
    <col min="7" max="7" width="4.140625" customWidth="true" style="61"/>
    <col min="8" max="8" width="5.140625" customWidth="true" style="61"/>
    <col min="9" max="9" width="11.42578125" customWidth="true" style="61"/>
  </cols>
  <sheetData>
    <row r="1" spans="1:9" customHeight="1" ht="16.5" s="60" customFormat="1">
      <c r="B1" s="65" t="s">
        <v>30</v>
      </c>
      <c r="C1" s="66" t="s">
        <v>31</v>
      </c>
      <c r="D1" s="67" t="s">
        <v>32</v>
      </c>
    </row>
    <row r="2" spans="1:9" customHeight="1" ht="15.75">
      <c r="B2" s="62">
        <v>1</v>
      </c>
      <c r="C2" s="68">
        <v>1</v>
      </c>
      <c r="D2" s="69"/>
    </row>
    <row r="3" spans="1:9" customHeight="1" ht="15.75">
      <c r="B3" s="62">
        <v>2</v>
      </c>
      <c r="C3" s="68"/>
      <c r="D3" s="69">
        <v>1</v>
      </c>
    </row>
    <row r="4" spans="1:9" customHeight="1" ht="15.75">
      <c r="B4" s="62">
        <v>3</v>
      </c>
      <c r="C4" s="68"/>
      <c r="D4" s="69">
        <v>1</v>
      </c>
    </row>
    <row r="5" spans="1:9" customHeight="1" ht="15.75">
      <c r="B5" s="62">
        <v>4</v>
      </c>
      <c r="C5" s="68">
        <v>1</v>
      </c>
      <c r="D5" s="69"/>
    </row>
    <row r="6" spans="1:9" customHeight="1" ht="15.75">
      <c r="B6" s="62">
        <v>5</v>
      </c>
      <c r="C6" s="68"/>
      <c r="D6" s="69">
        <v>1</v>
      </c>
    </row>
    <row r="7" spans="1:9" customHeight="1" ht="15.75">
      <c r="B7" s="62">
        <v>6</v>
      </c>
      <c r="C7" s="68"/>
      <c r="D7" s="69">
        <v>1</v>
      </c>
    </row>
    <row r="8" spans="1:9" customHeight="1" ht="15.75">
      <c r="B8" s="62">
        <v>7</v>
      </c>
      <c r="C8" s="68">
        <v>1</v>
      </c>
      <c r="D8" s="69"/>
    </row>
    <row r="9" spans="1:9" customHeight="1" ht="15.75">
      <c r="B9" s="62">
        <v>8</v>
      </c>
      <c r="C9" s="68"/>
      <c r="D9" s="69">
        <v>1</v>
      </c>
    </row>
    <row r="10" spans="1:9" customHeight="1" ht="15.75">
      <c r="B10" s="62">
        <v>9</v>
      </c>
      <c r="C10" s="68"/>
      <c r="D10" s="69">
        <v>1</v>
      </c>
    </row>
    <row r="11" spans="1:9" customHeight="1" ht="15.75">
      <c r="B11" s="62">
        <v>10</v>
      </c>
      <c r="C11" s="68"/>
      <c r="D11" s="69">
        <v>1</v>
      </c>
    </row>
    <row r="12" spans="1:9" customHeight="1" ht="15.75">
      <c r="B12" s="62">
        <v>11</v>
      </c>
      <c r="C12" s="68">
        <v>1</v>
      </c>
      <c r="D12" s="69"/>
    </row>
    <row r="13" spans="1:9" customHeight="1" ht="15.75">
      <c r="B13" s="62">
        <v>12</v>
      </c>
      <c r="C13" s="68"/>
      <c r="D13" s="69">
        <v>1</v>
      </c>
    </row>
    <row r="14" spans="1:9" customHeight="1" ht="15.75">
      <c r="B14" s="62">
        <v>13</v>
      </c>
      <c r="C14" s="68"/>
      <c r="D14" s="69">
        <v>1</v>
      </c>
    </row>
    <row r="15" spans="1:9" customHeight="1" ht="15.75">
      <c r="B15" s="62">
        <v>14</v>
      </c>
      <c r="C15" s="68">
        <v>1</v>
      </c>
      <c r="D15" s="69"/>
    </row>
    <row r="16" spans="1:9" customHeight="1" ht="15.75">
      <c r="B16" s="62">
        <v>15</v>
      </c>
      <c r="C16" s="68"/>
      <c r="D16" s="69">
        <v>1</v>
      </c>
    </row>
    <row r="17" spans="1:9" customHeight="1" ht="15.75">
      <c r="B17" s="62">
        <v>16</v>
      </c>
      <c r="C17" s="68"/>
      <c r="D17" s="69">
        <v>1</v>
      </c>
    </row>
    <row r="18" spans="1:9" customHeight="1" ht="15.75">
      <c r="B18" s="62">
        <v>17</v>
      </c>
      <c r="C18" s="68"/>
      <c r="D18" s="69">
        <v>1</v>
      </c>
    </row>
    <row r="19" spans="1:9" customHeight="1" ht="15.75">
      <c r="B19" s="62">
        <v>18</v>
      </c>
      <c r="C19" s="68"/>
      <c r="D19" s="69">
        <v>1</v>
      </c>
    </row>
    <row r="20" spans="1:9" customHeight="1" ht="15.75">
      <c r="B20" s="62">
        <v>19</v>
      </c>
      <c r="C20" s="68">
        <v>1</v>
      </c>
      <c r="D20" s="69"/>
    </row>
    <row r="21" spans="1:9" customHeight="1" ht="15.75">
      <c r="B21" s="62">
        <v>20</v>
      </c>
      <c r="C21" s="68">
        <v>1</v>
      </c>
      <c r="D21" s="69"/>
    </row>
    <row r="22" spans="1:9" customHeight="1" ht="15.75">
      <c r="B22" s="62">
        <v>21</v>
      </c>
      <c r="C22" s="68">
        <v>1</v>
      </c>
      <c r="D22" s="69"/>
    </row>
    <row r="23" spans="1:9" customHeight="1" ht="15.75">
      <c r="B23" s="62">
        <v>22</v>
      </c>
      <c r="C23" s="68">
        <v>1</v>
      </c>
      <c r="D23" s="69"/>
    </row>
    <row r="24" spans="1:9" customHeight="1" ht="15.75">
      <c r="B24" s="62">
        <v>23</v>
      </c>
      <c r="C24" s="68">
        <v>1</v>
      </c>
      <c r="D24" s="69"/>
    </row>
    <row r="25" spans="1:9" customHeight="1" ht="15.75">
      <c r="B25" s="62">
        <v>24</v>
      </c>
      <c r="C25" s="68"/>
      <c r="D25" s="69">
        <v>1</v>
      </c>
    </row>
    <row r="26" spans="1:9" customHeight="1" ht="15.75">
      <c r="B26" s="62">
        <v>25</v>
      </c>
      <c r="C26" s="68"/>
      <c r="D26" s="69">
        <v>1</v>
      </c>
    </row>
    <row r="27" spans="1:9" customHeight="1" ht="15.75">
      <c r="B27" s="62">
        <v>26</v>
      </c>
      <c r="C27" s="68"/>
      <c r="D27" s="69">
        <v>1</v>
      </c>
    </row>
    <row r="28" spans="1:9" customHeight="1" ht="15.75">
      <c r="B28" s="62">
        <v>27</v>
      </c>
      <c r="C28" s="68"/>
      <c r="D28" s="69">
        <v>1</v>
      </c>
    </row>
    <row r="29" spans="1:9" customHeight="1" ht="15.75">
      <c r="B29" s="62">
        <v>28</v>
      </c>
      <c r="C29" s="68">
        <v>1</v>
      </c>
      <c r="D29" s="69"/>
    </row>
    <row r="30" spans="1:9" customHeight="1" ht="15.75">
      <c r="B30" s="62">
        <v>29</v>
      </c>
      <c r="C30" s="68"/>
      <c r="D30" s="69">
        <v>1</v>
      </c>
    </row>
    <row r="31" spans="1:9" customHeight="1" ht="15.75">
      <c r="B31" s="62">
        <v>30</v>
      </c>
      <c r="C31" s="68">
        <v>1</v>
      </c>
      <c r="D31" s="69"/>
    </row>
    <row r="32" spans="1:9" customHeight="1" ht="15.75">
      <c r="B32" s="62">
        <v>31</v>
      </c>
      <c r="C32" s="68">
        <v>1</v>
      </c>
      <c r="D32" s="69"/>
    </row>
    <row r="33" spans="1:9" customHeight="1" ht="15.75">
      <c r="B33" s="62">
        <v>32</v>
      </c>
      <c r="C33" s="68"/>
      <c r="D33" s="69">
        <v>1</v>
      </c>
    </row>
    <row r="34" spans="1:9" customHeight="1" ht="15.75">
      <c r="B34" s="62">
        <v>33</v>
      </c>
      <c r="C34" s="68"/>
      <c r="D34" s="69">
        <v>1</v>
      </c>
    </row>
    <row r="35" spans="1:9" customHeight="1" ht="15.75">
      <c r="B35" s="62">
        <v>34</v>
      </c>
      <c r="C35" s="68">
        <v>1</v>
      </c>
      <c r="D35" s="69"/>
    </row>
    <row r="36" spans="1:9" customHeight="1" ht="15.75">
      <c r="B36" s="62">
        <v>35</v>
      </c>
      <c r="C36" s="68"/>
      <c r="D36" s="69">
        <v>1</v>
      </c>
    </row>
    <row r="37" spans="1:9" customHeight="1" ht="15.75">
      <c r="B37" s="62">
        <v>36</v>
      </c>
      <c r="C37" s="68"/>
      <c r="D37" s="69">
        <v>1</v>
      </c>
    </row>
    <row r="38" spans="1:9" customHeight="1" ht="15.75">
      <c r="B38" s="62">
        <v>37</v>
      </c>
      <c r="C38" s="68"/>
      <c r="D38" s="69">
        <v>1</v>
      </c>
    </row>
    <row r="39" spans="1:9" customHeight="1" ht="15.75">
      <c r="B39" s="62">
        <v>38</v>
      </c>
      <c r="C39" s="68">
        <v>1</v>
      </c>
      <c r="D39" s="69"/>
    </row>
    <row r="40" spans="1:9" customHeight="1" ht="15.75">
      <c r="B40" s="62">
        <v>39</v>
      </c>
      <c r="C40" s="68">
        <v>1</v>
      </c>
      <c r="D40" s="69"/>
    </row>
    <row r="41" spans="1:9" customHeight="1" ht="15.75">
      <c r="B41" s="62">
        <v>40</v>
      </c>
      <c r="C41" s="68"/>
      <c r="D41" s="69">
        <v>1</v>
      </c>
    </row>
    <row r="42" spans="1:9" customHeight="1" ht="15.75">
      <c r="B42" s="62">
        <v>41</v>
      </c>
      <c r="C42" s="68"/>
      <c r="D42" s="69">
        <v>1</v>
      </c>
    </row>
    <row r="43" spans="1:9" customHeight="1" ht="15.75">
      <c r="B43" s="62">
        <v>42</v>
      </c>
      <c r="C43" s="68">
        <v>1</v>
      </c>
      <c r="D43" s="69">
        <v>1</v>
      </c>
    </row>
    <row r="44" spans="1:9" customHeight="1" ht="15.75">
      <c r="B44" s="62">
        <v>43</v>
      </c>
      <c r="C44" s="68">
        <v>1</v>
      </c>
      <c r="D44" s="69"/>
    </row>
    <row r="45" spans="1:9" customHeight="1" ht="15.75">
      <c r="B45" s="62">
        <v>44</v>
      </c>
      <c r="C45" s="68">
        <v>1</v>
      </c>
      <c r="D45" s="69"/>
    </row>
    <row r="46" spans="1:9" customHeight="1" ht="15.75">
      <c r="B46" s="62">
        <v>45</v>
      </c>
      <c r="C46" s="68"/>
      <c r="D46" s="69">
        <v>1</v>
      </c>
    </row>
    <row r="47" spans="1:9" customHeight="1" ht="15.75">
      <c r="B47" s="62">
        <v>46</v>
      </c>
      <c r="C47" s="68">
        <v>1</v>
      </c>
      <c r="D47" s="69"/>
    </row>
    <row r="48" spans="1:9" customHeight="1" ht="15.75">
      <c r="B48" s="62">
        <v>47</v>
      </c>
      <c r="C48" s="68"/>
      <c r="D48" s="69">
        <v>1</v>
      </c>
    </row>
    <row r="49" spans="1:9" customHeight="1" ht="15.75">
      <c r="B49" s="62">
        <v>48</v>
      </c>
      <c r="C49" s="68">
        <v>1</v>
      </c>
      <c r="D49" s="69"/>
    </row>
    <row r="50" spans="1:9" customHeight="1" ht="15.75">
      <c r="B50" s="62">
        <v>49</v>
      </c>
      <c r="C50" s="68"/>
      <c r="D50" s="69">
        <v>1</v>
      </c>
    </row>
    <row r="51" spans="1:9" customHeight="1" ht="15.75">
      <c r="B51" s="62">
        <v>50</v>
      </c>
      <c r="C51" s="68"/>
      <c r="D51" s="69">
        <v>1</v>
      </c>
    </row>
    <row r="52" spans="1:9" customHeight="1" ht="15.75">
      <c r="B52" s="62">
        <v>51</v>
      </c>
      <c r="C52" s="68"/>
      <c r="D52" s="69">
        <v>1</v>
      </c>
    </row>
    <row r="53" spans="1:9" customHeight="1" ht="15.75">
      <c r="B53" s="62">
        <v>52</v>
      </c>
      <c r="C53" s="68">
        <v>1</v>
      </c>
      <c r="D53" s="69"/>
    </row>
    <row r="54" spans="1:9" customHeight="1" ht="15.75">
      <c r="B54" s="62">
        <v>53</v>
      </c>
      <c r="C54" s="68"/>
      <c r="D54" s="69">
        <v>1</v>
      </c>
    </row>
    <row r="55" spans="1:9" customHeight="1" ht="15.75">
      <c r="B55" s="62">
        <v>54</v>
      </c>
      <c r="C55" s="68"/>
      <c r="D55" s="69">
        <v>1</v>
      </c>
    </row>
    <row r="56" spans="1:9" customHeight="1" ht="15.75">
      <c r="B56" s="62">
        <v>55</v>
      </c>
      <c r="C56" s="68"/>
      <c r="D56" s="69">
        <v>1</v>
      </c>
    </row>
    <row r="57" spans="1:9" customHeight="1" ht="15.75">
      <c r="B57" s="62">
        <v>56</v>
      </c>
      <c r="C57" s="68"/>
      <c r="D57" s="69">
        <v>1</v>
      </c>
    </row>
    <row r="58" spans="1:9" customHeight="1" ht="15.75">
      <c r="B58" s="62">
        <v>57</v>
      </c>
      <c r="C58" s="68"/>
      <c r="D58" s="69">
        <v>1</v>
      </c>
    </row>
    <row r="59" spans="1:9" customHeight="1" ht="15.75">
      <c r="B59" s="62">
        <v>58</v>
      </c>
      <c r="C59" s="68"/>
      <c r="D59" s="69">
        <v>1</v>
      </c>
    </row>
    <row r="60" spans="1:9" customHeight="1" ht="15.75">
      <c r="B60" s="62">
        <v>59</v>
      </c>
      <c r="C60" s="68"/>
      <c r="D60" s="69">
        <v>1</v>
      </c>
    </row>
    <row r="61" spans="1:9" customHeight="1" ht="15.75">
      <c r="B61" s="62">
        <v>60</v>
      </c>
      <c r="C61" s="68">
        <v>1</v>
      </c>
      <c r="D61" s="69"/>
    </row>
    <row r="62" spans="1:9" customHeight="1" ht="15.75">
      <c r="B62" s="62">
        <v>61</v>
      </c>
      <c r="C62" s="68"/>
      <c r="D62" s="69">
        <v>1</v>
      </c>
    </row>
    <row r="63" spans="1:9" customHeight="1" ht="15.75">
      <c r="B63" s="62">
        <v>62</v>
      </c>
      <c r="C63" s="68"/>
      <c r="D63" s="69">
        <v>1</v>
      </c>
    </row>
    <row r="64" spans="1:9" customHeight="1" ht="15.75">
      <c r="B64" s="62">
        <v>63</v>
      </c>
      <c r="C64" s="68">
        <v>1</v>
      </c>
      <c r="D64" s="69"/>
    </row>
    <row r="65" spans="1:9" customHeight="1" ht="15.75">
      <c r="B65" s="62">
        <v>64</v>
      </c>
      <c r="C65" s="68"/>
      <c r="D65" s="69">
        <v>1</v>
      </c>
    </row>
    <row r="66" spans="1:9" customHeight="1" ht="15.75">
      <c r="B66" s="62">
        <v>65</v>
      </c>
      <c r="C66" s="68"/>
      <c r="D66" s="69">
        <v>1</v>
      </c>
    </row>
    <row r="67" spans="1:9" customHeight="1" ht="15.75">
      <c r="B67" s="62">
        <v>66</v>
      </c>
      <c r="C67" s="68"/>
      <c r="D67" s="69">
        <v>1</v>
      </c>
    </row>
    <row r="68" spans="1:9" customHeight="1" ht="15.75">
      <c r="B68" s="62">
        <v>67</v>
      </c>
      <c r="C68" s="68"/>
      <c r="D68" s="69">
        <v>1</v>
      </c>
    </row>
    <row r="69" spans="1:9" customHeight="1" ht="15.75">
      <c r="B69" s="62">
        <v>68</v>
      </c>
      <c r="C69" s="68"/>
      <c r="D69" s="69">
        <v>1</v>
      </c>
    </row>
    <row r="70" spans="1:9" customHeight="1" ht="15.75">
      <c r="B70" s="62">
        <v>69</v>
      </c>
      <c r="C70" s="68"/>
      <c r="D70" s="69">
        <v>1</v>
      </c>
    </row>
    <row r="71" spans="1:9" customHeight="1" ht="15.75">
      <c r="B71" s="62">
        <v>70</v>
      </c>
      <c r="C71" s="68"/>
      <c r="D71" s="69">
        <v>1</v>
      </c>
    </row>
    <row r="72" spans="1:9" customHeight="1" ht="15.75">
      <c r="B72" s="62">
        <v>71</v>
      </c>
      <c r="C72" s="68"/>
      <c r="D72" s="69">
        <v>1</v>
      </c>
    </row>
    <row r="73" spans="1:9" customHeight="1" ht="15.75">
      <c r="B73" s="62">
        <v>72</v>
      </c>
      <c r="C73" s="68"/>
      <c r="D73" s="69">
        <v>1</v>
      </c>
    </row>
    <row r="74" spans="1:9" customHeight="1" ht="15.75">
      <c r="B74" s="62">
        <v>73</v>
      </c>
      <c r="C74" s="68">
        <v>1</v>
      </c>
      <c r="D74" s="69"/>
    </row>
    <row r="75" spans="1:9" customHeight="1" ht="15.75">
      <c r="B75" s="62">
        <v>74</v>
      </c>
      <c r="C75" s="68"/>
      <c r="D75" s="69">
        <v>1</v>
      </c>
    </row>
    <row r="76" spans="1:9" customHeight="1" ht="15.75">
      <c r="B76" s="62">
        <v>75</v>
      </c>
      <c r="C76" s="68">
        <v>1</v>
      </c>
      <c r="D76" s="69"/>
    </row>
    <row r="77" spans="1:9" customHeight="1" ht="15.75">
      <c r="B77" s="62">
        <v>76</v>
      </c>
      <c r="C77" s="68"/>
      <c r="D77" s="69">
        <v>1</v>
      </c>
    </row>
    <row r="78" spans="1:9" customHeight="1" ht="15.75">
      <c r="B78" s="62">
        <v>77</v>
      </c>
      <c r="C78" s="68">
        <v>1</v>
      </c>
      <c r="D78" s="69"/>
    </row>
    <row r="79" spans="1:9" customHeight="1" ht="15.75">
      <c r="B79" s="62">
        <v>78</v>
      </c>
      <c r="C79" s="68"/>
      <c r="D79" s="69">
        <v>1</v>
      </c>
    </row>
    <row r="80" spans="1:9" customHeight="1" ht="15.75">
      <c r="B80" s="62">
        <v>79</v>
      </c>
      <c r="C80" s="68"/>
      <c r="D80" s="69">
        <v>1</v>
      </c>
    </row>
    <row r="81" spans="1:9" customHeight="1" ht="15.75">
      <c r="B81" s="62">
        <v>80</v>
      </c>
      <c r="C81" s="68">
        <v>1</v>
      </c>
      <c r="D81" s="69"/>
    </row>
    <row r="82" spans="1:9" customHeight="1" ht="15.75">
      <c r="B82" s="62">
        <v>81</v>
      </c>
      <c r="C82" s="68"/>
      <c r="D82" s="69">
        <v>1</v>
      </c>
    </row>
    <row r="83" spans="1:9" customHeight="1" ht="15.75">
      <c r="B83" s="62">
        <v>82</v>
      </c>
      <c r="C83" s="68"/>
      <c r="D83" s="69">
        <v>1</v>
      </c>
    </row>
    <row r="84" spans="1:9" customHeight="1" ht="15.75">
      <c r="B84" s="62">
        <v>83</v>
      </c>
      <c r="C84" s="68">
        <v>1</v>
      </c>
      <c r="D84" s="69"/>
    </row>
    <row r="85" spans="1:9" customHeight="1" ht="15.75">
      <c r="B85" s="62">
        <v>84</v>
      </c>
      <c r="C85" s="68">
        <v>1</v>
      </c>
      <c r="D85" s="69"/>
    </row>
    <row r="86" spans="1:9" customHeight="1" ht="15.75">
      <c r="B86" s="62">
        <v>85</v>
      </c>
      <c r="C86" s="68"/>
      <c r="D86" s="69">
        <v>1</v>
      </c>
    </row>
    <row r="87" spans="1:9" customHeight="1" ht="15.75">
      <c r="B87" s="62">
        <v>86</v>
      </c>
      <c r="C87" s="68"/>
      <c r="D87" s="69">
        <v>1</v>
      </c>
    </row>
    <row r="88" spans="1:9" customHeight="1" ht="15.75">
      <c r="B88" s="62">
        <v>87</v>
      </c>
      <c r="C88" s="68"/>
      <c r="D88" s="69">
        <v>1</v>
      </c>
    </row>
    <row r="89" spans="1:9" customHeight="1" ht="15.75">
      <c r="B89" s="62">
        <v>88</v>
      </c>
      <c r="C89" s="68"/>
      <c r="D89" s="69">
        <v>1</v>
      </c>
    </row>
    <row r="90" spans="1:9" customHeight="1" ht="15.75">
      <c r="B90" s="62">
        <v>89</v>
      </c>
      <c r="C90" s="68"/>
      <c r="D90" s="69">
        <v>1</v>
      </c>
    </row>
    <row r="91" spans="1:9" customHeight="1" ht="15.75">
      <c r="B91" s="62">
        <v>90</v>
      </c>
      <c r="C91" s="68"/>
      <c r="D91" s="69">
        <v>1</v>
      </c>
    </row>
    <row r="92" spans="1:9" customHeight="1" ht="15.75">
      <c r="B92" s="62">
        <v>91</v>
      </c>
      <c r="C92" s="68"/>
      <c r="D92" s="69">
        <v>1</v>
      </c>
    </row>
    <row r="93" spans="1:9" customHeight="1" ht="15.75">
      <c r="B93" s="62">
        <v>92</v>
      </c>
      <c r="C93" s="68">
        <v>1</v>
      </c>
      <c r="D93" s="69"/>
    </row>
    <row r="94" spans="1:9" customHeight="1" ht="15.75">
      <c r="B94" s="62">
        <v>93</v>
      </c>
      <c r="C94" s="68">
        <v>1</v>
      </c>
      <c r="D94" s="69"/>
    </row>
    <row r="95" spans="1:9" customHeight="1" ht="15.75">
      <c r="B95" s="62">
        <v>94</v>
      </c>
      <c r="C95" s="68">
        <v>1</v>
      </c>
      <c r="D95" s="69"/>
    </row>
    <row r="96" spans="1:9" customHeight="1" ht="15.75">
      <c r="B96" s="62">
        <v>95</v>
      </c>
      <c r="C96" s="68">
        <v>1</v>
      </c>
      <c r="D96" s="69"/>
    </row>
    <row r="97" spans="1:9" customHeight="1" ht="15.75">
      <c r="B97" s="62">
        <v>96</v>
      </c>
      <c r="C97" s="68"/>
      <c r="D97" s="69">
        <v>1</v>
      </c>
    </row>
    <row r="98" spans="1:9" customHeight="1" ht="15.75">
      <c r="B98" s="62">
        <v>97</v>
      </c>
      <c r="C98" s="68"/>
      <c r="D98" s="69">
        <v>1</v>
      </c>
    </row>
    <row r="99" spans="1:9" customHeight="1" ht="15.75">
      <c r="B99" s="62">
        <v>98</v>
      </c>
      <c r="C99" s="68"/>
      <c r="D99" s="69">
        <v>1</v>
      </c>
    </row>
    <row r="100" spans="1:9" customHeight="1" ht="15.75">
      <c r="B100" s="62">
        <v>99</v>
      </c>
      <c r="C100" s="68"/>
      <c r="D100" s="69">
        <v>1</v>
      </c>
    </row>
    <row r="101" spans="1:9" customHeight="1" ht="15.75">
      <c r="B101" s="62">
        <v>100</v>
      </c>
      <c r="C101" s="68"/>
      <c r="D101" s="69">
        <v>1</v>
      </c>
    </row>
    <row r="102" spans="1:9" customHeight="1" ht="15.75">
      <c r="B102" s="62">
        <v>101</v>
      </c>
      <c r="C102" s="68"/>
      <c r="D102" s="69">
        <v>1</v>
      </c>
    </row>
    <row r="103" spans="1:9" customHeight="1" ht="15.75">
      <c r="B103" s="62">
        <v>102</v>
      </c>
      <c r="C103" s="68"/>
      <c r="D103" s="69">
        <v>1</v>
      </c>
    </row>
    <row r="104" spans="1:9" customHeight="1" ht="15.75">
      <c r="B104" s="62">
        <v>103</v>
      </c>
      <c r="C104" s="68">
        <v>1</v>
      </c>
      <c r="D104" s="69"/>
    </row>
    <row r="105" spans="1:9" customHeight="1" ht="15.75">
      <c r="B105" s="62">
        <v>104</v>
      </c>
      <c r="C105" s="68"/>
      <c r="D105" s="69">
        <v>1</v>
      </c>
    </row>
    <row r="106" spans="1:9" customHeight="1" ht="15.75">
      <c r="B106" s="62">
        <v>105</v>
      </c>
      <c r="C106" s="68"/>
      <c r="D106" s="69">
        <v>1</v>
      </c>
    </row>
    <row r="107" spans="1:9" customHeight="1" ht="15.75">
      <c r="B107" s="62">
        <v>106</v>
      </c>
      <c r="C107" s="68"/>
      <c r="D107" s="69">
        <v>1</v>
      </c>
    </row>
    <row r="108" spans="1:9" customHeight="1" ht="15.75">
      <c r="B108" s="62">
        <v>107</v>
      </c>
      <c r="C108" s="68"/>
      <c r="D108" s="69">
        <v>1</v>
      </c>
    </row>
    <row r="109" spans="1:9" customHeight="1" ht="15.75">
      <c r="B109" s="62">
        <v>108</v>
      </c>
      <c r="C109" s="68"/>
      <c r="D109" s="69">
        <v>1</v>
      </c>
    </row>
    <row r="110" spans="1:9" customHeight="1" ht="15.75">
      <c r="B110" s="62">
        <v>109</v>
      </c>
      <c r="C110" s="68"/>
      <c r="D110" s="69">
        <v>1</v>
      </c>
    </row>
    <row r="111" spans="1:9" customHeight="1" ht="15.75">
      <c r="B111" s="62">
        <v>110</v>
      </c>
      <c r="C111" s="68"/>
      <c r="D111" s="69">
        <v>1</v>
      </c>
    </row>
    <row r="112" spans="1:9" customHeight="1" ht="15.75">
      <c r="B112" s="62">
        <v>111</v>
      </c>
      <c r="C112" s="68"/>
      <c r="D112" s="69">
        <v>1</v>
      </c>
    </row>
    <row r="113" spans="1:9" customHeight="1" ht="15.75">
      <c r="B113" s="62">
        <v>112</v>
      </c>
      <c r="C113" s="68"/>
      <c r="D113" s="69">
        <v>1</v>
      </c>
    </row>
    <row r="114" spans="1:9" customHeight="1" ht="15.75">
      <c r="B114" s="62">
        <v>113</v>
      </c>
      <c r="C114" s="68"/>
      <c r="D114" s="69">
        <v>1</v>
      </c>
    </row>
    <row r="115" spans="1:9" customHeight="1" ht="15.75">
      <c r="B115" s="62">
        <v>114</v>
      </c>
      <c r="C115" s="68"/>
      <c r="D115" s="69">
        <v>1</v>
      </c>
    </row>
    <row r="116" spans="1:9" customHeight="1" ht="15.75">
      <c r="B116" s="62">
        <v>115</v>
      </c>
      <c r="C116" s="68"/>
      <c r="D116" s="69">
        <v>1</v>
      </c>
    </row>
    <row r="117" spans="1:9" customHeight="1" ht="15.75">
      <c r="B117" s="62">
        <v>116</v>
      </c>
      <c r="C117" s="68"/>
      <c r="D117" s="69">
        <v>1</v>
      </c>
    </row>
    <row r="118" spans="1:9" customHeight="1" ht="15.75">
      <c r="B118" s="62">
        <v>117</v>
      </c>
      <c r="C118" s="68"/>
      <c r="D118" s="69">
        <v>1</v>
      </c>
    </row>
    <row r="119" spans="1:9" customHeight="1" ht="15.75">
      <c r="B119" s="62">
        <v>118</v>
      </c>
      <c r="C119" s="68"/>
      <c r="D119" s="69">
        <v>1</v>
      </c>
    </row>
    <row r="120" spans="1:9" customHeight="1" ht="15.75">
      <c r="B120" s="62">
        <v>119</v>
      </c>
      <c r="C120" s="68"/>
      <c r="D120" s="69">
        <v>1</v>
      </c>
    </row>
    <row r="121" spans="1:9" customHeight="1" ht="15.75">
      <c r="B121" s="62">
        <v>120</v>
      </c>
      <c r="C121" s="68"/>
      <c r="D121" s="69">
        <v>1</v>
      </c>
    </row>
    <row r="122" spans="1:9" customHeight="1" ht="15.75">
      <c r="B122" s="62">
        <v>121</v>
      </c>
      <c r="C122" s="68"/>
      <c r="D122" s="69">
        <v>1</v>
      </c>
    </row>
    <row r="123" spans="1:9" customHeight="1" ht="15.75">
      <c r="B123" s="62">
        <v>122</v>
      </c>
      <c r="C123" s="68">
        <v>1</v>
      </c>
      <c r="D123" s="69"/>
    </row>
    <row r="124" spans="1:9" customHeight="1" ht="15.75">
      <c r="B124" s="62">
        <v>123</v>
      </c>
      <c r="C124" s="68"/>
      <c r="D124" s="69">
        <v>1</v>
      </c>
    </row>
    <row r="125" spans="1:9" customHeight="1" ht="15.75">
      <c r="B125" s="62">
        <v>124</v>
      </c>
      <c r="C125" s="68"/>
      <c r="D125" s="69">
        <v>1</v>
      </c>
    </row>
    <row r="126" spans="1:9" customHeight="1" ht="15.75">
      <c r="B126" s="62">
        <v>125</v>
      </c>
      <c r="C126" s="68">
        <v>1</v>
      </c>
      <c r="D126" s="69"/>
    </row>
    <row r="127" spans="1:9" customHeight="1" ht="15.75">
      <c r="B127" s="62">
        <v>126</v>
      </c>
      <c r="C127" s="68"/>
      <c r="D127" s="69">
        <v>1</v>
      </c>
    </row>
    <row r="128" spans="1:9" customHeight="1" ht="15.75">
      <c r="B128" s="62">
        <v>127</v>
      </c>
      <c r="C128" s="68"/>
      <c r="D128" s="69">
        <v>1</v>
      </c>
    </row>
    <row r="129" spans="1:9" customHeight="1" ht="15.75">
      <c r="B129" s="62">
        <v>128</v>
      </c>
      <c r="C129" s="68">
        <v>1</v>
      </c>
      <c r="D129" s="69"/>
    </row>
    <row r="130" spans="1:9" customHeight="1" ht="15.75">
      <c r="B130" s="62">
        <v>129</v>
      </c>
      <c r="C130" s="68"/>
      <c r="D130" s="69">
        <v>1</v>
      </c>
    </row>
    <row r="131" spans="1:9" customHeight="1" ht="15.75">
      <c r="B131" s="62">
        <v>130</v>
      </c>
      <c r="C131" s="68"/>
      <c r="D131" s="69">
        <v>1</v>
      </c>
    </row>
    <row r="132" spans="1:9" customHeight="1" ht="15.75">
      <c r="B132" s="62">
        <v>131</v>
      </c>
      <c r="C132" s="68"/>
      <c r="D132" s="69">
        <v>1</v>
      </c>
    </row>
    <row r="133" spans="1:9" customHeight="1" ht="15.75">
      <c r="B133" s="62">
        <v>132</v>
      </c>
      <c r="C133" s="68"/>
      <c r="D133" s="69">
        <v>1</v>
      </c>
    </row>
    <row r="134" spans="1:9" customHeight="1" ht="15.75">
      <c r="B134" s="62">
        <v>133</v>
      </c>
      <c r="C134" s="68"/>
      <c r="D134" s="69">
        <v>1</v>
      </c>
    </row>
    <row r="135" spans="1:9" customHeight="1" ht="15.75">
      <c r="B135" s="62">
        <v>134</v>
      </c>
      <c r="C135" s="68"/>
      <c r="D135" s="69">
        <v>1</v>
      </c>
    </row>
    <row r="136" spans="1:9" customHeight="1" ht="15.75">
      <c r="B136" s="62">
        <v>135</v>
      </c>
      <c r="C136" s="68">
        <v>1</v>
      </c>
      <c r="D136" s="69"/>
    </row>
    <row r="137" spans="1:9" customHeight="1" ht="15.75">
      <c r="B137" s="62">
        <v>136</v>
      </c>
      <c r="C137" s="68"/>
      <c r="D137" s="69">
        <v>1</v>
      </c>
    </row>
    <row r="138" spans="1:9" customHeight="1" ht="15.75">
      <c r="B138" s="62">
        <v>137</v>
      </c>
      <c r="C138" s="68">
        <v>1</v>
      </c>
      <c r="D138" s="69"/>
    </row>
    <row r="139" spans="1:9" customHeight="1" ht="15.75">
      <c r="B139" s="62">
        <v>138</v>
      </c>
      <c r="C139" s="68"/>
      <c r="D139" s="69">
        <v>1</v>
      </c>
    </row>
    <row r="140" spans="1:9" customHeight="1" ht="15.75">
      <c r="B140" s="62">
        <v>139</v>
      </c>
      <c r="C140" s="68"/>
      <c r="D140" s="69">
        <v>1</v>
      </c>
    </row>
    <row r="141" spans="1:9" customHeight="1" ht="15.75">
      <c r="B141" s="62">
        <v>140</v>
      </c>
      <c r="C141" s="68"/>
      <c r="D141" s="69">
        <v>1</v>
      </c>
    </row>
    <row r="142" spans="1:9" customHeight="1" ht="15.75">
      <c r="B142" s="62">
        <v>141</v>
      </c>
      <c r="C142" s="68">
        <v>1</v>
      </c>
      <c r="D142" s="69"/>
    </row>
    <row r="143" spans="1:9" customHeight="1" ht="15.75">
      <c r="B143" s="62">
        <v>142</v>
      </c>
      <c r="C143" s="68"/>
      <c r="D143" s="69">
        <v>1</v>
      </c>
    </row>
    <row r="144" spans="1:9" customHeight="1" ht="15.75">
      <c r="B144" s="62">
        <v>143</v>
      </c>
      <c r="C144" s="68"/>
      <c r="D144" s="69">
        <v>1</v>
      </c>
    </row>
    <row r="145" spans="1:9" customHeight="1" ht="15.75">
      <c r="B145" s="62">
        <v>144</v>
      </c>
      <c r="C145" s="68"/>
      <c r="D145" s="69">
        <v>1</v>
      </c>
    </row>
    <row r="146" spans="1:9" customHeight="1" ht="15.75">
      <c r="B146" s="62">
        <v>145</v>
      </c>
      <c r="C146" s="68"/>
      <c r="D146" s="69">
        <v>1</v>
      </c>
    </row>
    <row r="147" spans="1:9" customHeight="1" ht="15.75">
      <c r="B147" s="62">
        <v>146</v>
      </c>
      <c r="C147" s="68">
        <v>1</v>
      </c>
      <c r="D147" s="69"/>
    </row>
    <row r="148" spans="1:9" customHeight="1" ht="15.75">
      <c r="B148" s="62">
        <v>147</v>
      </c>
      <c r="C148" s="68"/>
      <c r="D148" s="69">
        <v>1</v>
      </c>
    </row>
    <row r="149" spans="1:9" customHeight="1" ht="15.75">
      <c r="B149" s="62">
        <v>148</v>
      </c>
      <c r="C149" s="68"/>
      <c r="D149" s="69">
        <v>1</v>
      </c>
    </row>
    <row r="150" spans="1:9" customHeight="1" ht="15.75">
      <c r="B150" s="62">
        <v>149</v>
      </c>
      <c r="C150" s="68">
        <v>1</v>
      </c>
      <c r="D150" s="69"/>
    </row>
    <row r="151" spans="1:9" customHeight="1" ht="15.75">
      <c r="B151" s="62">
        <v>150</v>
      </c>
      <c r="C151" s="68"/>
      <c r="D151" s="69">
        <v>1</v>
      </c>
    </row>
    <row r="152" spans="1:9" customHeight="1" ht="15.75">
      <c r="B152" s="62">
        <v>151</v>
      </c>
      <c r="C152" s="68"/>
      <c r="D152" s="69">
        <v>1</v>
      </c>
    </row>
    <row r="153" spans="1:9" customHeight="1" ht="15.75">
      <c r="B153" s="62">
        <v>152</v>
      </c>
      <c r="C153" s="68"/>
      <c r="D153" s="69">
        <v>1</v>
      </c>
    </row>
    <row r="154" spans="1:9" customHeight="1" ht="15.75">
      <c r="B154" s="62">
        <v>153</v>
      </c>
      <c r="C154" s="68">
        <v>1</v>
      </c>
      <c r="D154" s="69"/>
    </row>
    <row r="155" spans="1:9" customHeight="1" ht="15.75">
      <c r="B155" s="62">
        <v>154</v>
      </c>
      <c r="C155" s="68"/>
      <c r="D155" s="69">
        <v>1</v>
      </c>
    </row>
    <row r="156" spans="1:9" customHeight="1" ht="15.75">
      <c r="B156" s="62">
        <v>155</v>
      </c>
      <c r="C156" s="68"/>
      <c r="D156" s="69">
        <v>1</v>
      </c>
    </row>
    <row r="157" spans="1:9" customHeight="1" ht="15.75">
      <c r="B157" s="62">
        <v>156</v>
      </c>
      <c r="C157" s="68">
        <v>1</v>
      </c>
      <c r="D157" s="69"/>
    </row>
    <row r="158" spans="1:9" customHeight="1" ht="15.75">
      <c r="B158" s="62">
        <v>157</v>
      </c>
      <c r="C158" s="68"/>
      <c r="D158" s="69">
        <v>1</v>
      </c>
    </row>
    <row r="159" spans="1:9" customHeight="1" ht="15.75">
      <c r="B159" s="62">
        <v>158</v>
      </c>
      <c r="C159" s="68"/>
      <c r="D159" s="69">
        <v>1</v>
      </c>
    </row>
    <row r="160" spans="1:9" customHeight="1" ht="15.75">
      <c r="B160" s="62">
        <v>159</v>
      </c>
      <c r="C160" s="68"/>
      <c r="D160" s="69">
        <v>1</v>
      </c>
    </row>
    <row r="161" spans="1:9" customHeight="1" ht="15.75">
      <c r="B161" s="62">
        <v>160</v>
      </c>
      <c r="C161" s="68"/>
      <c r="D161" s="69">
        <v>1</v>
      </c>
    </row>
    <row r="162" spans="1:9" customHeight="1" ht="15.75">
      <c r="B162" s="62">
        <v>161</v>
      </c>
      <c r="C162" s="68">
        <v>1</v>
      </c>
      <c r="D162" s="69"/>
    </row>
    <row r="163" spans="1:9" customHeight="1" ht="15.75">
      <c r="B163" s="62">
        <v>162</v>
      </c>
      <c r="C163" s="68">
        <v>1</v>
      </c>
      <c r="D163" s="69"/>
    </row>
    <row r="164" spans="1:9" customHeight="1" ht="15.75">
      <c r="B164" s="62">
        <v>163</v>
      </c>
      <c r="C164" s="68">
        <v>1</v>
      </c>
      <c r="D164" s="69"/>
    </row>
    <row r="165" spans="1:9" customHeight="1" ht="15.75">
      <c r="B165" s="62">
        <v>164</v>
      </c>
      <c r="C165" s="68"/>
      <c r="D165" s="69">
        <v>1</v>
      </c>
    </row>
    <row r="166" spans="1:9" customHeight="1" ht="15.75">
      <c r="B166" s="62">
        <v>165</v>
      </c>
      <c r="C166" s="68"/>
      <c r="D166" s="69">
        <v>1</v>
      </c>
    </row>
    <row r="167" spans="1:9" customHeight="1" ht="15.75">
      <c r="B167" s="62">
        <v>166</v>
      </c>
      <c r="C167" s="68"/>
      <c r="D167" s="69">
        <v>1</v>
      </c>
    </row>
    <row r="168" spans="1:9" customHeight="1" ht="15.75">
      <c r="B168" s="62">
        <v>167</v>
      </c>
      <c r="C168" s="68"/>
      <c r="D168" s="69">
        <v>1</v>
      </c>
    </row>
    <row r="169" spans="1:9" customHeight="1" ht="15.75">
      <c r="B169" s="62">
        <v>168</v>
      </c>
      <c r="C169" s="68"/>
      <c r="D169" s="69">
        <v>1</v>
      </c>
    </row>
    <row r="170" spans="1:9" customHeight="1" ht="15.75">
      <c r="B170" s="62">
        <v>169</v>
      </c>
      <c r="C170" s="68"/>
      <c r="D170" s="69">
        <v>1</v>
      </c>
    </row>
    <row r="171" spans="1:9" customHeight="1" ht="15.75">
      <c r="B171" s="62">
        <v>170</v>
      </c>
      <c r="C171" s="68"/>
      <c r="D171" s="69">
        <v>1</v>
      </c>
    </row>
    <row r="172" spans="1:9" customHeight="1" ht="15.75">
      <c r="B172" s="62">
        <v>171</v>
      </c>
      <c r="C172" s="68"/>
      <c r="D172" s="69">
        <v>1</v>
      </c>
    </row>
    <row r="173" spans="1:9" customHeight="1" ht="15.75">
      <c r="B173" s="62">
        <v>172</v>
      </c>
      <c r="C173" s="68">
        <v>1</v>
      </c>
      <c r="D173" s="69"/>
    </row>
    <row r="174" spans="1:9" customHeight="1" ht="15.75">
      <c r="B174" s="62">
        <v>173</v>
      </c>
      <c r="C174" s="68"/>
      <c r="D174" s="69">
        <v>1</v>
      </c>
    </row>
    <row r="175" spans="1:9" customHeight="1" ht="15.75">
      <c r="B175" s="62">
        <v>174</v>
      </c>
      <c r="C175" s="68"/>
      <c r="D175" s="69">
        <v>1</v>
      </c>
    </row>
    <row r="176" spans="1:9" customHeight="1" ht="15.75">
      <c r="B176" s="63">
        <v>175</v>
      </c>
      <c r="C176" s="68"/>
      <c r="D176" s="69">
        <v>1</v>
      </c>
    </row>
    <row r="177" spans="1:9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7"/>
  <sheetViews>
    <sheetView tabSelected="0" workbookViewId="0" showGridLines="true" showRowColHeaders="1"/>
  </sheetViews>
  <sheetFormatPr defaultRowHeight="12.75" outlineLevelRow="0" outlineLevelCol="0"/>
  <cols>
    <col min="1" max="1" width="2.5703125" customWidth="true" style="3"/>
    <col min="2" max="2" width="3.28515625" customWidth="true" style="4"/>
    <col min="3" max="3" width="25.5703125" customWidth="true" style="3"/>
    <col min="4" max="4" width="5.28515625" customWidth="true" style="17"/>
    <col min="5" max="5" width="5.28515625" customWidth="true" style="17"/>
    <col min="6" max="6" width="5.28515625" customWidth="true" style="17"/>
    <col min="7" max="7" width="5.28515625" customWidth="true" style="17"/>
    <col min="8" max="8" width="5.28515625" customWidth="true" style="17"/>
    <col min="9" max="9" width="5.28515625" customWidth="true" style="17"/>
    <col min="10" max="10" width="5.28515625" customWidth="true" style="17"/>
    <col min="11" max="11" width="5.28515625" customWidth="true" style="17"/>
    <col min="12" max="12" width="5.28515625" customWidth="true" style="17"/>
    <col min="13" max="13" width="7.85546875" customWidth="true" style="4"/>
    <col min="14" max="14" width="4.42578125" customWidth="true" style="3"/>
    <col min="15" max="15" width="11.42578125" customWidth="true" style="3"/>
  </cols>
  <sheetData>
    <row r="1" spans="1:15" customHeight="1" ht="15.75">
      <c r="A1" s="4"/>
      <c r="B1" s="111" t="s">
        <v>33</v>
      </c>
      <c r="C1" s="111"/>
      <c r="D1" s="4"/>
      <c r="E1" s="4"/>
      <c r="F1" s="4"/>
      <c r="G1" s="4"/>
      <c r="H1" s="4"/>
      <c r="I1" s="4"/>
      <c r="J1" s="4"/>
      <c r="K1" s="4"/>
      <c r="M1" s="37" t="s">
        <v>34</v>
      </c>
    </row>
    <row r="2" spans="1:15" customHeight="1" ht="16.5">
      <c r="B2" s="2" t="s">
        <v>35</v>
      </c>
      <c r="C2" s="3" t="s">
        <v>36</v>
      </c>
      <c r="D2" s="17" t="str">
        <f>Respuestas!C63+Respuestas!C91+Respuestas!C153+Respuestas!C170</f>
        <v>0</v>
      </c>
      <c r="E2" s="12" t="s">
        <v>37</v>
      </c>
      <c r="F2" s="105" t="str">
        <f>IF(Auxiliar!E4=TRUE,"Válido","Inválido")</f>
        <v>Válido</v>
      </c>
      <c r="G2" s="105"/>
      <c r="H2" s="105" t="str">
        <f>IF(Auxiliar!F4="VERDADERO","(Cuestionable)"," ")</f>
        <v> </v>
      </c>
      <c r="I2" s="105"/>
      <c r="J2" s="105"/>
      <c r="M2" s="91" t="s">
        <v>38</v>
      </c>
    </row>
    <row r="3" spans="1:15" customHeight="1" ht="16.5">
      <c r="B3" s="1" t="s">
        <v>39</v>
      </c>
      <c r="C3" s="5" t="s">
        <v>40</v>
      </c>
      <c r="D3" s="18" t="str">
        <f>(D12+D17)*1.5+(D9+D10+D11+D18)*1.6+(D13+D14+D15+D16)</f>
        <v>0</v>
      </c>
      <c r="E3" s="12" t="s">
        <v>37</v>
      </c>
      <c r="F3" s="106" t="str">
        <f>IF(Auxiliar!C5=TRUE,"Válido","Inválido")</f>
        <v>Inválido</v>
      </c>
      <c r="G3" s="106"/>
      <c r="H3" s="88"/>
      <c r="I3" s="20"/>
      <c r="J3" s="20"/>
      <c r="K3" s="20"/>
      <c r="L3" s="20"/>
      <c r="M3" s="89">
        <f>IF(Datos!F12="M",'BR hombre'!C32,'BR mujer'!C32)</f>
        <v>0</v>
      </c>
      <c r="N3" s="1" t="s">
        <v>39</v>
      </c>
    </row>
    <row r="4" spans="1:15" customHeight="1" ht="16.5">
      <c r="B4" s="1" t="s">
        <v>41</v>
      </c>
      <c r="C4" s="5" t="s">
        <v>42</v>
      </c>
      <c r="D4" s="17" t="str">
        <f>Respuestas!C5+Respuestas!C15+Respuestas!C35+Respuestas!C40+Respuestas!C61+Respuestas!C62+Respuestas!C76+Respuestas!C79+Respuestas!C87+Respuestas!C89+Respuestas!C90+Respuestas!C94+Respuestas!C104+Respuestas!C107+Respuestas!C123+Respuestas!C126+Respuestas!C127+Respuestas!C138+Respuestas!C139+Respuestas!C150+Respuestas!C154+Respuestas!C160+Respuestas!C167</f>
        <v>0</v>
      </c>
      <c r="E4" s="12" t="s">
        <v>37</v>
      </c>
      <c r="F4" s="107"/>
      <c r="G4" s="107"/>
      <c r="H4" s="88"/>
      <c r="I4" s="20"/>
      <c r="J4" s="20"/>
      <c r="K4" s="20"/>
      <c r="L4" s="20"/>
      <c r="M4" s="89">
        <f>IF(Datos!F12="M",'BR hombre'!G25,'BR mujer'!F24)</f>
        <v>0</v>
      </c>
      <c r="N4" s="1" t="s">
        <v>41</v>
      </c>
    </row>
    <row r="5" spans="1:15" customHeight="1" ht="16.5">
      <c r="B5" s="1" t="s">
        <v>43</v>
      </c>
      <c r="C5" s="3" t="s">
        <v>44</v>
      </c>
      <c r="D5" s="19" t="str">
        <f>Respuestas!C4+Respuestas!C6+Respuestas!C9+Respuestas!C19+Respuestas!C24+Respuestas!C25+Respuestas!C26+Respuestas!C27+Respuestas!C28+Respuestas!C34+Respuestas!C37+Respuestas!C44+Respuestas!C46+Respuestas!C50+Respuestas!C51+Respuestas!C52+Respuestas!C54+Respuestas!C55+Respuestas!C59+Respuestas!C60+Respuestas!C64+Respuestas!C67+Respuestas!C68+Respuestas!C69+Respuestas!C72+Respuestas!C73+Respuestas!C77+Respuestas!C80+Respuestas!C83+Respuestas!C97+Respuestas!C98+Respuestas!C100+Respuestas!C101+Respuestas!C103+Respuestas!C109+Respuestas!C111+Respuestas!C115+Respuestas!C116+Respuestas!C118+Respuestas!C119+Respuestas!C121+Respuestas!C129+Respuestas!C133+Respuestas!C137+Respuestas!C159+Respuestas!C168</f>
        <v>0</v>
      </c>
      <c r="E5" s="12" t="s">
        <v>37</v>
      </c>
      <c r="F5" s="107"/>
      <c r="G5" s="107"/>
      <c r="H5" s="20"/>
      <c r="I5" s="20"/>
      <c r="J5" s="20"/>
      <c r="K5" s="20"/>
      <c r="L5" s="20"/>
      <c r="M5" s="90">
        <f>IF(Datos!F12="M",'BR hombre'!J37,'BR mujer'!I37)</f>
        <v>0</v>
      </c>
      <c r="N5" s="1" t="s">
        <v>43</v>
      </c>
    </row>
    <row r="6" spans="1:15" customHeight="1" ht="12.75">
      <c r="B6" s="7"/>
      <c r="D6" s="19"/>
      <c r="E6" s="19"/>
      <c r="F6" s="19"/>
      <c r="G6" s="21"/>
      <c r="H6" s="20"/>
      <c r="M6" s="17"/>
    </row>
    <row r="7" spans="1:15" customHeight="1" ht="12.75" s="9" customFormat="1">
      <c r="B7" s="10"/>
      <c r="D7" s="109" t="s">
        <v>34</v>
      </c>
      <c r="E7" s="109"/>
      <c r="F7" s="108" t="s">
        <v>45</v>
      </c>
      <c r="G7" s="110"/>
      <c r="H7" s="108" t="s">
        <v>46</v>
      </c>
      <c r="I7" s="109"/>
      <c r="J7" s="109"/>
      <c r="K7" s="109"/>
      <c r="L7" s="110"/>
      <c r="M7" s="37" t="s">
        <v>34</v>
      </c>
    </row>
    <row r="8" spans="1:15" customHeight="1" ht="16.5">
      <c r="B8" s="111" t="s">
        <v>47</v>
      </c>
      <c r="C8" s="111"/>
      <c r="D8" s="91" t="s">
        <v>48</v>
      </c>
      <c r="E8" s="91" t="s">
        <v>49</v>
      </c>
      <c r="F8" s="92" t="s">
        <v>39</v>
      </c>
      <c r="G8" s="93" t="s">
        <v>50</v>
      </c>
      <c r="H8" s="92" t="s">
        <v>51</v>
      </c>
      <c r="I8" s="91" t="s">
        <v>52</v>
      </c>
      <c r="J8" s="91" t="s">
        <v>53</v>
      </c>
      <c r="K8" s="91" t="s">
        <v>54</v>
      </c>
      <c r="L8" s="94" t="s">
        <v>55</v>
      </c>
      <c r="M8" s="91" t="s">
        <v>38</v>
      </c>
    </row>
    <row r="9" spans="1:15" customHeight="1" ht="16.5">
      <c r="B9" s="2">
        <v>1</v>
      </c>
      <c r="C9" s="3" t="s">
        <v>56</v>
      </c>
      <c r="D9" s="76" t="str">
        <f>Respuestas!C2*3+Respuestas!C11*2+Respuestas!C14*3+Respuestas!D15+Respuestas!C17+Respuestas!C20*3+Respuestas!D21*2+Respuestas!C23+Respuestas!C26+Respuestas!D29+Respuestas!C34*2+Respuestas!C35*3+Respuestas!C47+Respuestas!C48*2+Respuestas!D49*2+Respuestas!C54+Respuestas!D61+Respuestas!D79+Respuestas!C82*3+Respuestas!C84*2+Respuestas!C86+Respuestas!D96+Respuestas!D104+Respuestas!C107*2+Respuestas!C109+Respuestas!D112+Respuestas!C125*2+Respuestas!D126+Respuestas!C142+Respuestas!C143+Respuestas!C144*3+Respuestas!C151*2+Respuestas!C160+Respuestas!C161+Respuestas!C162*3</f>
        <v>0</v>
      </c>
      <c r="E9" s="76">
        <f>IF(Datos!F12="M",'BR hombre'!M44,'BR mujer'!L48)</f>
        <v>0</v>
      </c>
      <c r="F9" s="95">
        <f>E9+Auxiliar!C66</f>
        <v>0</v>
      </c>
      <c r="G9" s="96"/>
      <c r="H9" s="97"/>
      <c r="I9" s="59"/>
      <c r="J9" s="59"/>
      <c r="K9" s="59"/>
      <c r="L9" s="73"/>
      <c r="M9" s="40">
        <f>F9</f>
        <v>0</v>
      </c>
      <c r="N9" s="2">
        <v>1</v>
      </c>
    </row>
    <row r="10" spans="1:15" customHeight="1" ht="16.5">
      <c r="B10" s="1">
        <v>2</v>
      </c>
      <c r="C10" s="3" t="s">
        <v>57</v>
      </c>
      <c r="D10" s="76" t="str">
        <f>Respuestas!C3+Respuestas!C4*3+Respuestas!C9*3+Respuestas!D15+Respuestas!C20*2+Respuestas!D22+Respuestas!C24*2+Respuestas!C26*2+Respuestas!C28*2+Respuestas!D29+Respuestas!C33*2+Respuestas!C35+Respuestas!C46+Respuestas!C48*2+Respuestas!C50*3+Respuestas!C57*2+Respuestas!C58*2+Respuestas!C64*3+Respuestas!C78*3+Respuestas!C82+Respuestas!C84*2+Respuestas!C86+Respuestas!C103*2+Respuestas!C107+Respuestas!C110+Respuestas!C111*2+Respuestas!C114+Respuestas!C116*2+Respuestas!C119*2+Respuestas!C121*3+Respuestas!D126+Respuestas!C134+Respuestas!C140+Respuestas!C142*3+Respuestas!C148+Respuestas!C151*2+Respuestas!C156*2+Respuestas!C159*3+Respuestas!C161+Respuestas!D164+Respuestas!C172*2</f>
        <v>0</v>
      </c>
      <c r="E10" s="76">
        <f>IF(Datos!F12="M",'BR hombre'!P49,'BR mujer'!O54)</f>
        <v>0</v>
      </c>
      <c r="F10" s="76">
        <f>E10+Auxiliar!C66</f>
        <v>0</v>
      </c>
      <c r="G10" s="77"/>
      <c r="H10" s="76">
        <f>IF(Auxiliar!E78&gt;0,Auxiliar!E78,F10)</f>
        <v>0</v>
      </c>
      <c r="I10" s="73"/>
      <c r="J10" s="39"/>
      <c r="K10" s="39"/>
      <c r="L10" s="39"/>
      <c r="M10" s="40">
        <f>H10</f>
        <v>0</v>
      </c>
      <c r="N10" s="1">
        <v>2</v>
      </c>
    </row>
    <row r="11" spans="1:15" customHeight="1" ht="16.5">
      <c r="B11" s="1">
        <v>3</v>
      </c>
      <c r="C11" s="3" t="s">
        <v>58</v>
      </c>
      <c r="D11" s="76" t="str">
        <f>Respuestas!D5*2+Respuestas!D8+Respuestas!C11*3+Respuestas!D13+Respuestas!D22+Respuestas!D29+Respuestas!C32*3+Respuestas!C35*2+Respuestas!D41+Respuestas!D42+Respuestas!C43*3+Respuestas!D44+Respuestas!C50+Respuestas!C55+Respuestas!C58*2+Respuestas!C61*2+Respuestas!D75+Respuestas!C76+Respuestas!C78*2+Respuestas!C79*3+Respuestas!C82*2+Respuestas!D92+Respuestas!D93+Respuestas!C98*2+Respuestas!D102+Respuestas!C107*3+Respuestas!C111+Respuestas!C126+Respuestas!C134*3+Respuestas!C146*3+Respuestas!D148+Respuestas!C150+Respuestas!C160*3+Respuestas!D163+Respuestas!D164+Respuestas!C169+Respuestas!C174*3</f>
        <v>0</v>
      </c>
      <c r="E11" s="76">
        <f>IF(Datos!F12="M",'BR hombre'!S54,'BR mujer'!R56)</f>
        <v>0</v>
      </c>
      <c r="F11" s="76">
        <f>E11+Auxiliar!C66</f>
        <v>0</v>
      </c>
      <c r="G11" s="77"/>
      <c r="H11" s="78"/>
      <c r="I11" s="73"/>
      <c r="J11" s="39"/>
      <c r="K11" s="39"/>
      <c r="L11" s="39"/>
      <c r="M11" s="40">
        <f>F11</f>
        <v>0</v>
      </c>
      <c r="N11" s="1">
        <v>3</v>
      </c>
    </row>
    <row r="12" spans="1:15" customHeight="1" ht="16.5">
      <c r="B12" s="1">
        <v>4</v>
      </c>
      <c r="C12" s="3" t="s">
        <v>59</v>
      </c>
      <c r="D12" s="76" t="str">
        <f>Respuestas!D4+Respuestas!C8+Respuestas!C10*2+Respuestas!C15*3+Respuestas!D20+Respuestas!C21*3+Respuestas!C29*3+Respuestas!C38+Respuestas!D40+Respuestas!C41+Respuestas!C42+Respuestas!C43*2+Respuestas!C44*2+Respuestas!C49*3+Respuestas!D52+Respuestas!C57+Respuestas!C61*3+Respuestas!D62*2+Respuestas!C67*2+Respuestas!D78+Respuestas!C87*3+Respuestas!C90+Respuestas!C92+Respuestas!C96+Respuestas!C104*2+Respuestas!C112*3+Respuestas!C126*3+Respuestas!D127+Respuestas!C129+Respuestas!C131+Respuestas!C134*2+Respuestas!C138*3+Respuestas!C143+Respuestas!D159*2+Respuestas!C163+Respuestas!C167*2+Respuestas!C171*3+Respuestas!C172+Respuestas!C173+Respuestas!C174</f>
        <v>0</v>
      </c>
      <c r="E12" s="76">
        <f>IF(Datos!F12="M",'BR hombre'!V61,'BR mujer'!U55)</f>
        <v>0</v>
      </c>
      <c r="F12" s="76">
        <f>E12+Auxiliar!C66</f>
        <v>0</v>
      </c>
      <c r="G12" s="77"/>
      <c r="H12" s="78"/>
      <c r="I12" s="73"/>
      <c r="J12" s="39"/>
      <c r="K12" s="39"/>
      <c r="L12" s="39"/>
      <c r="M12" s="40">
        <f>F12</f>
        <v>0</v>
      </c>
      <c r="N12" s="1">
        <v>4</v>
      </c>
    </row>
    <row r="13" spans="1:15" customHeight="1" ht="16.5">
      <c r="B13" s="1">
        <v>5</v>
      </c>
      <c r="C13" s="3" t="s">
        <v>60</v>
      </c>
      <c r="D13" s="76" t="str">
        <f>Respuestas!C2*3+Respuestas!C3+Respuestas!C5*2+Respuestas!C7*3+Respuestas!D9+Respuestas!C13+Respuestas!C15*2+Respuestas!C16*3+Respuestas!C17*2+Respuestas!C23+Respuestas!C29+Respuestas!D32+Respuestas!C33+Respuestas!C38*3+Respuestas!C42*2+Respuestas!D43*2+Respuestas!C44+Respuestas!D46+Respuestas!C52+Respuestas!D56+Respuestas!C61+Respuestas!D79+Respuestas!C81+Respuestas!C86+Respuestas!C87*2+Respuestas!C90*3+Respuestas!C92*3+Respuestas!C104*2+Respuestas!D107+Respuestas!C112*2+Respuestas!C126*2+Respuestas!C127+Respuestas!C130*3+Respuestas!C131+Respuestas!C132*3+Respuestas!C135+Respuestas!C136+Respuestas!C138*2+Respuestas!C143*3+Respuestas!C144+Respuestas!C147+Respuestas!D150*2+Respuestas!D159*2+Respuestas!C164+Respuestas!C166*2+Respuestas!C167*3+Respuestas!C171*2+Respuestas!C172*2+Respuestas!C173*2</f>
        <v>0</v>
      </c>
      <c r="E13" s="76">
        <f>IF(Datos!F12="M",'BR hombre'!Y70,'BR mujer'!X60)</f>
        <v>0</v>
      </c>
      <c r="F13" s="76">
        <f>E13+Auxiliar!C66</f>
        <v>0</v>
      </c>
      <c r="G13" s="77"/>
      <c r="H13" s="78"/>
      <c r="I13" s="73"/>
      <c r="J13" s="39"/>
      <c r="K13" s="39"/>
      <c r="L13" s="39"/>
      <c r="M13" s="40">
        <f>F13</f>
        <v>0</v>
      </c>
      <c r="N13" s="1">
        <v>5</v>
      </c>
    </row>
    <row r="14" spans="1:15" customHeight="1" ht="16.5">
      <c r="B14" s="1" t="s">
        <v>61</v>
      </c>
      <c r="C14" s="3" t="s">
        <v>62</v>
      </c>
      <c r="D14" s="76" t="str">
        <f>Respuestas!C2*2+Respuestas!C8*3+Respuestas!C13*2+Respuestas!C16+Respuestas!C21*2+Respuestas!C23*2+Respuestas!C33*2+Respuestas!D35+Respuestas!C39*2+Respuestas!C41*3+Respuestas!D43*2+Respuestas!C44*2+Respuestas!C45+Respuestas!C49+Respuestas!C56*2+Respuestas!C65+Respuestas!C74*2+Respuestas!C75*2+Respuestas!D78+Respuestas!D79*2+Respuestas!C81*2+Respuestas!D82*2+Respuestas!C86+Respuestas!C87*2+Respuestas!C88*2+Respuestas!C92*2+Respuestas!C93*3+Respuestas!C95*3+Respuestas!C102+Respuestas!C104*3+Respuestas!C105+Respuestas!C112+Respuestas!C114+Respuestas!C117*3+Respuestas!C130*2+Respuestas!C131*3+Respuestas!C141+Respuestas!C143*2+Respuestas!C145*2+Respuestas!C148*3+Respuestas!C158+Respuestas!C163*3+Respuestas!C166*2+Respuestas!C172+Respuestas!C173*3</f>
        <v>0</v>
      </c>
      <c r="E14" s="76">
        <f>IF(Datos!F12="M",'BR hombre'!AB57,'BR mujer'!AA59)</f>
        <v>0</v>
      </c>
      <c r="F14" s="76">
        <f>E14+Auxiliar!C66</f>
        <v>0</v>
      </c>
      <c r="G14" s="77"/>
      <c r="H14" s="78"/>
      <c r="I14" s="73"/>
      <c r="J14" s="39"/>
      <c r="K14" s="39"/>
      <c r="L14" s="39"/>
      <c r="M14" s="40">
        <f>F14</f>
        <v>0</v>
      </c>
      <c r="N14" s="1" t="s">
        <v>61</v>
      </c>
    </row>
    <row r="15" spans="1:15" customHeight="1" ht="16.5">
      <c r="B15" s="1" t="s">
        <v>63</v>
      </c>
      <c r="C15" s="3" t="s">
        <v>64</v>
      </c>
      <c r="D15" s="76" t="str">
        <f>Respuestas!C2*2+Respuestas!C5*3+Respuestas!C8+Respuestas!C10*3+Respuestas!C13*3+Respuestas!C22*2+Respuestas!C31*3+Respuestas!D32+Respuestas!C33+Respuestas!C39+Respuestas!C41+Respuestas!C42*3+Respuestas!D43*2+Respuestas!C44+Respuestas!C45*3+Respuestas!C59+Respuestas!C65*2+Respuestas!C67+Respuestas!D72+Respuestas!C75*2+Respuestas!D78*2+Respuestas!D79*2+Respuestas!C81+Respuestas!C83*2+Respuestas!C85*2+Respuestas!C87+Respuestas!C92*2+Respuestas!C96+Respuestas!C102*3+Respuestas!D107+Respuestas!C108*2+Respuestas!C116*2+Respuestas!C122*2+Respuestas!C130*2+Respuestas!C135*3+Respuestas!C136+Respuestas!C143+Respuestas!D146+Respuestas!C147+Respuestas!C148+Respuestas!C149*3+Respuestas!C156*2+Respuestas!C164*3+Respuestas!C166+Respuestas!C167*2</f>
        <v>0</v>
      </c>
      <c r="E15" s="76">
        <f>IF(Datos!F12="M",'BR hombre'!AE56,'BR mujer'!AD65)</f>
        <v>0</v>
      </c>
      <c r="F15" s="76">
        <f>E15+Auxiliar!C66</f>
        <v>0</v>
      </c>
      <c r="G15" s="77"/>
      <c r="H15" s="78"/>
      <c r="I15" s="73"/>
      <c r="J15" s="39"/>
      <c r="K15" s="39"/>
      <c r="L15" s="39"/>
      <c r="M15" s="40">
        <f>F15</f>
        <v>0</v>
      </c>
      <c r="N15" s="1" t="s">
        <v>63</v>
      </c>
    </row>
    <row r="16" spans="1:15" customHeight="1" ht="16.5">
      <c r="B16" s="1">
        <v>7</v>
      </c>
      <c r="C16" s="3" t="s">
        <v>65</v>
      </c>
      <c r="D16" s="76" t="str">
        <f>Respuestas!C5+Respuestas!D8+Respuestas!D21*2+Respuestas!C22*3+Respuestas!C33+Respuestas!C40*3+Respuestas!D41+Respuestas!D44+Respuestas!C47*3+Respuestas!D49*2+Respuestas!D51+Respuestas!D61+Respuestas!C62*3+Respuestas!C65*2+Respuestas!D67+Respuestas!C75+Respuestas!C76*3+Respuestas!D78+Respuestas!C79+Respuestas!C82+Respuestas!D87*2+Respuestas!C89*3+Respuestas!D93+Respuestas!D96+Respuestas!D104+Respuestas!D112+Respuestas!C127*3+Respuestas!D129+Respuestas!C135*2+Respuestas!C139*3+Respuestas!D146*2+Respuestas!C149*2+Respuestas!C150*3+Respuestas!C154*3+Respuestas!D156+Respuestas!C160*2+Respuestas!C162*2+Respuestas!C164*2</f>
        <v>0</v>
      </c>
      <c r="E16" s="76">
        <f>IF(Datos!F12="M",'BR hombre'!AH64,'BR mujer'!AG63)</f>
        <v>0</v>
      </c>
      <c r="F16" s="76">
        <f>E16+Auxiliar!C66</f>
        <v>0</v>
      </c>
      <c r="G16" s="77"/>
      <c r="H16" s="78"/>
      <c r="I16" s="73"/>
      <c r="J16" s="39"/>
      <c r="K16" s="39"/>
      <c r="L16" s="39"/>
      <c r="M16" s="40">
        <f>F16</f>
        <v>0</v>
      </c>
      <c r="N16" s="1">
        <v>7</v>
      </c>
    </row>
    <row r="17" spans="1:15" customHeight="1" ht="16.5">
      <c r="B17" s="1" t="s">
        <v>66</v>
      </c>
      <c r="C17" s="3" t="s">
        <v>67</v>
      </c>
      <c r="D17" s="76" t="str">
        <f>Respuestas!C2+Respuestas!C5+Respuestas!C10*2+Respuestas!C13+Respuestas!C17*2+Respuestas!C22+Respuestas!C23*3+Respuestas!C24+Respuestas!C26+Respuestas!C29*2+Respuestas!C44*2+Respuestas!C51*3+Respuestas!C52+Respuestas!C56*3+Respuestas!C59+Respuestas!D62+Respuestas!C65*2+Respuestas!C67*3+Respuestas!C74*2+Respuestas!C75*2+Respuestas!C78*2+Respuestas!C83*2+Respuestas!C87*2+Respuestas!C96*3+Respuestas!C102*2+Respuestas!C105*3+Respuestas!C108*3+Respuestas!C111+Respuestas!C116*2+Respuestas!C121+Respuestas!C124*2+Respuestas!C129*2+Respuestas!C130+Respuestas!C136*3+Respuestas!C140+Respuestas!D150*2+Respuestas!C156*2+Respuestas!C157*3+Respuestas!D160*2+Respuestas!C166*3+Respuestas!C172</f>
        <v>0</v>
      </c>
      <c r="E17" s="76">
        <f>IF(Datos!F12="M",'BR hombre'!AK58,'BR mujer'!AJ56)</f>
        <v>0</v>
      </c>
      <c r="F17" s="76">
        <f>E17+Auxiliar!C66</f>
        <v>0</v>
      </c>
      <c r="G17" s="77"/>
      <c r="H17" s="78"/>
      <c r="I17" s="73"/>
      <c r="J17" s="39"/>
      <c r="K17" s="39"/>
      <c r="L17" s="39"/>
      <c r="M17" s="40">
        <f>F17</f>
        <v>0</v>
      </c>
      <c r="N17" s="1" t="s">
        <v>66</v>
      </c>
    </row>
    <row r="18" spans="1:15" customHeight="1" ht="16.5">
      <c r="B18" s="1" t="s">
        <v>68</v>
      </c>
      <c r="C18" s="3" t="s">
        <v>69</v>
      </c>
      <c r="D18" s="79" t="str">
        <f>Respuestas!C9+Respuestas!C11*2+Respuestas!C17*2+Respuestas!C19+Respuestas!C24*3+Respuestas!C26+Respuestas!C29*2+Respuestas!C32+Respuestas!C43*2+Respuestas!C46*2+Respuestas!C52*2+Respuestas!C55*2+Respuestas!C57*2+Respuestas!C58*3+Respuestas!C64+Respuestas!C66*3+Respuestas!C72+Respuestas!C74+Respuestas!D75+Respuestas!C78*2+Respuestas!C82+Respuestas!C83+Respuestas!C100+Respuestas!C107*2+Respuestas!C111*3+Respuestas!C116*2+Respuestas!C121*2+Respuestas!C122*3+Respuestas!C129+Respuestas!C133*2+Respuestas!C134+Respuestas!C140*3+Respuestas!C142+Respuestas!C146*2+Respuestas!C155*3+Respuestas!C156*2+Respuestas!C168+Respuestas!C169*3+Respuestas!C172+Respuestas!C174</f>
        <v>0</v>
      </c>
      <c r="E18" s="79">
        <f>IF(Datos!F12="M",'BR hombre'!AN46,'BR mujer'!AM51)</f>
        <v>0</v>
      </c>
      <c r="F18" s="79">
        <f>E18+Auxiliar!C66</f>
        <v>0</v>
      </c>
      <c r="G18" s="81"/>
      <c r="H18" s="79">
        <f>IF(Auxiliar!F78&gt;0,Auxiliar!F78,F18)</f>
        <v>0</v>
      </c>
      <c r="I18" s="82"/>
      <c r="J18" s="83"/>
      <c r="K18" s="83"/>
      <c r="L18" s="83"/>
      <c r="M18" s="84">
        <f>H18</f>
        <v>0</v>
      </c>
      <c r="N18" s="1" t="s">
        <v>68</v>
      </c>
    </row>
    <row r="19" spans="1:15" customHeight="1" ht="10.5">
      <c r="B19" s="38"/>
      <c r="C19" s="6"/>
      <c r="D19" s="88"/>
      <c r="E19" s="88"/>
      <c r="F19" s="88"/>
      <c r="G19" s="88"/>
      <c r="H19" s="88"/>
      <c r="I19" s="88"/>
      <c r="J19" s="88"/>
      <c r="K19" s="88"/>
      <c r="L19" s="88"/>
      <c r="M19" s="87"/>
      <c r="N19" s="6"/>
    </row>
    <row r="20" spans="1:15" customHeight="1" ht="16.5">
      <c r="B20" s="111" t="s">
        <v>70</v>
      </c>
      <c r="C20" s="111"/>
      <c r="D20" s="88"/>
      <c r="E20" s="88"/>
      <c r="F20" s="88"/>
      <c r="G20" s="88"/>
      <c r="H20" s="88"/>
      <c r="I20" s="88"/>
      <c r="J20" s="88"/>
      <c r="K20" s="88"/>
      <c r="L20" s="88"/>
      <c r="M20" s="87"/>
      <c r="N20" s="6"/>
    </row>
    <row r="21" spans="1:15" customHeight="1" ht="16.5">
      <c r="B21" s="2" t="s">
        <v>71</v>
      </c>
      <c r="C21" s="3" t="s">
        <v>72</v>
      </c>
      <c r="D21" s="74" t="str">
        <f>Respuestas!C3*2+Respuestas!C4*2+Respuestas!C9*2+Respuestas!C11+Respuestas!C14+Respuestas!D15+Respuestas!C20+Respuestas!C24+Respuestas!C25*3+Respuestas!C26+Respuestas!C32*2+Respuestas!C39*2+Respuestas!C48*3+Respuestas!D49+Respuestas!C50*2+Respuestas!C54+Respuestas!D61+Respuestas!C64*2+Respuestas!C70*3+Respuestas!C78*2+Respuestas!C84*3+Respuestas!C86*2+Respuestas!C101*2+Respuestas!C103*3+Respuestas!C109+Respuestas!C113*3+Respuestas!C114*2+Respuestas!C119*3+Respuestas!C121*2+Respuestas!C124*2+Respuestas!C125*2+Respuestas!C131+Respuestas!C134*2+Respuestas!C137+Respuestas!C142*2+Respuestas!C148+Respuestas!C151*3+Respuestas!C159*2+Respuestas!C161+Respuestas!C162+Respuestas!C163+Respuestas!C165*2+Respuestas!C166+Respuestas!D167*2</f>
        <v>0</v>
      </c>
      <c r="E21" s="74">
        <f>IF(Datos!F12="M",'BR hombre'!AQ51,'BR mujer'!AP51)</f>
        <v>0</v>
      </c>
      <c r="F21" s="75"/>
      <c r="G21" s="74">
        <f>E21+Auxiliar!G66</f>
        <v>0</v>
      </c>
      <c r="H21" s="75"/>
      <c r="I21" s="74">
        <f>ROUND(G21+Auxiliar!C81,0)</f>
        <v>0</v>
      </c>
      <c r="J21" s="74">
        <f>IF(Auxiliar!C86=TRUE,I21+4,I21)</f>
        <v>0</v>
      </c>
      <c r="K21" s="74">
        <f>IF(Auxiliar!C90=TRUE,J21-2,J21)</f>
        <v>-2</v>
      </c>
      <c r="L21" s="75"/>
      <c r="M21" s="85">
        <f>K21</f>
        <v>-2</v>
      </c>
      <c r="N21" s="98" t="s">
        <v>71</v>
      </c>
    </row>
    <row r="22" spans="1:15" customHeight="1" ht="16.5">
      <c r="B22" s="1" t="s">
        <v>73</v>
      </c>
      <c r="C22" s="3" t="s">
        <v>74</v>
      </c>
      <c r="D22" s="76" t="str">
        <f>Respuestas!C6*2+Respuestas!C8+Respuestas!C23*2+Respuestas!C24*2+Respuestas!C26*3+Respuestas!C27*2+Respuestas!C28*2+Respuestas!C36*2+Respuestas!C37+Respuestas!C41+Respuestas!C44*3+Respuestas!C45+Respuestas!C51*2+Respuestas!C52+Respuestas!C54+Respuestas!C55+Respuestas!C57*3+Respuestas!C58+Respuestas!C59*3+Respuestas!C60*2+Respuestas!C66+Respuestas!C67*2+Respuestas!C68+Respuestas!C73+Respuestas!C74*3+Respuestas!C75+Respuestas!C78+Respuestas!C79+Respuestas!C80*2+Respuestas!C83*3+Respuestas!C92*2+Respuestas!C95+Respuestas!C96*2+Respuestas!C98*2+Respuestas!C100+Respuestas!C102*2+Respuestas!C104+Respuestas!C105+Respuestas!C109+Respuestas!C111+Respuestas!C114*3+Respuestas!C116*3+Respuestas!C129*3+Respuestas!C130*2+Respuestas!C131+Respuestas!C133+Respuestas!C136+Respuestas!C137*2+Respuestas!C140+Respuestas!C141*2+Respuestas!C143*2+Respuestas!C145+Respuestas!C148+Respuestas!C155+Respuestas!C156*3+Respuestas!C157*2+Respuestas!C163+Respuestas!C166+Respuestas!C168+Respuestas!C169+Respuestas!C172*3+Respuestas!C174</f>
        <v>0</v>
      </c>
      <c r="E22" s="76">
        <f>IF(Datos!F12="M",'BR hombre'!AT67,'BR mujer'!AS68)</f>
        <v>0</v>
      </c>
      <c r="F22" s="78"/>
      <c r="G22" s="76">
        <f>E22+Auxiliar!G66</f>
        <v>0</v>
      </c>
      <c r="H22" s="76">
        <f>IF(Auxiliar!G78&gt;0,Auxiliar!G78,G22)</f>
        <v>0</v>
      </c>
      <c r="I22" s="76">
        <f>ROUND(H22+Auxiliar!C81,0)</f>
        <v>0</v>
      </c>
      <c r="J22" s="76">
        <f>IF(Auxiliar!C86=TRUE,I22+4,I22)</f>
        <v>0</v>
      </c>
      <c r="K22" s="76">
        <f>IF(Auxiliar!C90=TRUE,J22-6,J22)</f>
        <v>-6</v>
      </c>
      <c r="L22" s="78"/>
      <c r="M22" s="72">
        <f>K22</f>
        <v>-6</v>
      </c>
      <c r="N22" s="1" t="s">
        <v>73</v>
      </c>
    </row>
    <row r="23" spans="1:15" customHeight="1" ht="16.5">
      <c r="B23" s="1" t="s">
        <v>75</v>
      </c>
      <c r="C23" s="3" t="s">
        <v>76</v>
      </c>
      <c r="D23" s="79" t="str">
        <f>Respuestas!C7+Respuestas!C13+Respuestas!C16*2+Respuestas!C17*3+Respuestas!C22+Respuestas!C23+Respuestas!C25*2+Respuestas!C31+Respuestas!C33*3+Respuestas!C38*2+Respuestas!C39*3+Respuestas!C40+Respuestas!C42+Respuestas!C44+Respuestas!C45+Respuestas!C47*2+Respuestas!C56+Respuestas!C62+Respuestas!C64+Respuestas!C65*3+Respuestas!C69+Respuestas!C75*3+Respuestas!C76+Respuestas!C81*2+Respuestas!C85*3+Respuestas!C86*3+Respuestas!C90*2+Respuestas!C99+Respuestas!C101*2+Respuestas!C104*2+Respuestas!C124*2+Respuestas!C127*2+Respuestas!C128*1+Respuestas!C130*2+Respuestas!C132*2+Respuestas!C136+Respuestas!C139+Respuestas!C144+Respuestas!C147*3+Respuestas!C164+Respuestas!C165*3+Respuestas!C166+Respuestas!C172+Respuestas!C173</f>
        <v>0</v>
      </c>
      <c r="E23" s="79">
        <f>IF(Datos!F12="M",'BR hombre'!AW65,'BR mujer'!AV62)</f>
        <v>7</v>
      </c>
      <c r="F23" s="80"/>
      <c r="G23" s="79">
        <f>E23+Auxiliar!G66</f>
        <v>7</v>
      </c>
      <c r="H23" s="80"/>
      <c r="I23" s="80"/>
      <c r="J23" s="79">
        <f>IF(Auxiliar!C86=TRUE,G23+2,G23)</f>
        <v>7</v>
      </c>
      <c r="K23" s="79">
        <f>IF(Auxiliar!C90=TRUE,J23-7,J23)</f>
        <v>0</v>
      </c>
      <c r="L23" s="80"/>
      <c r="M23" s="86">
        <f>K23</f>
        <v>0</v>
      </c>
      <c r="N23" s="1" t="s">
        <v>75</v>
      </c>
    </row>
    <row r="24" spans="1:15" customHeight="1" ht="10.5">
      <c r="B24" s="8">
        <v>4</v>
      </c>
      <c r="D24" s="88"/>
      <c r="E24" s="88"/>
      <c r="F24" s="88"/>
      <c r="G24" s="88"/>
      <c r="H24" s="88"/>
      <c r="I24" s="88"/>
      <c r="J24" s="88"/>
      <c r="K24" s="88"/>
      <c r="L24" s="88"/>
      <c r="M24" s="87"/>
    </row>
    <row r="25" spans="1:15" customHeight="1" ht="16.5">
      <c r="B25" s="111" t="s">
        <v>77</v>
      </c>
      <c r="C25" s="111"/>
      <c r="D25" s="88"/>
      <c r="E25" s="88"/>
      <c r="F25" s="88"/>
      <c r="G25" s="88"/>
      <c r="H25" s="88"/>
      <c r="I25" s="88"/>
      <c r="J25" s="88"/>
      <c r="K25" s="88"/>
      <c r="L25" s="88"/>
      <c r="M25" s="87"/>
    </row>
    <row r="26" spans="1:15" customHeight="1" ht="16.5">
      <c r="B26" s="2" t="s">
        <v>78</v>
      </c>
      <c r="C26" s="3" t="s">
        <v>79</v>
      </c>
      <c r="D26" s="74" t="str">
        <f>#N/A</f>
        <v>0</v>
      </c>
      <c r="E26" s="74">
        <f>IF(Datos!F12="M",'BR hombre'!AZ39,'BR mujer'!AY42)</f>
        <v>0</v>
      </c>
      <c r="F26" s="74">
        <f>E26+Auxiliar!C66</f>
        <v>0</v>
      </c>
      <c r="G26" s="75"/>
      <c r="H26" s="75"/>
      <c r="I26" s="74">
        <f>ROUND(F26+Auxiliar!C81,0)</f>
        <v>0</v>
      </c>
      <c r="J26" s="74">
        <f>IF(Auxiliar!C86=TRUE,I26+15,I26)</f>
        <v>0</v>
      </c>
      <c r="K26" s="74">
        <f>IF(Auxiliar!C90=TRUE,J26-7,J26)</f>
        <v>-7</v>
      </c>
      <c r="L26" s="75"/>
      <c r="M26" s="85">
        <f>K26</f>
        <v>-7</v>
      </c>
      <c r="N26" s="2" t="s">
        <v>78</v>
      </c>
    </row>
    <row r="27" spans="1:15" customHeight="1" ht="16.5">
      <c r="B27" s="1" t="s">
        <v>80</v>
      </c>
      <c r="C27" s="3" t="s">
        <v>81</v>
      </c>
      <c r="D27" s="76" t="str">
        <f>Respuestas!C6+Respuestas!C19*2+Respuestas!C27+Respuestas!C30*3+Respuestas!C32+Respuestas!C34*3+Respuestas!C37+Respuestas!D42+Respuestas!C43+Respuestas!C51+Respuestas!C52*2+Respuestas!C54*2+Respuestas!C57+Respuestas!C61+Respuestas!C67+Respuestas!C68*2+Respuestas!C69*3+Respuestas!C72*3+Respuestas!C73*3+Respuestas!C79+Respuestas!C97*3+Respuestas!C99*2+Respuestas!C103+Respuestas!C110+Respuestas!C115*2+Respuestas!C118+Respuestas!C119+Respuestas!C138+Respuestas!C146+Respuestas!C171+Respuestas!C174</f>
        <v>0</v>
      </c>
      <c r="E27" s="76">
        <f>IF(Datos!F12="M",'BR hombre'!BC46,'BR mujer'!BB47)</f>
        <v>10</v>
      </c>
      <c r="F27" s="76">
        <f>E27+Auxiliar!C66</f>
        <v>10</v>
      </c>
      <c r="G27" s="78"/>
      <c r="H27" s="78"/>
      <c r="I27" s="76">
        <f>ROUND(F27+Auxiliar!C81,0)</f>
        <v>0</v>
      </c>
      <c r="J27" s="76">
        <f>IF(Auxiliar!C86=TRUE,I27+13,I27)</f>
        <v>0</v>
      </c>
      <c r="K27" s="76">
        <f>IF(Auxiliar!C90=TRUE,J27-5,J27)</f>
        <v>-5</v>
      </c>
      <c r="L27" s="78"/>
      <c r="M27" s="72">
        <f>K27</f>
        <v>-5</v>
      </c>
      <c r="N27" s="1" t="s">
        <v>80</v>
      </c>
    </row>
    <row r="28" spans="1:15" customHeight="1" ht="16.5">
      <c r="B28" s="1" t="s">
        <v>82</v>
      </c>
      <c r="C28" s="3" t="s">
        <v>83</v>
      </c>
      <c r="D28" s="76" t="str">
        <f>Respuestas!C12*3+Respuestas!C15*2+Respuestas!C18+Respuestas!D20+Respuestas!C21*2+Respuestas!C29*2+Respuestas!C38+Respuestas!C41+Respuestas!D43+Respuestas!C51*2+Respuestas!C59+Respuestas!C61*2+Respuestas!C67+Respuestas!C68+Respuestas!C74+Respuestas!C87*2+Respuestas!C90+Respuestas!C94*3+Respuestas!C96+Respuestas!C99+Respuestas!C102+Respuestas!C104*2+Respuestas!C112+Respuestas!C122+Respuestas!C126*2+Respuestas!C128+Respuestas!C129*2+Respuestas!C132+Respuestas!C135*2+Respuestas!C138*2+Respuestas!C152*3+Respuestas!D159+Respuestas!D162+Respuestas!C167+Respuestas!C171*2+Respuestas!C173+Respuestas!C175*3</f>
        <v>0</v>
      </c>
      <c r="E28" s="76">
        <f>IF(Datos!F12="M",'BR hombre'!BF47,'BR mujer'!BE48)</f>
        <v>0</v>
      </c>
      <c r="F28" s="76">
        <f>E28+Auxiliar!C66</f>
        <v>0</v>
      </c>
      <c r="G28" s="78"/>
      <c r="H28" s="78"/>
      <c r="I28" s="78"/>
      <c r="J28" s="78"/>
      <c r="K28" s="78"/>
      <c r="L28" s="78"/>
      <c r="M28" s="72">
        <f>F28</f>
        <v>0</v>
      </c>
      <c r="N28" s="1" t="s">
        <v>82</v>
      </c>
    </row>
    <row r="29" spans="1:15" customHeight="1" ht="16.5">
      <c r="B29" s="1" t="s">
        <v>84</v>
      </c>
      <c r="C29" s="3" t="s">
        <v>85</v>
      </c>
      <c r="D29" s="76" t="str">
        <f>Respuestas!C6*2+Respuestas!C9*2+Respuestas!C26+Respuestas!C27*2+Respuestas!C28*3+Respuestas!C37*2+Respuestas!D42+Respuestas!C46*3+Respuestas!C47+Respuestas!C52*2+Respuestas!C54*2+Respuestas!C55*3+Respuestas!C57+Respuestas!C60*2+Respuestas!C66*2+Respuestas!C72*2+Respuestas!C73*2+Respuestas!C77*2+Respuestas!C80*3+Respuestas!C84*2+Respuestas!D87+Respuestas!C97*2+Respuestas!C98*3+Respuestas!C100*3+Respuestas!C108+Respuestas!C109*3+Respuestas!C110*2+Respuestas!C111+Respuestas!C133*3+Respuestas!C137*2+Respuestas!C140+Respuestas!C155*2+Respuestas!C156+Respuestas!D167*2+Respuestas!C168+Respuestas!C169</f>
        <v>0</v>
      </c>
      <c r="E29" s="76">
        <f>IF(Datos!F12="M",'BR hombre'!BI59,'BR mujer'!BH60)</f>
        <v>0</v>
      </c>
      <c r="F29" s="76">
        <f>E29+Auxiliar!C66</f>
        <v>0</v>
      </c>
      <c r="G29" s="78"/>
      <c r="H29" s="78"/>
      <c r="I29" s="76">
        <f>ROUND(F29+Auxiliar!C81,0)</f>
        <v>0</v>
      </c>
      <c r="J29" s="76">
        <f>IF(Auxiliar!C86=TRUE,I29+15,I29)</f>
        <v>0</v>
      </c>
      <c r="K29" s="76">
        <f>IF(Auxiliar!C90=TRUE,J29-5,J29)</f>
        <v>-5</v>
      </c>
      <c r="L29" s="78"/>
      <c r="M29" s="72">
        <f>K29</f>
        <v>-5</v>
      </c>
      <c r="N29" s="1" t="s">
        <v>84</v>
      </c>
    </row>
    <row r="30" spans="1:15" customHeight="1" ht="16.5">
      <c r="B30" s="1" t="s">
        <v>86</v>
      </c>
      <c r="C30" s="3" t="s">
        <v>87</v>
      </c>
      <c r="D30" s="76" t="str">
        <f>Respuestas!D9+Respuestas!C18*3+Respuestas!C19*2+Respuestas!C23+Respuestas!C24+Respuestas!C26+Respuestas!C28+Respuestas!C36+Respuestas!C41+Respuestas!C47+Respuestas!D53*2+Respuestas!C55*2+Respuestas!C66+Respuestas!C71+Respuestas!C74*2+Respuestas!C81+Respuestas!C88*3+Respuestas!C94+Respuestas!C96*2+Respuestas!C97+Respuestas!C98*2+Respuestas!C104+Respuestas!C105+Respuestas!C106*2+Respuestas!C109+Respuestas!C110*2+Respuestas!C112+Respuestas!C115+Respuestas!C118+Respuestas!C120*3+Respuestas!D123*2+Respuestas!C126+Respuestas!C129+Respuestas!C131+Respuestas!C136+Respuestas!C138+Respuestas!C141+Respuestas!C145*2+Respuestas!C150+Respuestas!C156+Respuestas!C158*3+Respuestas!C160+Respuestas!C163+Respuestas!C166+Respuestas!C172+Respuestas!C176*2</f>
        <v>0</v>
      </c>
      <c r="E30" s="76">
        <f>IF(Datos!F12="M",'BR hombre'!BL54,'BR mujer'!BK53)</f>
        <v>0</v>
      </c>
      <c r="F30" s="76">
        <f>E30+Auxiliar!C66</f>
        <v>0</v>
      </c>
      <c r="G30" s="78"/>
      <c r="H30" s="78"/>
      <c r="I30" s="78"/>
      <c r="J30" s="78"/>
      <c r="K30" s="78"/>
      <c r="L30" s="78"/>
      <c r="M30" s="72">
        <f>F30</f>
        <v>0</v>
      </c>
      <c r="N30" s="1" t="s">
        <v>86</v>
      </c>
    </row>
    <row r="31" spans="1:15" customHeight="1" ht="16.5">
      <c r="B31" s="1" t="s">
        <v>31</v>
      </c>
      <c r="C31" s="3" t="s">
        <v>88</v>
      </c>
      <c r="D31" s="79" t="str">
        <f>Respuestas!C2*2+Respuestas!C7+Respuestas!C8*2+Respuestas!C10*2+Respuestas!C13+Respuestas!C15+Respuestas!C21*2+Respuestas!C23*2+Respuestas!C31+Respuestas!C34+Respuestas!C36*3+Respuestas!C41*2+Respuestas!C44*2+Respuestas!C45+Respuestas!C51+Respuestas!C56+Respuestas!C59*2+Respuestas!C61+Respuestas!D62+Respuestas!C67+Respuestas!C71*3+Respuestas!C74*2+Respuestas!C81*2+Respuestas!C83*2+Respuestas!C87*2+Respuestas!C90+Respuestas!C92*2+Respuestas!C93*2+Respuestas!C94+Respuestas!C95+Respuestas!C96*2+Respuestas!C102+Respuestas!C104*2+Respuestas!C105+Respuestas!C106*3+Respuestas!C112+Respuestas!C114+Respuestas!C115+Respuestas!C116*2+Respuestas!C118*2+Respuestas!C117+Respuestas!C121+Respuestas!C124+Respuestas!C126+Respuestas!C129+Respuestas!C130*2+Respuestas!C131+Respuestas!C138+Respuestas!C141*3+Respuestas!C145*3+Respuestas!C147+Respuestas!C156+Respuestas!C163*2+Respuestas!C166+Respuestas!C167+Respuestas!C172+Respuestas!C173+Respuestas!C176*3</f>
        <v>0</v>
      </c>
      <c r="E31" s="79">
        <f>IF(Datos!F12="M",'BR hombre'!BO63,'BR mujer'!BN66)</f>
        <v/>
      </c>
      <c r="F31" s="79">
        <f>E31+Auxiliar!C66</f>
        <v>0</v>
      </c>
      <c r="G31" s="80"/>
      <c r="H31" s="80"/>
      <c r="I31" s="80"/>
      <c r="J31" s="80"/>
      <c r="K31" s="80"/>
      <c r="L31" s="80"/>
      <c r="M31" s="86">
        <f>F31</f>
        <v>0</v>
      </c>
      <c r="N31" s="1" t="s">
        <v>31</v>
      </c>
    </row>
    <row r="32" spans="1:15" customHeight="1" ht="9">
      <c r="D32" s="88"/>
      <c r="E32" s="88"/>
      <c r="F32" s="88"/>
      <c r="G32" s="88"/>
      <c r="H32" s="88"/>
      <c r="I32" s="88"/>
      <c r="J32" s="88"/>
      <c r="K32" s="88"/>
      <c r="L32" s="88"/>
      <c r="M32" s="87"/>
    </row>
    <row r="33" spans="1:15" customHeight="1" ht="16.5">
      <c r="B33" s="111" t="s">
        <v>89</v>
      </c>
      <c r="C33" s="111"/>
      <c r="D33" s="88"/>
      <c r="E33" s="88"/>
      <c r="F33" s="88"/>
      <c r="G33" s="88"/>
      <c r="H33" s="88"/>
      <c r="I33" s="88"/>
      <c r="J33" s="88"/>
      <c r="K33" s="88"/>
      <c r="L33" s="88"/>
      <c r="M33" s="87"/>
    </row>
    <row r="34" spans="1:15" customHeight="1" ht="16.5">
      <c r="B34" s="2" t="s">
        <v>90</v>
      </c>
      <c r="C34" s="3" t="s">
        <v>91</v>
      </c>
      <c r="D34" s="74" t="str">
        <f>Respuestas!C4+Respuestas!C9+Respuestas!C14+Respuestas!C20+Respuestas!C24+Respuestas!C25+Respuestas!C30+Respuestas!C32+Respuestas!C39*2+Respuestas!C69*2+Respuestas!C70*2+Respuestas!C75+Respuestas!C78*2+Respuestas!C81*2+Respuestas!C83+Respuestas!C84*2+Respuestas!C86*2+Respuestas!C99*3+Respuestas!C103*2+Respuestas!C110*3+Respuestas!C113*2+Respuestas!C116*2+Respuestas!C121*2+Respuestas!C125*3+Respuestas!C128*3+Respuestas!C142+Respuestas!C147*2+Respuestas!C148+Respuestas!C157+Respuestas!C161*3+Respuestas!C162+Respuestas!C165*2+Respuestas!C168*3</f>
        <v>0</v>
      </c>
      <c r="E34" s="74">
        <f>IF(Datos!F12="M",'BR hombre'!BR42,'BR mujer'!BR50)</f>
        <v>0</v>
      </c>
      <c r="F34" s="75"/>
      <c r="G34" s="74">
        <f>E34+Auxiliar!G66</f>
        <v>0</v>
      </c>
      <c r="H34" s="75"/>
      <c r="I34" s="75"/>
      <c r="J34" s="75"/>
      <c r="K34" s="75"/>
      <c r="L34" s="74">
        <f>G34+Auxiliar!D95</f>
        <v>0</v>
      </c>
      <c r="M34" s="85">
        <f>L34</f>
        <v>0</v>
      </c>
      <c r="N34" s="2" t="s">
        <v>90</v>
      </c>
    </row>
    <row r="35" spans="1:15" customHeight="1" ht="16.5">
      <c r="B35" s="1" t="s">
        <v>92</v>
      </c>
      <c r="C35" s="3" t="s">
        <v>93</v>
      </c>
      <c r="D35" s="76" t="str">
        <f>Respuestas!C6*3+Respuestas!C20+Respuestas!C27*3+Respuestas!C34*2+Respuestas!C37*3+Respuestas!C46*2+Respuestas!C48*2+Respuestas!C51*2+Respuestas!C52+Respuestas!C54*3+Respuestas!C55+Respuestas!C57*2+Respuestas!C58+Respuestas!C59+Respuestas!C60*3+Respuestas!C66+Respuestas!C68+Respuestas!C73*2+Respuestas!C77*3+Respuestas!C80*2+Respuestas!C82+Respuestas!C83+Respuestas!C96+Respuestas!C97*2+Respuestas!C100+Respuestas!C109*2+Respuestas!C110*2+Respuestas!C111+Respuestas!C118+Respuestas!C137*3+Respuestas!C155</f>
        <v>0</v>
      </c>
      <c r="E35" s="76">
        <f>IF(Datos!F12="M",'BR hombre'!BU49,'BR mujer'!BU51)</f>
        <v>0</v>
      </c>
      <c r="F35" s="78"/>
      <c r="G35" s="76">
        <f>E35+Auxiliar!G66</f>
        <v>0</v>
      </c>
      <c r="H35" s="78"/>
      <c r="I35" s="78"/>
      <c r="J35" s="78"/>
      <c r="K35" s="78"/>
      <c r="L35" s="76">
        <f>G35+Auxiliar!E95</f>
        <v>0</v>
      </c>
      <c r="M35" s="72">
        <f>L35</f>
        <v>0</v>
      </c>
      <c r="N35" s="1" t="s">
        <v>92</v>
      </c>
    </row>
    <row r="36" spans="1:15" customHeight="1" ht="16.5">
      <c r="B36" s="1" t="s">
        <v>94</v>
      </c>
      <c r="C36" s="3" t="s">
        <v>95</v>
      </c>
      <c r="D36" s="79" t="str">
        <f>Respuestas!C16+Respuestas!C17*2+Respuestas!C25*2+Respuestas!C33+Respuestas!C39*2+Respuestas!C40+Respuestas!C70*2+Respuestas!C75+Respuestas!C81*3+Respuestas!C85*2+Respuestas!C86*2+Respuestas!C90+Respuestas!C99*2+Respuestas!C101*3+Respuestas!C113+Respuestas!C124*3+Respuestas!C127+Respuestas!C132*2+Respuestas!C139+Respuestas!C144+Respuestas!C147*2+Respuestas!C165*2</f>
        <v>0</v>
      </c>
      <c r="E36" s="79">
        <f>IF(Datos!F12="M",'BR hombre'!BX39,'BR mujer'!BX39)</f>
        <v>0</v>
      </c>
      <c r="F36" s="80"/>
      <c r="G36" s="79">
        <f>E36+Auxiliar!G66</f>
        <v>0</v>
      </c>
      <c r="H36" s="80"/>
      <c r="I36" s="80"/>
      <c r="J36" s="80"/>
      <c r="K36" s="80"/>
      <c r="L36" s="79">
        <f>G36+Auxiliar!F95</f>
        <v>0</v>
      </c>
      <c r="M36" s="86">
        <f>L36</f>
        <v>0</v>
      </c>
      <c r="N36" s="1" t="s">
        <v>94</v>
      </c>
    </row>
    <row r="37" spans="1:15" customHeight="1" ht="12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E7"/>
    <mergeCell ref="B25:C25"/>
    <mergeCell ref="B33:C33"/>
    <mergeCell ref="B1:C1"/>
    <mergeCell ref="B8:C8"/>
    <mergeCell ref="B20:C20"/>
    <mergeCell ref="H2:J2"/>
    <mergeCell ref="F2:G2"/>
    <mergeCell ref="F3:G3"/>
    <mergeCell ref="F4:G4"/>
    <mergeCell ref="H7:L7"/>
    <mergeCell ref="F7:G7"/>
    <mergeCell ref="F5:G5"/>
  </mergeCells>
  <printOptions gridLines="false" gridLinesSet="true"/>
  <pageMargins left="0.58" right="0.61" top="1.63" bottom="1" header="0.51" footer="0"/>
  <pageSetup paperSize="9" orientation="portrait" scale="100" fitToHeight="1" fitToWidth="1"/>
  <headerFooter differentOddEven="false" differentFirst="false" scaleWithDoc="true" alignWithMargins="false">
    <oddHeader>&amp;L&amp;"Amerigo BT,Roman"&amp;16MCMI-II&amp;"Arial,Negrita"
&amp;"Amerigo BT,Roman"&amp;12Millon Clinical
Multiaxial Inventory - II&amp;C&amp;"Arial,Negrita"&amp;12
&amp;"Amerigo BT,Roman Negrita"HOJA DE RESULTADOS&amp;"Arial,Negrita"&amp;14
&amp;R&amp;"Amerigo BT,Roman"&amp;11&amp;F
Fecha: &amp;D</oddHeader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X154"/>
  <sheetViews>
    <sheetView tabSelected="0" workbookViewId="0" showGridLines="true" showRowColHeaders="1">
      <pane ySplit="510" topLeftCell="A511" activePane="bottomLeft" state="frozen"/>
      <selection pane="bottomLeft" activeCell="A511" sqref="A511"/>
    </sheetView>
  </sheetViews>
  <sheetFormatPr defaultRowHeight="12.75" outlineLevelRow="0" outlineLevelCol="0"/>
  <cols>
    <col min="1" max="1" width="11.42578125" customWidth="true" style="11"/>
    <col min="2" max="2" width="7.140625" customWidth="true" style="11"/>
    <col min="3" max="3" width="7.140625" customWidth="true" style="11"/>
    <col min="4" max="4" width="12.7109375" customWidth="true" style="11"/>
    <col min="5" max="5" width="12.7109375" customWidth="true" style="11"/>
    <col min="6" max="6" width="4" customWidth="true" style="11"/>
    <col min="7" max="7" width="4" customWidth="true" style="11"/>
    <col min="8" max="8" width="12.7109375" customWidth="true" style="11"/>
    <col min="9" max="9" width="5" customWidth="true" style="11"/>
    <col min="10" max="10" width="5" customWidth="true" style="11"/>
    <col min="11" max="11" width="12.7109375" customWidth="true" style="11"/>
    <col min="12" max="12" width="5" customWidth="true" style="11"/>
    <col min="13" max="13" width="5" customWidth="true" style="11"/>
    <col min="14" max="14" width="12.7109375" customWidth="true" style="11"/>
    <col min="15" max="15" width="5" customWidth="true" style="11"/>
    <col min="16" max="16" width="5" customWidth="true" style="11"/>
    <col min="17" max="17" width="12.7109375" customWidth="true" style="11"/>
    <col min="18" max="18" width="5" customWidth="true" style="11"/>
    <col min="19" max="19" width="5" customWidth="true" style="11"/>
    <col min="20" max="20" width="12.7109375" customWidth="true" style="11"/>
    <col min="21" max="21" width="5" customWidth="true" style="11"/>
    <col min="22" max="22" width="5" customWidth="true" style="11"/>
    <col min="23" max="23" width="12.7109375" customWidth="true" style="11"/>
    <col min="24" max="24" width="5" customWidth="true" style="11"/>
    <col min="25" max="25" width="5" customWidth="true" style="11"/>
    <col min="26" max="26" width="12.7109375" customWidth="true" style="11"/>
    <col min="27" max="27" width="5" customWidth="true" style="11"/>
    <col min="28" max="28" width="5" customWidth="true" style="11"/>
    <col min="29" max="29" width="12.7109375" customWidth="true" style="11"/>
    <col min="30" max="30" width="5" customWidth="true" style="11"/>
    <col min="31" max="31" width="5" customWidth="true" style="11"/>
    <col min="32" max="32" width="12.7109375" customWidth="true" style="11"/>
    <col min="33" max="33" width="5" customWidth="true" style="11"/>
    <col min="34" max="34" width="5" customWidth="true" style="11"/>
    <col min="35" max="35" width="12.7109375" customWidth="true" style="11"/>
    <col min="36" max="36" width="5" customWidth="true" style="11"/>
    <col min="37" max="37" width="5" customWidth="true" style="11"/>
    <col min="38" max="38" width="12.7109375" customWidth="true" style="11"/>
    <col min="39" max="39" width="5" customWidth="true" style="11"/>
    <col min="40" max="40" width="5" customWidth="true" style="11"/>
    <col min="41" max="41" width="12.7109375" customWidth="true" style="11"/>
    <col min="42" max="42" width="5" customWidth="true" style="11"/>
    <col min="43" max="43" width="5.7109375" customWidth="true" style="11"/>
    <col min="44" max="44" width="12.7109375" customWidth="true" style="11"/>
    <col min="45" max="45" width="5" customWidth="true" style="11"/>
    <col min="46" max="46" width="5" customWidth="true" style="11"/>
    <col min="47" max="47" width="12.7109375" customWidth="true" style="11"/>
    <col min="48" max="48" width="5" customWidth="true" style="11"/>
    <col min="49" max="49" width="5" customWidth="true" style="11"/>
    <col min="50" max="50" width="12.7109375" customWidth="true" style="11"/>
    <col min="51" max="51" width="5" customWidth="true" style="11"/>
    <col min="52" max="52" width="5" customWidth="true" style="11"/>
    <col min="53" max="53" width="12.7109375" customWidth="true" style="11"/>
    <col min="54" max="54" width="5" customWidth="true" style="11"/>
    <col min="55" max="55" width="5" customWidth="true" style="11"/>
    <col min="56" max="56" width="12.7109375" customWidth="true" style="11"/>
    <col min="57" max="57" width="5" customWidth="true" style="11"/>
    <col min="58" max="58" width="5" customWidth="true" style="11"/>
    <col min="59" max="59" width="12.7109375" customWidth="true" style="11"/>
    <col min="60" max="60" width="5" customWidth="true" style="11"/>
    <col min="61" max="61" width="5" customWidth="true" style="11"/>
    <col min="62" max="62" width="12.7109375" customWidth="true" style="11"/>
    <col min="63" max="63" width="5" customWidth="true" style="11"/>
    <col min="64" max="64" width="5" customWidth="true" style="11"/>
    <col min="65" max="65" width="12.7109375" customWidth="true" style="11"/>
    <col min="66" max="66" width="5" customWidth="true" style="11"/>
    <col min="67" max="67" width="5" customWidth="true" style="11"/>
    <col min="68" max="68" width="12.7109375" customWidth="true" style="11"/>
    <col min="69" max="69" width="5.7109375" customWidth="true" style="11"/>
    <col min="70" max="70" width="5" customWidth="true" style="11"/>
    <col min="71" max="71" width="12.7109375" customWidth="true" style="11"/>
    <col min="72" max="72" width="5.7109375" customWidth="true" style="11"/>
    <col min="73" max="73" width="5" customWidth="true" style="11"/>
    <col min="74" max="74" width="12.7109375" customWidth="true" style="11"/>
    <col min="75" max="75" width="5.7109375" customWidth="true" style="11"/>
    <col min="76" max="76" width="6.28515625" customWidth="true" style="0"/>
  </cols>
  <sheetData>
    <row r="1" spans="1:76" s="13" customFormat="1">
      <c r="A1" s="14" t="s">
        <v>96</v>
      </c>
      <c r="B1" s="14" t="s">
        <v>39</v>
      </c>
      <c r="C1" s="14" t="s">
        <v>97</v>
      </c>
      <c r="D1" s="11"/>
      <c r="E1" s="14" t="s">
        <v>96</v>
      </c>
      <c r="F1" s="14" t="s">
        <v>41</v>
      </c>
      <c r="G1" s="14" t="s">
        <v>98</v>
      </c>
      <c r="H1" s="14" t="s">
        <v>96</v>
      </c>
      <c r="I1" s="14" t="s">
        <v>43</v>
      </c>
      <c r="J1" s="14" t="s">
        <v>98</v>
      </c>
      <c r="K1" s="14" t="s">
        <v>96</v>
      </c>
      <c r="L1" s="14">
        <v>1</v>
      </c>
      <c r="M1" s="14" t="s">
        <v>98</v>
      </c>
      <c r="N1" s="14" t="s">
        <v>96</v>
      </c>
      <c r="O1" s="14">
        <v>2</v>
      </c>
      <c r="P1" s="14" t="s">
        <v>98</v>
      </c>
      <c r="Q1" s="14" t="s">
        <v>96</v>
      </c>
      <c r="R1" s="14">
        <v>3</v>
      </c>
      <c r="S1" s="14" t="s">
        <v>98</v>
      </c>
      <c r="T1" s="14" t="s">
        <v>96</v>
      </c>
      <c r="U1" s="14">
        <v>4</v>
      </c>
      <c r="V1" s="14" t="s">
        <v>98</v>
      </c>
      <c r="W1" s="14" t="s">
        <v>96</v>
      </c>
      <c r="X1" s="14">
        <v>5</v>
      </c>
      <c r="Y1" s="14" t="s">
        <v>98</v>
      </c>
      <c r="Z1" s="14" t="s">
        <v>96</v>
      </c>
      <c r="AA1" s="14" t="s">
        <v>61</v>
      </c>
      <c r="AB1" s="14" t="s">
        <v>98</v>
      </c>
      <c r="AC1" s="14" t="s">
        <v>96</v>
      </c>
      <c r="AD1" s="14" t="s">
        <v>63</v>
      </c>
      <c r="AE1" s="14" t="s">
        <v>98</v>
      </c>
      <c r="AF1" s="14" t="s">
        <v>96</v>
      </c>
      <c r="AG1" s="14">
        <v>7</v>
      </c>
      <c r="AH1" s="14" t="s">
        <v>98</v>
      </c>
      <c r="AI1" s="14" t="s">
        <v>96</v>
      </c>
      <c r="AJ1" s="14" t="s">
        <v>66</v>
      </c>
      <c r="AK1" s="14" t="s">
        <v>98</v>
      </c>
      <c r="AL1" s="14" t="s">
        <v>96</v>
      </c>
      <c r="AM1" s="14" t="s">
        <v>68</v>
      </c>
      <c r="AN1" s="14" t="s">
        <v>98</v>
      </c>
      <c r="AO1" s="14" t="s">
        <v>96</v>
      </c>
      <c r="AP1" s="14" t="s">
        <v>71</v>
      </c>
      <c r="AQ1" s="14" t="s">
        <v>98</v>
      </c>
      <c r="AR1" s="14" t="s">
        <v>96</v>
      </c>
      <c r="AS1" s="14" t="s">
        <v>73</v>
      </c>
      <c r="AT1" s="14" t="s">
        <v>98</v>
      </c>
      <c r="AU1" s="14" t="s">
        <v>96</v>
      </c>
      <c r="AV1" s="14" t="s">
        <v>75</v>
      </c>
      <c r="AW1" s="14" t="s">
        <v>98</v>
      </c>
      <c r="AX1" s="14" t="s">
        <v>96</v>
      </c>
      <c r="AY1" s="14" t="s">
        <v>78</v>
      </c>
      <c r="AZ1" s="14" t="s">
        <v>98</v>
      </c>
      <c r="BA1" s="14" t="s">
        <v>96</v>
      </c>
      <c r="BB1" s="14" t="s">
        <v>80</v>
      </c>
      <c r="BC1" s="14" t="s">
        <v>98</v>
      </c>
      <c r="BD1" s="14" t="s">
        <v>96</v>
      </c>
      <c r="BE1" s="14" t="s">
        <v>82</v>
      </c>
      <c r="BF1" s="14" t="s">
        <v>98</v>
      </c>
      <c r="BG1" s="14" t="s">
        <v>96</v>
      </c>
      <c r="BH1" s="14" t="s">
        <v>84</v>
      </c>
      <c r="BI1" s="14" t="s">
        <v>98</v>
      </c>
      <c r="BJ1" s="14" t="s">
        <v>96</v>
      </c>
      <c r="BK1" s="14" t="s">
        <v>86</v>
      </c>
      <c r="BL1" s="14" t="s">
        <v>98</v>
      </c>
      <c r="BM1" s="14" t="s">
        <v>96</v>
      </c>
      <c r="BN1" s="14" t="s">
        <v>31</v>
      </c>
      <c r="BO1" s="14" t="s">
        <v>98</v>
      </c>
      <c r="BP1" s="14" t="s">
        <v>96</v>
      </c>
      <c r="BQ1" s="14" t="s">
        <v>90</v>
      </c>
      <c r="BR1" s="14" t="s">
        <v>98</v>
      </c>
      <c r="BS1" s="14" t="s">
        <v>96</v>
      </c>
      <c r="BT1" s="14" t="s">
        <v>92</v>
      </c>
      <c r="BU1" s="14" t="s">
        <v>98</v>
      </c>
      <c r="BV1" s="14" t="s">
        <v>96</v>
      </c>
      <c r="BW1" s="14" t="s">
        <v>94</v>
      </c>
      <c r="BX1" s="13" t="s">
        <v>98</v>
      </c>
    </row>
    <row r="2" spans="1:76">
      <c r="A2" s="11">
        <v>180</v>
      </c>
      <c r="B2" s="11">
        <v>0</v>
      </c>
      <c r="C2" s="11">
        <f>IF(Resultados!D3&lt;='BR hombre'!A2,B2,0)</f>
        <v>0</v>
      </c>
      <c r="E2" s="11">
        <v>0</v>
      </c>
      <c r="F2" s="11">
        <v>0</v>
      </c>
      <c r="G2" s="11">
        <f>IF(Resultados!D4='BR hombre'!E2,F2,0)</f>
        <v>0</v>
      </c>
      <c r="H2" s="11">
        <v>0</v>
      </c>
      <c r="I2" s="11">
        <v>12</v>
      </c>
      <c r="J2" s="11">
        <f>IF(Resultados!D5='BR hombre'!H2,I2,0)</f>
        <v>12</v>
      </c>
      <c r="K2" s="11">
        <v>0</v>
      </c>
      <c r="L2" s="11">
        <v>0</v>
      </c>
      <c r="M2" s="11">
        <f>IF(Resultados!D9='BR hombre'!K2,L2,0)</f>
        <v>0</v>
      </c>
      <c r="N2" s="11">
        <v>0</v>
      </c>
      <c r="O2" s="11">
        <v>6</v>
      </c>
      <c r="P2" s="11">
        <f>IF(Resultados!D10='BR hombre'!N2,O2,0)</f>
        <v>6</v>
      </c>
      <c r="Q2" s="11">
        <v>0</v>
      </c>
      <c r="R2" s="11">
        <v>0</v>
      </c>
      <c r="S2" s="11">
        <f>IF(Resultados!D11='BR hombre'!Q2,R2,0)</f>
        <v>0</v>
      </c>
      <c r="T2" s="11">
        <v>0</v>
      </c>
      <c r="U2" s="11">
        <v>6</v>
      </c>
      <c r="V2" s="11">
        <f>IF(Resultados!D12='BR hombre'!T2,U2,0)</f>
        <v>6</v>
      </c>
      <c r="W2" s="11">
        <v>0</v>
      </c>
      <c r="X2" s="11">
        <v>0</v>
      </c>
      <c r="Y2" s="11">
        <f>IF(Resultados!D13='BR hombre'!W2,X2,0)</f>
        <v>0</v>
      </c>
      <c r="Z2" s="11">
        <v>0</v>
      </c>
      <c r="AA2" s="11">
        <v>0</v>
      </c>
      <c r="AB2" s="11">
        <f>IF(Resultados!D14='BR hombre'!Z2,AA2,0)</f>
        <v>0</v>
      </c>
      <c r="AC2" s="11">
        <v>0</v>
      </c>
      <c r="AD2" s="11">
        <v>0</v>
      </c>
      <c r="AE2" s="11">
        <f>IF(Resultados!D15='BR hombre'!AC2,AD2,0)</f>
        <v>0</v>
      </c>
      <c r="AF2" s="11">
        <v>0</v>
      </c>
      <c r="AG2" s="11">
        <v>6</v>
      </c>
      <c r="AH2" s="11">
        <f>IF(Resultados!D16='BR hombre'!AF2,AG2,0)</f>
        <v>6</v>
      </c>
      <c r="AI2" s="11">
        <v>0</v>
      </c>
      <c r="AJ2" s="11">
        <v>0</v>
      </c>
      <c r="AK2" s="11">
        <f>IF(Resultados!D17='BR hombre'!AI2,AJ2,0)</f>
        <v>0</v>
      </c>
      <c r="AL2" s="11">
        <v>0</v>
      </c>
      <c r="AM2" s="11">
        <v>0</v>
      </c>
      <c r="AN2" s="11">
        <f>IF(Resultados!D18='BR hombre'!AL2,AM2,0)</f>
        <v>0</v>
      </c>
      <c r="AO2" s="11">
        <v>0</v>
      </c>
      <c r="AP2" s="11">
        <v>6</v>
      </c>
      <c r="AQ2" s="11">
        <f>IF(Resultados!D21='BR hombre'!AO2,AP2,0)</f>
        <v>6</v>
      </c>
      <c r="AR2" s="11">
        <v>0</v>
      </c>
      <c r="AS2" s="11">
        <v>0</v>
      </c>
      <c r="AT2" s="11">
        <f>IF(Resultados!D22='BR hombre'!AR2,AS2,0)</f>
        <v>0</v>
      </c>
      <c r="AU2" s="11">
        <v>0</v>
      </c>
      <c r="AV2" s="11">
        <v>0</v>
      </c>
      <c r="AW2" s="11">
        <f>IF(Resultados!D23='BR hombre'!AU2,AV2,0)</f>
        <v>0</v>
      </c>
      <c r="AX2" s="11">
        <v>0</v>
      </c>
      <c r="AY2" s="11">
        <v>0</v>
      </c>
      <c r="AZ2" s="11">
        <f>IF(Resultados!D26='BR hombre'!AX2,AY2,0)</f>
        <v>0</v>
      </c>
      <c r="BA2" s="11">
        <v>0</v>
      </c>
      <c r="BB2" s="11">
        <v>0</v>
      </c>
      <c r="BC2" s="11">
        <f>IF(Resultados!D27='BR hombre'!BA2,BB2,0)</f>
        <v>0</v>
      </c>
      <c r="BD2" s="11">
        <v>0</v>
      </c>
      <c r="BE2" s="11">
        <v>0</v>
      </c>
      <c r="BF2" s="11">
        <f>IF(Resultados!D28='BR hombre'!BD2,BE2,0)</f>
        <v>0</v>
      </c>
      <c r="BG2" s="11">
        <v>0</v>
      </c>
      <c r="BH2" s="11">
        <v>0</v>
      </c>
      <c r="BI2" s="11">
        <f>IF(Resultados!D29='BR hombre'!BG2,BH2,0)</f>
        <v>0</v>
      </c>
      <c r="BJ2" s="11">
        <v>0</v>
      </c>
      <c r="BK2" s="11">
        <v>0</v>
      </c>
      <c r="BL2" s="11">
        <f>IF(Resultados!D30='BR hombre'!BJ2,BK2,0)</f>
        <v>0</v>
      </c>
      <c r="BM2" s="11">
        <v>0</v>
      </c>
      <c r="BN2" s="11">
        <v>0</v>
      </c>
      <c r="BO2" s="16">
        <f>IF(Resultados!D31='BR hombre'!BM2,BN2,0)</f>
        <v>0</v>
      </c>
      <c r="BP2" s="11">
        <v>0</v>
      </c>
      <c r="BQ2" s="11">
        <v>0</v>
      </c>
      <c r="BR2" s="11">
        <f>IF(Resultados!D34='BR hombre'!BP2,BQ2,0)</f>
        <v>0</v>
      </c>
      <c r="BS2" s="11">
        <v>0</v>
      </c>
      <c r="BT2" s="11">
        <v>0</v>
      </c>
      <c r="BU2" s="11">
        <f>IF(Resultados!D35='BR hombre'!BS2,BT2,0)</f>
        <v>0</v>
      </c>
      <c r="BV2" s="11">
        <v>0</v>
      </c>
      <c r="BW2" s="11">
        <v>0</v>
      </c>
      <c r="BX2" s="11">
        <f>IF(Resultados!D36='BR hombre'!BV2,BW2,0)</f>
        <v>0</v>
      </c>
    </row>
    <row r="3" spans="1:76">
      <c r="A3" s="11">
        <v>194</v>
      </c>
      <c r="B3" s="11">
        <v>5</v>
      </c>
      <c r="C3" s="11">
        <f>IF(D3=TRUE,B3,0)</f>
        <v>0</v>
      </c>
      <c r="D3" s="11">
        <f>AND(Resultados!D3&gt;'BR hombre'!A2,Resultados!D3&lt;='BR hombre'!A3)</f>
        <v/>
      </c>
      <c r="E3" s="11">
        <v>1</v>
      </c>
      <c r="F3" s="11">
        <v>5</v>
      </c>
      <c r="G3" s="11">
        <f>IF(Resultados!D4='BR hombre'!E3,F3,0)</f>
        <v>0</v>
      </c>
      <c r="H3" s="11">
        <v>1</v>
      </c>
      <c r="I3" s="11">
        <v>24</v>
      </c>
      <c r="J3" s="11">
        <f>IF(Resultados!D5='BR hombre'!H3,I3,0)</f>
        <v>0</v>
      </c>
      <c r="K3" s="11">
        <v>1</v>
      </c>
      <c r="L3" s="11">
        <v>0</v>
      </c>
      <c r="M3" s="11">
        <f>IF(Resultados!D9='BR hombre'!K3,L3,0)</f>
        <v>0</v>
      </c>
      <c r="N3" s="11">
        <v>1</v>
      </c>
      <c r="O3" s="11">
        <v>6</v>
      </c>
      <c r="P3" s="11">
        <f>IF(Resultados!D10='BR hombre'!N3,O3,0)</f>
        <v>0</v>
      </c>
      <c r="Q3" s="11">
        <v>1</v>
      </c>
      <c r="R3" s="11">
        <v>0</v>
      </c>
      <c r="S3" s="11">
        <f>IF(Resultados!D11='BR hombre'!Q3,R3,0)</f>
        <v>0</v>
      </c>
      <c r="T3" s="11">
        <v>1</v>
      </c>
      <c r="U3" s="11">
        <v>6</v>
      </c>
      <c r="V3" s="11">
        <f>IF(Resultados!D12='BR hombre'!T3,U3,0)</f>
        <v>0</v>
      </c>
      <c r="W3" s="11">
        <v>1</v>
      </c>
      <c r="X3" s="11">
        <v>0</v>
      </c>
      <c r="Y3" s="11">
        <f>IF(Resultados!D13='BR hombre'!W3,X3,0)</f>
        <v>0</v>
      </c>
      <c r="Z3" s="11">
        <v>1</v>
      </c>
      <c r="AA3" s="11">
        <v>0</v>
      </c>
      <c r="AB3" s="11">
        <f>IF(Resultados!D14='BR hombre'!Z3,AA3,0)</f>
        <v>0</v>
      </c>
      <c r="AC3" s="11">
        <v>1</v>
      </c>
      <c r="AD3" s="11">
        <v>0</v>
      </c>
      <c r="AE3" s="11">
        <f>IF(Resultados!D15='BR hombre'!AC3,AD3,0)</f>
        <v>0</v>
      </c>
      <c r="AF3" s="11">
        <v>1</v>
      </c>
      <c r="AG3" s="11">
        <v>6</v>
      </c>
      <c r="AH3" s="11">
        <f>IF(Resultados!D16='BR hombre'!AF3,AG3,0)</f>
        <v>0</v>
      </c>
      <c r="AI3" s="11">
        <v>1</v>
      </c>
      <c r="AJ3" s="11">
        <v>0</v>
      </c>
      <c r="AK3" s="11">
        <f>IF(Resultados!D17='BR hombre'!AI3,AJ3,0)</f>
        <v>0</v>
      </c>
      <c r="AL3" s="11">
        <v>1</v>
      </c>
      <c r="AM3" s="11">
        <v>0</v>
      </c>
      <c r="AN3" s="11">
        <f>IF(Resultados!D18='BR hombre'!AL3,AM3,0)</f>
        <v>0</v>
      </c>
      <c r="AO3" s="11">
        <v>1</v>
      </c>
      <c r="AP3" s="11">
        <v>6</v>
      </c>
      <c r="AQ3" s="11">
        <f>IF(Resultados!D21='BR hombre'!AO3,AP3,0)</f>
        <v>0</v>
      </c>
      <c r="AR3" s="11">
        <v>1</v>
      </c>
      <c r="AS3" s="11">
        <v>0</v>
      </c>
      <c r="AT3" s="11">
        <f>IF(Resultados!D22='BR hombre'!AR3,AS3,0)</f>
        <v>0</v>
      </c>
      <c r="AU3" s="11">
        <v>1</v>
      </c>
      <c r="AV3" s="11">
        <v>0</v>
      </c>
      <c r="AW3" s="11">
        <f>IF(Resultados!D23='BR hombre'!AU3,AV3,0)</f>
        <v>0</v>
      </c>
      <c r="AX3" s="11">
        <v>1</v>
      </c>
      <c r="AY3" s="11">
        <v>0</v>
      </c>
      <c r="AZ3" s="11">
        <f>IF(Resultados!D26='BR hombre'!AX3,AY3,0)</f>
        <v>0</v>
      </c>
      <c r="BA3" s="11">
        <v>1</v>
      </c>
      <c r="BB3" s="11">
        <v>0</v>
      </c>
      <c r="BC3" s="11">
        <f>IF(Resultados!D27='BR hombre'!BA3,BB3,0)</f>
        <v>0</v>
      </c>
      <c r="BD3" s="11">
        <v>1</v>
      </c>
      <c r="BE3" s="11">
        <v>0</v>
      </c>
      <c r="BF3" s="11">
        <f>IF(Resultados!D28='BR hombre'!BD3,BE3,0)</f>
        <v>0</v>
      </c>
      <c r="BG3" s="11">
        <v>1</v>
      </c>
      <c r="BH3" s="11">
        <v>0</v>
      </c>
      <c r="BI3" s="11">
        <f>IF(Resultados!D29='BR hombre'!BG3,BH3,0)</f>
        <v>0</v>
      </c>
      <c r="BJ3" s="11">
        <v>1</v>
      </c>
      <c r="BK3" s="11">
        <v>0</v>
      </c>
      <c r="BL3" s="11">
        <f>IF(Resultados!D30='BR hombre'!BJ3,BK3,0)</f>
        <v>0</v>
      </c>
      <c r="BM3" s="11">
        <v>1</v>
      </c>
      <c r="BN3" s="11">
        <v>0</v>
      </c>
      <c r="BO3" s="16">
        <f>IF(Resultados!D31='BR hombre'!BM3,BN3,0)</f>
        <v>0</v>
      </c>
      <c r="BP3" s="11">
        <v>1</v>
      </c>
      <c r="BQ3" s="11">
        <v>0</v>
      </c>
      <c r="BR3" s="11">
        <f>IF(Resultados!D34='BR hombre'!BP3,BQ3,0)</f>
        <v>0</v>
      </c>
      <c r="BS3" s="11">
        <v>1</v>
      </c>
      <c r="BT3" s="11">
        <v>35</v>
      </c>
      <c r="BU3" s="11">
        <f>IF(Resultados!D35='BR hombre'!BS3,BT3,0)</f>
        <v>0</v>
      </c>
      <c r="BV3" s="11">
        <v>1</v>
      </c>
      <c r="BW3" s="11">
        <v>0</v>
      </c>
      <c r="BX3" s="11">
        <f>IF(Resultados!D36='BR hombre'!BV3,BW3,0)</f>
        <v>0</v>
      </c>
    </row>
    <row r="4" spans="1:76">
      <c r="A4" s="11">
        <v>206</v>
      </c>
      <c r="B4" s="11">
        <v>10</v>
      </c>
      <c r="C4" s="11">
        <f>IF(D4=TRUE,B4,0)</f>
        <v>0</v>
      </c>
      <c r="D4" s="11">
        <f>AND(Resultados!D3&gt;'BR hombre'!A3,Resultados!D3&lt;='BR hombre'!A4)</f>
        <v/>
      </c>
      <c r="E4" s="11">
        <v>2</v>
      </c>
      <c r="F4" s="11">
        <v>10</v>
      </c>
      <c r="G4" s="11">
        <f>IF(Resultados!D4='BR hombre'!E4,F4,0)</f>
        <v>0</v>
      </c>
      <c r="H4" s="11">
        <v>2</v>
      </c>
      <c r="I4" s="11">
        <v>35</v>
      </c>
      <c r="J4" s="11">
        <f>IF(Resultados!D5='BR hombre'!H4,I4,0)</f>
        <v>0</v>
      </c>
      <c r="K4" s="11">
        <v>2</v>
      </c>
      <c r="L4" s="11">
        <v>0</v>
      </c>
      <c r="M4" s="11">
        <f>IF(Resultados!D9='BR hombre'!K4,L4,0)</f>
        <v>0</v>
      </c>
      <c r="N4" s="11">
        <v>2</v>
      </c>
      <c r="O4" s="11">
        <v>6</v>
      </c>
      <c r="P4" s="11">
        <f>IF(Resultados!D10='BR hombre'!N4,O4,0)</f>
        <v>0</v>
      </c>
      <c r="Q4" s="11">
        <v>2</v>
      </c>
      <c r="R4" s="11">
        <v>0</v>
      </c>
      <c r="S4" s="11">
        <f>IF(Resultados!D11='BR hombre'!Q4,R4,0)</f>
        <v>0</v>
      </c>
      <c r="T4" s="11">
        <v>2</v>
      </c>
      <c r="U4" s="11">
        <v>6</v>
      </c>
      <c r="V4" s="11">
        <f>IF(Resultados!D12='BR hombre'!T4,U4,0)</f>
        <v>0</v>
      </c>
      <c r="W4" s="11">
        <v>2</v>
      </c>
      <c r="X4" s="11">
        <v>0</v>
      </c>
      <c r="Y4" s="11">
        <f>IF(Resultados!D13='BR hombre'!W4,X4,0)</f>
        <v>0</v>
      </c>
      <c r="Z4" s="11">
        <v>2</v>
      </c>
      <c r="AA4" s="11">
        <v>0</v>
      </c>
      <c r="AB4" s="11">
        <f>IF(Resultados!D14='BR hombre'!Z4,AA4,0)</f>
        <v>0</v>
      </c>
      <c r="AC4" s="11">
        <v>2</v>
      </c>
      <c r="AD4" s="11">
        <v>0</v>
      </c>
      <c r="AE4" s="11">
        <f>IF(Resultados!D15='BR hombre'!AC4,AD4,0)</f>
        <v>0</v>
      </c>
      <c r="AF4" s="11">
        <v>2</v>
      </c>
      <c r="AG4" s="11">
        <v>6</v>
      </c>
      <c r="AH4" s="11">
        <f>IF(Resultados!D16='BR hombre'!AF4,AG4,0)</f>
        <v>0</v>
      </c>
      <c r="AI4" s="11">
        <v>2</v>
      </c>
      <c r="AJ4" s="11">
        <v>0</v>
      </c>
      <c r="AK4" s="11">
        <f>IF(Resultados!D17='BR hombre'!AI4,AJ4,0)</f>
        <v>0</v>
      </c>
      <c r="AL4" s="11">
        <v>2</v>
      </c>
      <c r="AM4" s="11">
        <v>0</v>
      </c>
      <c r="AN4" s="11">
        <f>IF(Resultados!D18='BR hombre'!AL4,AM4,0)</f>
        <v>0</v>
      </c>
      <c r="AO4" s="11">
        <v>2</v>
      </c>
      <c r="AP4" s="11">
        <v>6</v>
      </c>
      <c r="AQ4" s="11">
        <f>IF(Resultados!D21='BR hombre'!AO4,AP4,0)</f>
        <v>0</v>
      </c>
      <c r="AR4" s="11">
        <v>2</v>
      </c>
      <c r="AS4" s="11">
        <v>0</v>
      </c>
      <c r="AT4" s="11">
        <f>IF(Resultados!D22='BR hombre'!AR4,AS4,0)</f>
        <v>0</v>
      </c>
      <c r="AU4" s="11">
        <v>2</v>
      </c>
      <c r="AV4" s="11">
        <v>0</v>
      </c>
      <c r="AW4" s="11">
        <f>IF(Resultados!D23='BR hombre'!AU4,AV4,0)</f>
        <v>0</v>
      </c>
      <c r="AX4" s="11">
        <v>2</v>
      </c>
      <c r="AY4" s="11">
        <v>0</v>
      </c>
      <c r="AZ4" s="11">
        <f>IF(Resultados!D26='BR hombre'!AX4,AY4,0)</f>
        <v>0</v>
      </c>
      <c r="BA4" s="11">
        <v>2</v>
      </c>
      <c r="BB4" s="11">
        <v>0</v>
      </c>
      <c r="BC4" s="11">
        <f>IF(Resultados!D27='BR hombre'!BA4,BB4,0)</f>
        <v>0</v>
      </c>
      <c r="BD4" s="11">
        <v>2</v>
      </c>
      <c r="BE4" s="11">
        <v>0</v>
      </c>
      <c r="BF4" s="11">
        <f>IF(Resultados!D28='BR hombre'!BD4,BE4,0)</f>
        <v>0</v>
      </c>
      <c r="BG4" s="11">
        <v>2</v>
      </c>
      <c r="BH4" s="11">
        <v>0</v>
      </c>
      <c r="BI4" s="11">
        <f>IF(Resultados!D29='BR hombre'!BG4,BH4,0)</f>
        <v>0</v>
      </c>
      <c r="BJ4" s="11">
        <v>2</v>
      </c>
      <c r="BK4" s="11">
        <v>0</v>
      </c>
      <c r="BL4" s="11">
        <f>IF(Resultados!D30='BR hombre'!BJ4,BK4,0)</f>
        <v>0</v>
      </c>
      <c r="BM4" s="11">
        <v>2</v>
      </c>
      <c r="BN4" s="11">
        <v>0</v>
      </c>
      <c r="BO4" s="16">
        <f>IF(Resultados!D31='BR hombre'!BM4,BN4,0)</f>
        <v>0</v>
      </c>
      <c r="BP4" s="11">
        <v>2</v>
      </c>
      <c r="BQ4" s="11">
        <v>0</v>
      </c>
      <c r="BR4" s="11">
        <f>IF(Resultados!D34='BR hombre'!BP4,BQ4,0)</f>
        <v>0</v>
      </c>
      <c r="BS4" s="11">
        <v>2</v>
      </c>
      <c r="BT4" s="11">
        <v>38</v>
      </c>
      <c r="BU4" s="11">
        <f>IF(Resultados!D35='BR hombre'!BS4,BT4,0)</f>
        <v>0</v>
      </c>
      <c r="BV4" s="11">
        <v>2</v>
      </c>
      <c r="BW4" s="11">
        <v>0</v>
      </c>
      <c r="BX4" s="11">
        <f>IF(Resultados!D36='BR hombre'!BV4,BW4,0)</f>
        <v>0</v>
      </c>
    </row>
    <row r="5" spans="1:76">
      <c r="A5" s="11">
        <v>219</v>
      </c>
      <c r="B5" s="11">
        <v>15</v>
      </c>
      <c r="C5" s="11">
        <f>IF(D5=TRUE,B5,0)</f>
        <v>0</v>
      </c>
      <c r="D5" s="11">
        <f>AND(Resultados!D3&gt;'BR hombre'!A4,Resultados!D3&lt;='BR hombre'!A5)</f>
        <v/>
      </c>
      <c r="E5" s="11">
        <v>3</v>
      </c>
      <c r="F5" s="11">
        <v>15</v>
      </c>
      <c r="G5" s="11">
        <f>IF(Resultados!D4='BR hombre'!E5,F5,0)</f>
        <v>0</v>
      </c>
      <c r="H5" s="11">
        <v>3</v>
      </c>
      <c r="I5" s="11">
        <v>38</v>
      </c>
      <c r="J5" s="11">
        <f>IF(Resultados!D5='BR hombre'!H5,I5,0)</f>
        <v>0</v>
      </c>
      <c r="K5" s="11">
        <v>3</v>
      </c>
      <c r="L5" s="11">
        <v>0</v>
      </c>
      <c r="M5" s="11">
        <f>IF(Resultados!D9='BR hombre'!K5,L5,0)</f>
        <v>0</v>
      </c>
      <c r="N5" s="11">
        <v>3</v>
      </c>
      <c r="O5" s="11">
        <v>6</v>
      </c>
      <c r="P5" s="11">
        <f>IF(Resultados!D10='BR hombre'!N5,O5,0)</f>
        <v>0</v>
      </c>
      <c r="Q5" s="11">
        <v>3</v>
      </c>
      <c r="R5" s="11">
        <v>0</v>
      </c>
      <c r="S5" s="11">
        <f>IF(Resultados!D11='BR hombre'!Q5,R5,0)</f>
        <v>0</v>
      </c>
      <c r="T5" s="11">
        <v>3</v>
      </c>
      <c r="U5" s="11">
        <v>6</v>
      </c>
      <c r="V5" s="11">
        <f>IF(Resultados!D12='BR hombre'!T5,U5,0)</f>
        <v>0</v>
      </c>
      <c r="W5" s="11">
        <v>3</v>
      </c>
      <c r="X5" s="11">
        <v>0</v>
      </c>
      <c r="Y5" s="11">
        <f>IF(Resultados!D13='BR hombre'!W5,X5,0)</f>
        <v>0</v>
      </c>
      <c r="Z5" s="11">
        <v>3</v>
      </c>
      <c r="AA5" s="11">
        <v>0</v>
      </c>
      <c r="AB5" s="11">
        <f>IF(Resultados!D14='BR hombre'!Z5,AA5,0)</f>
        <v>0</v>
      </c>
      <c r="AC5" s="11">
        <v>3</v>
      </c>
      <c r="AD5" s="11">
        <v>0</v>
      </c>
      <c r="AE5" s="11">
        <f>IF(Resultados!D15='BR hombre'!AC5,AD5,0)</f>
        <v>0</v>
      </c>
      <c r="AF5" s="11">
        <v>3</v>
      </c>
      <c r="AG5" s="11">
        <v>6</v>
      </c>
      <c r="AH5" s="11">
        <f>IF(Resultados!D16='BR hombre'!AF5,AG5,0)</f>
        <v>0</v>
      </c>
      <c r="AI5" s="11">
        <v>3</v>
      </c>
      <c r="AJ5" s="11">
        <v>0</v>
      </c>
      <c r="AK5" s="11">
        <f>IF(Resultados!D17='BR hombre'!AI5,AJ5,0)</f>
        <v>0</v>
      </c>
      <c r="AL5" s="11">
        <v>3</v>
      </c>
      <c r="AM5" s="11">
        <v>10</v>
      </c>
      <c r="AN5" s="11">
        <f>IF(Resultados!D18='BR hombre'!AL5,AM5,0)</f>
        <v>0</v>
      </c>
      <c r="AO5" s="11">
        <v>3</v>
      </c>
      <c r="AP5" s="11">
        <v>16</v>
      </c>
      <c r="AQ5" s="11">
        <f>IF(Resultados!D21='BR hombre'!AO5,AP5,0)</f>
        <v>0</v>
      </c>
      <c r="AR5" s="11">
        <v>3</v>
      </c>
      <c r="AS5" s="11">
        <v>0</v>
      </c>
      <c r="AT5" s="11">
        <f>IF(Resultados!D22='BR hombre'!AR5,AS5,0)</f>
        <v>0</v>
      </c>
      <c r="AU5" s="11">
        <v>3</v>
      </c>
      <c r="AV5" s="11">
        <v>0</v>
      </c>
      <c r="AW5" s="11">
        <f>IF(Resultados!D23='BR hombre'!AU5,AV5,0)</f>
        <v>0</v>
      </c>
      <c r="AX5" s="11">
        <v>3</v>
      </c>
      <c r="AY5" s="11">
        <v>20</v>
      </c>
      <c r="AZ5" s="11">
        <f>IF(Resultados!D26='BR hombre'!AX5,AY5,0)</f>
        <v>0</v>
      </c>
      <c r="BA5" s="11">
        <v>3</v>
      </c>
      <c r="BB5" s="11">
        <v>15</v>
      </c>
      <c r="BC5" s="11">
        <f>IF(Resultados!D27='BR hombre'!BA5,BB5,0)</f>
        <v>0</v>
      </c>
      <c r="BD5" s="11">
        <v>3</v>
      </c>
      <c r="BE5" s="11">
        <v>0</v>
      </c>
      <c r="BF5" s="11">
        <f>IF(Resultados!D28='BR hombre'!BD5,BE5,0)</f>
        <v>0</v>
      </c>
      <c r="BG5" s="11">
        <v>3</v>
      </c>
      <c r="BH5" s="11">
        <v>0</v>
      </c>
      <c r="BI5" s="11">
        <f>IF(Resultados!D29='BR hombre'!BG5,BH5,0)</f>
        <v>0</v>
      </c>
      <c r="BJ5" s="11">
        <v>3</v>
      </c>
      <c r="BK5" s="11">
        <v>0</v>
      </c>
      <c r="BL5" s="11">
        <f>IF(Resultados!D30='BR hombre'!BJ5,BK5,0)</f>
        <v>0</v>
      </c>
      <c r="BM5" s="11">
        <v>3</v>
      </c>
      <c r="BN5" s="11">
        <v>0</v>
      </c>
      <c r="BO5" s="16">
        <f>IF(Resultados!D31='BR hombre'!BM5,BN5,0)</f>
        <v>0</v>
      </c>
      <c r="BP5" s="11">
        <v>3</v>
      </c>
      <c r="BQ5" s="11">
        <v>35</v>
      </c>
      <c r="BR5" s="11">
        <f>IF(Resultados!D34='BR hombre'!BP5,BQ5,0)</f>
        <v>0</v>
      </c>
      <c r="BS5" s="11">
        <v>3</v>
      </c>
      <c r="BT5" s="11">
        <v>41</v>
      </c>
      <c r="BU5" s="11">
        <f>IF(Resultados!D35='BR hombre'!BS5,BT5,0)</f>
        <v>0</v>
      </c>
      <c r="BV5" s="11">
        <v>3</v>
      </c>
      <c r="BW5" s="11">
        <v>10</v>
      </c>
      <c r="BX5" s="11">
        <f>IF(Resultados!D36='BR hombre'!BV5,BW5,0)</f>
        <v>0</v>
      </c>
    </row>
    <row r="6" spans="1:76">
      <c r="A6" s="11">
        <v>231</v>
      </c>
      <c r="B6" s="11">
        <v>20</v>
      </c>
      <c r="C6" s="11">
        <f>IF(D6=TRUE,B6,0)</f>
        <v>0</v>
      </c>
      <c r="D6" s="11">
        <f>AND(Resultados!D3&gt;'BR hombre'!A5,Resultados!D3&lt;='BR hombre'!A6)</f>
        <v/>
      </c>
      <c r="E6" s="11">
        <v>4</v>
      </c>
      <c r="F6" s="11">
        <v>20</v>
      </c>
      <c r="G6" s="11">
        <f>IF(Resultados!D4='BR hombre'!E6,F6,0)</f>
        <v>0</v>
      </c>
      <c r="H6" s="11">
        <v>4</v>
      </c>
      <c r="I6" s="11">
        <v>42</v>
      </c>
      <c r="J6" s="11">
        <f>IF(Resultados!D5='BR hombre'!H6,I6,0)</f>
        <v>0</v>
      </c>
      <c r="K6" s="11">
        <v>4</v>
      </c>
      <c r="L6" s="11">
        <v>0</v>
      </c>
      <c r="M6" s="11">
        <f>IF(Resultados!D9='BR hombre'!K6,L6,0)</f>
        <v>0</v>
      </c>
      <c r="N6" s="11">
        <v>4</v>
      </c>
      <c r="O6" s="11">
        <v>6</v>
      </c>
      <c r="P6" s="11">
        <f>IF(Resultados!D10='BR hombre'!N6,O6,0)</f>
        <v>0</v>
      </c>
      <c r="Q6" s="11">
        <v>4</v>
      </c>
      <c r="R6" s="11">
        <v>0</v>
      </c>
      <c r="S6" s="11">
        <f>IF(Resultados!D11='BR hombre'!Q6,R6,0)</f>
        <v>0</v>
      </c>
      <c r="T6" s="11">
        <v>4</v>
      </c>
      <c r="U6" s="11">
        <v>6</v>
      </c>
      <c r="V6" s="11">
        <f>IF(Resultados!D12='BR hombre'!T6,U6,0)</f>
        <v>0</v>
      </c>
      <c r="W6" s="11">
        <v>4</v>
      </c>
      <c r="X6" s="11">
        <v>0</v>
      </c>
      <c r="Y6" s="11">
        <f>IF(Resultados!D13='BR hombre'!W6,X6,0)</f>
        <v>0</v>
      </c>
      <c r="Z6" s="11">
        <v>4</v>
      </c>
      <c r="AA6" s="11">
        <v>0</v>
      </c>
      <c r="AB6" s="11">
        <f>IF(Resultados!D14='BR hombre'!Z6,AA6,0)</f>
        <v>0</v>
      </c>
      <c r="AC6" s="11">
        <v>4</v>
      </c>
      <c r="AD6" s="11">
        <v>0</v>
      </c>
      <c r="AE6" s="11">
        <f>IF(Resultados!D15='BR hombre'!AC6,AD6,0)</f>
        <v>0</v>
      </c>
      <c r="AF6" s="11">
        <v>4</v>
      </c>
      <c r="AG6" s="11">
        <v>6</v>
      </c>
      <c r="AH6" s="11">
        <f>IF(Resultados!D16='BR hombre'!AF6,AG6,0)</f>
        <v>0</v>
      </c>
      <c r="AI6" s="11">
        <v>4</v>
      </c>
      <c r="AJ6" s="11">
        <v>0</v>
      </c>
      <c r="AK6" s="11">
        <f>IF(Resultados!D17='BR hombre'!AI6,AJ6,0)</f>
        <v>0</v>
      </c>
      <c r="AL6" s="11">
        <v>4</v>
      </c>
      <c r="AM6" s="11">
        <v>20</v>
      </c>
      <c r="AN6" s="11">
        <f>IF(Resultados!D18='BR hombre'!AL6,AM6,0)</f>
        <v>0</v>
      </c>
      <c r="AO6" s="11">
        <v>4</v>
      </c>
      <c r="AP6" s="11">
        <v>26</v>
      </c>
      <c r="AQ6" s="11">
        <f>IF(Resultados!D21='BR hombre'!AO6,AP6,0)</f>
        <v>0</v>
      </c>
      <c r="AR6" s="11">
        <v>4</v>
      </c>
      <c r="AS6" s="11">
        <v>0</v>
      </c>
      <c r="AT6" s="11">
        <f>IF(Resultados!D22='BR hombre'!AR6,AS6,0)</f>
        <v>0</v>
      </c>
      <c r="AU6" s="11">
        <v>4</v>
      </c>
      <c r="AV6" s="11">
        <v>0</v>
      </c>
      <c r="AW6" s="11">
        <f>IF(Resultados!D23='BR hombre'!AU6,AV6,0)</f>
        <v>0</v>
      </c>
      <c r="AX6" s="11">
        <v>4</v>
      </c>
      <c r="AY6" s="11">
        <v>30</v>
      </c>
      <c r="AZ6" s="11">
        <f>IF(Resultados!D26='BR hombre'!AX6,AY6,0)</f>
        <v>0</v>
      </c>
      <c r="BA6" s="11">
        <v>4</v>
      </c>
      <c r="BB6" s="11">
        <v>30</v>
      </c>
      <c r="BC6" s="11">
        <f>IF(Resultados!D27='BR hombre'!BA6,BB6,0)</f>
        <v>0</v>
      </c>
      <c r="BD6" s="11">
        <v>4</v>
      </c>
      <c r="BE6" s="11">
        <v>0</v>
      </c>
      <c r="BF6" s="11">
        <f>IF(Resultados!D28='BR hombre'!BD6,BE6,0)</f>
        <v>0</v>
      </c>
      <c r="BG6" s="11">
        <v>4</v>
      </c>
      <c r="BH6" s="11">
        <v>10</v>
      </c>
      <c r="BI6" s="11">
        <f>IF(Resultados!D29='BR hombre'!BG6,BH6,0)</f>
        <v>0</v>
      </c>
      <c r="BJ6" s="11">
        <v>4</v>
      </c>
      <c r="BK6" s="11">
        <v>0</v>
      </c>
      <c r="BL6" s="11">
        <f>IF(Resultados!D30='BR hombre'!BJ6,BK6,0)</f>
        <v>0</v>
      </c>
      <c r="BM6" s="11">
        <v>4</v>
      </c>
      <c r="BN6" s="11">
        <v>0</v>
      </c>
      <c r="BO6" s="16">
        <f>IF(Resultados!D31='BR hombre'!BM6,BN6,0)</f>
        <v>0</v>
      </c>
      <c r="BP6" s="11">
        <v>4</v>
      </c>
      <c r="BQ6" s="11">
        <v>40</v>
      </c>
      <c r="BR6" s="11">
        <f>IF(Resultados!D34='BR hombre'!BP6,BQ6,0)</f>
        <v>0</v>
      </c>
      <c r="BS6" s="11">
        <v>4</v>
      </c>
      <c r="BT6" s="11">
        <v>44</v>
      </c>
      <c r="BU6" s="11">
        <f>IF(Resultados!D35='BR hombre'!BS6,BT6,0)</f>
        <v>0</v>
      </c>
      <c r="BV6" s="11">
        <v>4</v>
      </c>
      <c r="BW6" s="11">
        <v>25</v>
      </c>
      <c r="BX6" s="11">
        <f>IF(Resultados!D36='BR hombre'!BV6,BW6,0)</f>
        <v>0</v>
      </c>
    </row>
    <row r="7" spans="1:76">
      <c r="A7" s="11">
        <v>244</v>
      </c>
      <c r="B7" s="11">
        <v>25</v>
      </c>
      <c r="C7" s="11">
        <f>IF(D7=TRUE,B7,0)</f>
        <v>0</v>
      </c>
      <c r="D7" s="11">
        <f>AND(Resultados!D3&gt;'BR hombre'!A6,Resultados!D3&lt;='BR hombre'!A7)</f>
        <v/>
      </c>
      <c r="E7" s="11">
        <v>5</v>
      </c>
      <c r="F7" s="11">
        <v>25</v>
      </c>
      <c r="G7" s="11">
        <f>IF(Resultados!D4='BR hombre'!E7,F7,0)</f>
        <v>0</v>
      </c>
      <c r="H7" s="11">
        <v>5</v>
      </c>
      <c r="I7" s="11">
        <v>45</v>
      </c>
      <c r="J7" s="11">
        <f>IF(Resultados!D5='BR hombre'!H7,I7,0)</f>
        <v>0</v>
      </c>
      <c r="K7" s="11">
        <v>5</v>
      </c>
      <c r="L7" s="11">
        <v>0</v>
      </c>
      <c r="M7" s="11">
        <f>IF(Resultados!D9='BR hombre'!K7,L7,0)</f>
        <v>0</v>
      </c>
      <c r="N7" s="11">
        <v>5</v>
      </c>
      <c r="O7" s="11">
        <v>6</v>
      </c>
      <c r="P7" s="11">
        <f>IF(Resultados!D10='BR hombre'!N7,O7,0)</f>
        <v>0</v>
      </c>
      <c r="Q7" s="11">
        <v>5</v>
      </c>
      <c r="R7" s="11">
        <v>0</v>
      </c>
      <c r="S7" s="11">
        <f>IF(Resultados!D11='BR hombre'!Q7,R7,0)</f>
        <v>0</v>
      </c>
      <c r="T7" s="11">
        <v>5</v>
      </c>
      <c r="U7" s="11">
        <v>6</v>
      </c>
      <c r="V7" s="11">
        <f>IF(Resultados!D12='BR hombre'!T7,U7,0)</f>
        <v>0</v>
      </c>
      <c r="W7" s="11">
        <v>5</v>
      </c>
      <c r="X7" s="11">
        <v>0</v>
      </c>
      <c r="Y7" s="11">
        <f>IF(Resultados!D13='BR hombre'!W7,X7,0)</f>
        <v>0</v>
      </c>
      <c r="Z7" s="11">
        <v>5</v>
      </c>
      <c r="AA7" s="11">
        <v>0</v>
      </c>
      <c r="AB7" s="11">
        <f>IF(Resultados!D14='BR hombre'!Z7,AA7,0)</f>
        <v>0</v>
      </c>
      <c r="AC7" s="11">
        <v>5</v>
      </c>
      <c r="AD7" s="11">
        <v>0</v>
      </c>
      <c r="AE7" s="11">
        <f>IF(Resultados!D15='BR hombre'!AC7,AD7,0)</f>
        <v>0</v>
      </c>
      <c r="AF7" s="11">
        <v>5</v>
      </c>
      <c r="AG7" s="11">
        <v>6</v>
      </c>
      <c r="AH7" s="11">
        <f>IF(Resultados!D16='BR hombre'!AF7,AG7,0)</f>
        <v>0</v>
      </c>
      <c r="AI7" s="11">
        <v>5</v>
      </c>
      <c r="AJ7" s="11">
        <v>0</v>
      </c>
      <c r="AK7" s="11">
        <f>IF(Resultados!D17='BR hombre'!AI7,AJ7,0)</f>
        <v>0</v>
      </c>
      <c r="AL7" s="11">
        <v>5</v>
      </c>
      <c r="AM7" s="11">
        <v>30</v>
      </c>
      <c r="AN7" s="11">
        <f>IF(Resultados!D18='BR hombre'!AL7,AM7,0)</f>
        <v>0</v>
      </c>
      <c r="AO7" s="11">
        <v>5</v>
      </c>
      <c r="AP7" s="11">
        <v>36</v>
      </c>
      <c r="AQ7" s="11">
        <f>IF(Resultados!D21='BR hombre'!AO7,AP7,0)</f>
        <v>0</v>
      </c>
      <c r="AR7" s="11">
        <v>5</v>
      </c>
      <c r="AS7" s="11">
        <v>11</v>
      </c>
      <c r="AT7" s="11">
        <f>IF(Resultados!D22='BR hombre'!AR7,AS7,0)</f>
        <v>0</v>
      </c>
      <c r="AU7" s="11">
        <v>5</v>
      </c>
      <c r="AV7" s="11">
        <v>0</v>
      </c>
      <c r="AW7" s="11">
        <f>IF(Resultados!D23='BR hombre'!AU7,AV7,0)</f>
        <v>0</v>
      </c>
      <c r="AX7" s="11">
        <v>5</v>
      </c>
      <c r="AY7" s="11">
        <v>40</v>
      </c>
      <c r="AZ7" s="11">
        <f>IF(Resultados!D26='BR hombre'!AX7,AY7,0)</f>
        <v>0</v>
      </c>
      <c r="BA7" s="11">
        <v>5</v>
      </c>
      <c r="BB7" s="11">
        <v>40</v>
      </c>
      <c r="BC7" s="11">
        <f>IF(Resultados!D27='BR hombre'!BA7,BB7,0)</f>
        <v>0</v>
      </c>
      <c r="BD7" s="11">
        <v>5</v>
      </c>
      <c r="BE7" s="11">
        <v>0</v>
      </c>
      <c r="BF7" s="11">
        <f>IF(Resultados!D28='BR hombre'!BD7,BE7,0)</f>
        <v>0</v>
      </c>
      <c r="BG7" s="11">
        <v>5</v>
      </c>
      <c r="BH7" s="11">
        <v>15</v>
      </c>
      <c r="BI7" s="11">
        <f>IF(Resultados!D29='BR hombre'!BG7,BH7,0)</f>
        <v>0</v>
      </c>
      <c r="BJ7" s="11">
        <v>5</v>
      </c>
      <c r="BK7" s="11">
        <v>0</v>
      </c>
      <c r="BL7" s="11">
        <f>IF(Resultados!D30='BR hombre'!BJ7,BK7,0)</f>
        <v>0</v>
      </c>
      <c r="BM7" s="11">
        <v>5</v>
      </c>
      <c r="BN7" s="11">
        <v>0</v>
      </c>
      <c r="BO7" s="16">
        <f>IF(Resultados!D31='BR hombre'!BM7,BN7,0)</f>
        <v>0</v>
      </c>
      <c r="BP7" s="11">
        <v>5</v>
      </c>
      <c r="BQ7" s="11">
        <v>44</v>
      </c>
      <c r="BR7" s="11">
        <f>IF(Resultados!D34='BR hombre'!BP7,BQ7,0)</f>
        <v>0</v>
      </c>
      <c r="BS7" s="11">
        <v>5</v>
      </c>
      <c r="BT7" s="11">
        <v>47</v>
      </c>
      <c r="BU7" s="11">
        <f>IF(Resultados!D35='BR hombre'!BS7,BT7,0)</f>
        <v>0</v>
      </c>
      <c r="BV7" s="11">
        <v>5</v>
      </c>
      <c r="BW7" s="11">
        <v>35</v>
      </c>
      <c r="BX7" s="11">
        <f>IF(Resultados!D36='BR hombre'!BV7,BW7,0)</f>
        <v>0</v>
      </c>
    </row>
    <row r="8" spans="1:76">
      <c r="A8" s="11">
        <v>256</v>
      </c>
      <c r="B8" s="11">
        <v>30</v>
      </c>
      <c r="C8" s="11">
        <f>IF(D8=TRUE,B8,0)</f>
        <v>0</v>
      </c>
      <c r="D8" s="11">
        <f>AND(Resultados!D3&gt;'BR hombre'!A7,Resultados!D3&lt;='BR hombre'!A8)</f>
        <v/>
      </c>
      <c r="E8" s="11">
        <v>6</v>
      </c>
      <c r="F8" s="11">
        <v>30</v>
      </c>
      <c r="G8" s="11">
        <f>IF(Resultados!D4='BR hombre'!E8,F8,0)</f>
        <v>0</v>
      </c>
      <c r="H8" s="11">
        <v>6</v>
      </c>
      <c r="I8" s="11">
        <v>48</v>
      </c>
      <c r="J8" s="11">
        <f>IF(Resultados!D5='BR hombre'!H8,I8,0)</f>
        <v>0</v>
      </c>
      <c r="K8" s="11">
        <v>6</v>
      </c>
      <c r="L8" s="11">
        <v>0</v>
      </c>
      <c r="M8" s="11">
        <f>IF(Resultados!D9='BR hombre'!K8,L8,0)</f>
        <v>0</v>
      </c>
      <c r="N8" s="11">
        <v>6</v>
      </c>
      <c r="O8" s="11">
        <v>6</v>
      </c>
      <c r="P8" s="11">
        <f>IF(Resultados!D10='BR hombre'!N8,O8,0)</f>
        <v>0</v>
      </c>
      <c r="Q8" s="11">
        <v>6</v>
      </c>
      <c r="R8" s="11">
        <v>0</v>
      </c>
      <c r="S8" s="11">
        <f>IF(Resultados!D11='BR hombre'!Q8,R8,0)</f>
        <v>0</v>
      </c>
      <c r="T8" s="11">
        <v>6</v>
      </c>
      <c r="U8" s="11">
        <v>6</v>
      </c>
      <c r="V8" s="11">
        <f>IF(Resultados!D12='BR hombre'!T8,U8,0)</f>
        <v>0</v>
      </c>
      <c r="W8" s="11">
        <v>6</v>
      </c>
      <c r="X8" s="11">
        <v>0</v>
      </c>
      <c r="Y8" s="11">
        <f>IF(Resultados!D13='BR hombre'!W8,X8,0)</f>
        <v>0</v>
      </c>
      <c r="Z8" s="11">
        <v>6</v>
      </c>
      <c r="AA8" s="11">
        <v>0</v>
      </c>
      <c r="AB8" s="11">
        <f>IF(Resultados!D14='BR hombre'!Z8,AA8,0)</f>
        <v>0</v>
      </c>
      <c r="AC8" s="11">
        <v>6</v>
      </c>
      <c r="AD8" s="11">
        <v>0</v>
      </c>
      <c r="AE8" s="11">
        <f>IF(Resultados!D15='BR hombre'!AC8,AD8,0)</f>
        <v>0</v>
      </c>
      <c r="AF8" s="11">
        <v>6</v>
      </c>
      <c r="AG8" s="11">
        <v>6</v>
      </c>
      <c r="AH8" s="11">
        <f>IF(Resultados!D16='BR hombre'!AF8,AG8,0)</f>
        <v>0</v>
      </c>
      <c r="AI8" s="11">
        <v>6</v>
      </c>
      <c r="AJ8" s="11">
        <v>0</v>
      </c>
      <c r="AK8" s="11">
        <f>IF(Resultados!D17='BR hombre'!AI8,AJ8,0)</f>
        <v>0</v>
      </c>
      <c r="AL8" s="11">
        <v>6</v>
      </c>
      <c r="AM8" s="11">
        <v>35</v>
      </c>
      <c r="AN8" s="11">
        <f>IF(Resultados!D18='BR hombre'!AL8,AM8,0)</f>
        <v>0</v>
      </c>
      <c r="AO8" s="11">
        <v>6</v>
      </c>
      <c r="AP8" s="11">
        <v>41</v>
      </c>
      <c r="AQ8" s="11">
        <f>IF(Resultados!D21='BR hombre'!AO8,AP8,0)</f>
        <v>0</v>
      </c>
      <c r="AR8" s="11">
        <v>6</v>
      </c>
      <c r="AS8" s="11">
        <v>16</v>
      </c>
      <c r="AT8" s="11">
        <f>IF(Resultados!D22='BR hombre'!AR8,AS8,0)</f>
        <v>0</v>
      </c>
      <c r="AU8" s="11">
        <v>6</v>
      </c>
      <c r="AV8" s="11">
        <v>12</v>
      </c>
      <c r="AW8" s="11">
        <f>IF(Resultados!D23='BR hombre'!AU8,AV8,0)</f>
        <v>0</v>
      </c>
      <c r="AX8" s="11">
        <v>6</v>
      </c>
      <c r="AY8" s="11">
        <v>50</v>
      </c>
      <c r="AZ8" s="11">
        <f>IF(Resultados!D26='BR hombre'!AX8,AY8,0)</f>
        <v>0</v>
      </c>
      <c r="BA8" s="11">
        <v>6</v>
      </c>
      <c r="BB8" s="11">
        <v>48</v>
      </c>
      <c r="BC8" s="11">
        <f>IF(Resultados!D27='BR hombre'!BA8,BB8,0)</f>
        <v>0</v>
      </c>
      <c r="BD8" s="11">
        <v>6</v>
      </c>
      <c r="BE8" s="11">
        <v>2</v>
      </c>
      <c r="BF8" s="11">
        <f>IF(Resultados!D28='BR hombre'!BD8,BE8,0)</f>
        <v>0</v>
      </c>
      <c r="BG8" s="11">
        <v>6</v>
      </c>
      <c r="BH8" s="11">
        <v>18</v>
      </c>
      <c r="BI8" s="11">
        <f>IF(Resultados!D29='BR hombre'!BG8,BH8,0)</f>
        <v>0</v>
      </c>
      <c r="BJ8" s="11">
        <v>6</v>
      </c>
      <c r="BK8" s="11">
        <v>0</v>
      </c>
      <c r="BL8" s="11">
        <f>IF(Resultados!D30='BR hombre'!BJ8,BK8,0)</f>
        <v>0</v>
      </c>
      <c r="BM8" s="11">
        <v>6</v>
      </c>
      <c r="BN8" s="11">
        <v>0</v>
      </c>
      <c r="BO8" s="16">
        <f>IF(Resultados!D31='BR hombre'!BM8,BN8,0)</f>
        <v>0</v>
      </c>
      <c r="BP8" s="11">
        <v>6</v>
      </c>
      <c r="BQ8" s="11">
        <v>50</v>
      </c>
      <c r="BR8" s="11">
        <f>IF(Resultados!D34='BR hombre'!BP8,BQ8,0)</f>
        <v>0</v>
      </c>
      <c r="BS8" s="11">
        <v>6</v>
      </c>
      <c r="BT8" s="11">
        <v>50</v>
      </c>
      <c r="BU8" s="11">
        <f>IF(Resultados!D35='BR hombre'!BS8,BT8,0)</f>
        <v>0</v>
      </c>
      <c r="BV8" s="11">
        <v>6</v>
      </c>
      <c r="BW8" s="11">
        <v>38</v>
      </c>
      <c r="BX8" s="11">
        <f>IF(Resultados!D36='BR hombre'!BV8,BW8,0)</f>
        <v>0</v>
      </c>
    </row>
    <row r="9" spans="1:76">
      <c r="A9" s="11">
        <v>269</v>
      </c>
      <c r="B9" s="11">
        <v>35</v>
      </c>
      <c r="C9" s="11">
        <f>IF(D9=TRUE,B9,0)</f>
        <v>0</v>
      </c>
      <c r="D9" s="11">
        <f>AND(Resultados!D3&gt;'BR hombre'!A8,Resultados!D3&lt;='BR hombre'!A9)</f>
        <v/>
      </c>
      <c r="E9" s="11">
        <v>7</v>
      </c>
      <c r="F9" s="11">
        <v>34</v>
      </c>
      <c r="G9" s="11">
        <f>IF(Resultados!D4='BR hombre'!E9,F9,0)</f>
        <v>0</v>
      </c>
      <c r="H9" s="11">
        <v>7</v>
      </c>
      <c r="I9" s="11">
        <v>52</v>
      </c>
      <c r="J9" s="11">
        <f>IF(Resultados!D5='BR hombre'!H9,I9,0)</f>
        <v>0</v>
      </c>
      <c r="K9" s="11">
        <v>7</v>
      </c>
      <c r="L9" s="11">
        <v>13</v>
      </c>
      <c r="M9" s="11">
        <f>IF(Resultados!D9='BR hombre'!K9,L9,0)</f>
        <v>0</v>
      </c>
      <c r="N9" s="11">
        <v>7</v>
      </c>
      <c r="O9" s="11">
        <v>16</v>
      </c>
      <c r="P9" s="11">
        <f>IF(Resultados!D10='BR hombre'!N9,O9,0)</f>
        <v>0</v>
      </c>
      <c r="Q9" s="11">
        <v>7</v>
      </c>
      <c r="R9" s="11">
        <v>0</v>
      </c>
      <c r="S9" s="11">
        <f>IF(Resultados!D11='BR hombre'!Q9,R9,0)</f>
        <v>0</v>
      </c>
      <c r="T9" s="11">
        <v>7</v>
      </c>
      <c r="U9" s="11">
        <v>6</v>
      </c>
      <c r="V9" s="11">
        <f>IF(Resultados!D12='BR hombre'!T9,U9,0)</f>
        <v>0</v>
      </c>
      <c r="W9" s="11">
        <v>7</v>
      </c>
      <c r="X9" s="11">
        <v>0</v>
      </c>
      <c r="Y9" s="11">
        <f>IF(Resultados!D13='BR hombre'!W9,X9,0)</f>
        <v>0</v>
      </c>
      <c r="Z9" s="11">
        <v>7</v>
      </c>
      <c r="AA9" s="11">
        <v>0</v>
      </c>
      <c r="AB9" s="11">
        <f>IF(Resultados!D14='BR hombre'!Z9,AA9,0)</f>
        <v>0</v>
      </c>
      <c r="AC9" s="11">
        <v>7</v>
      </c>
      <c r="AD9" s="11">
        <v>0</v>
      </c>
      <c r="AE9" s="11">
        <f>IF(Resultados!D15='BR hombre'!AC9,AD9,0)</f>
        <v>0</v>
      </c>
      <c r="AF9" s="11">
        <v>7</v>
      </c>
      <c r="AG9" s="11">
        <v>6</v>
      </c>
      <c r="AH9" s="11">
        <f>IF(Resultados!D16='BR hombre'!AF9,AG9,0)</f>
        <v>0</v>
      </c>
      <c r="AI9" s="11">
        <v>7</v>
      </c>
      <c r="AJ9" s="11">
        <v>2</v>
      </c>
      <c r="AK9" s="11">
        <f>IF(Resultados!D17='BR hombre'!AI9,AJ9,0)</f>
        <v>0</v>
      </c>
      <c r="AL9" s="11">
        <v>7</v>
      </c>
      <c r="AM9" s="11">
        <v>38</v>
      </c>
      <c r="AN9" s="11">
        <f>IF(Resultados!D18='BR hombre'!AL9,AM9,0)</f>
        <v>0</v>
      </c>
      <c r="AO9" s="11">
        <v>7</v>
      </c>
      <c r="AP9" s="11">
        <v>43</v>
      </c>
      <c r="AQ9" s="11">
        <f>IF(Resultados!D21='BR hombre'!AO9,AP9,0)</f>
        <v>0</v>
      </c>
      <c r="AR9" s="11">
        <v>7</v>
      </c>
      <c r="AS9" s="11">
        <v>21</v>
      </c>
      <c r="AT9" s="11">
        <f>IF(Resultados!D22='BR hombre'!AR9,AS9,0)</f>
        <v>0</v>
      </c>
      <c r="AU9" s="11">
        <v>7</v>
      </c>
      <c r="AV9" s="11">
        <v>15</v>
      </c>
      <c r="AW9" s="11">
        <f>IF(Resultados!D23='BR hombre'!AU9,AV9,0)</f>
        <v>0</v>
      </c>
      <c r="AX9" s="11">
        <v>7</v>
      </c>
      <c r="AY9" s="11">
        <v>60</v>
      </c>
      <c r="AZ9" s="11">
        <f>IF(Resultados!D26='BR hombre'!AX9,AY9,0)</f>
        <v>0</v>
      </c>
      <c r="BA9" s="11">
        <v>7</v>
      </c>
      <c r="BB9" s="11">
        <v>55</v>
      </c>
      <c r="BC9" s="11">
        <f>IF(Resultados!D27='BR hombre'!BA9,BB9,0)</f>
        <v>0</v>
      </c>
      <c r="BD9" s="11">
        <v>7</v>
      </c>
      <c r="BE9" s="11">
        <v>5</v>
      </c>
      <c r="BF9" s="11">
        <f>IF(Resultados!D28='BR hombre'!BD9,BE9,0)</f>
        <v>0</v>
      </c>
      <c r="BG9" s="11">
        <v>7</v>
      </c>
      <c r="BH9" s="11">
        <v>21</v>
      </c>
      <c r="BI9" s="11">
        <f>IF(Resultados!D29='BR hombre'!BG9,BH9,0)</f>
        <v>0</v>
      </c>
      <c r="BJ9" s="11">
        <v>7</v>
      </c>
      <c r="BK9" s="11">
        <v>0</v>
      </c>
      <c r="BL9" s="11">
        <f>IF(Resultados!D30='BR hombre'!BJ9,BK9,0)</f>
        <v>0</v>
      </c>
      <c r="BM9" s="11">
        <v>7</v>
      </c>
      <c r="BN9" s="11">
        <v>5</v>
      </c>
      <c r="BO9" s="16">
        <f>IF(Resultados!D31='BR hombre'!BM9,BN9,0)</f>
        <v>0</v>
      </c>
      <c r="BP9" s="11">
        <v>7</v>
      </c>
      <c r="BQ9" s="11">
        <v>55</v>
      </c>
      <c r="BR9" s="11">
        <f>IF(Resultados!D34='BR hombre'!BP9,BQ9,0)</f>
        <v>0</v>
      </c>
      <c r="BS9" s="11">
        <v>7</v>
      </c>
      <c r="BT9" s="11">
        <v>55</v>
      </c>
      <c r="BU9" s="11">
        <f>IF(Resultados!D35='BR hombre'!BS9,BT9,0)</f>
        <v>0</v>
      </c>
      <c r="BV9" s="11">
        <v>7</v>
      </c>
      <c r="BW9" s="11">
        <v>41</v>
      </c>
      <c r="BX9" s="11">
        <f>IF(Resultados!D36='BR hombre'!BV9,BW9,0)</f>
        <v>0</v>
      </c>
    </row>
    <row r="10" spans="1:76">
      <c r="A10" s="11">
        <v>281</v>
      </c>
      <c r="B10" s="11">
        <v>40</v>
      </c>
      <c r="C10" s="11">
        <f>IF(D10=TRUE,B10,0)</f>
        <v>0</v>
      </c>
      <c r="D10" s="11">
        <f>AND(Resultados!D3&gt;'BR hombre'!A9,Resultados!D10&lt;='BR hombre'!A10)</f>
        <v/>
      </c>
      <c r="E10" s="11">
        <v>8</v>
      </c>
      <c r="F10" s="11">
        <v>39</v>
      </c>
      <c r="G10" s="11">
        <f>IF(Resultados!D4='BR hombre'!E10,F10,0)</f>
        <v>0</v>
      </c>
      <c r="H10" s="11">
        <v>8</v>
      </c>
      <c r="I10" s="11">
        <v>55</v>
      </c>
      <c r="J10" s="11">
        <f>IF(Resultados!D5='BR hombre'!H10,I10,0)</f>
        <v>0</v>
      </c>
      <c r="K10" s="11">
        <v>8</v>
      </c>
      <c r="L10" s="11">
        <v>18</v>
      </c>
      <c r="M10" s="11">
        <f>IF(Resultados!D9='BR hombre'!K10,L10,0)</f>
        <v>0</v>
      </c>
      <c r="N10" s="11">
        <v>8</v>
      </c>
      <c r="O10" s="11">
        <v>26</v>
      </c>
      <c r="P10" s="11">
        <f>IF(Resultados!D10='BR hombre'!N10,O10,0)</f>
        <v>0</v>
      </c>
      <c r="Q10" s="11">
        <v>8</v>
      </c>
      <c r="R10" s="11">
        <v>0</v>
      </c>
      <c r="S10" s="11">
        <f>IF(Resultados!D11='BR hombre'!Q10,R10,0)</f>
        <v>0</v>
      </c>
      <c r="T10" s="11">
        <v>8</v>
      </c>
      <c r="U10" s="11">
        <v>6</v>
      </c>
      <c r="V10" s="11">
        <f>IF(Resultados!D12='BR hombre'!T10,U10,0)</f>
        <v>0</v>
      </c>
      <c r="W10" s="11">
        <v>8</v>
      </c>
      <c r="X10" s="11">
        <v>0</v>
      </c>
      <c r="Y10" s="11">
        <f>IF(Resultados!D13='BR hombre'!W10,X10,0)</f>
        <v>0</v>
      </c>
      <c r="Z10" s="11">
        <v>8</v>
      </c>
      <c r="AA10" s="11">
        <v>9</v>
      </c>
      <c r="AB10" s="11">
        <f>IF(Resultados!D14='BR hombre'!Z10,AA10,0)</f>
        <v>0</v>
      </c>
      <c r="AC10" s="11">
        <v>8</v>
      </c>
      <c r="AD10" s="11">
        <v>0</v>
      </c>
      <c r="AE10" s="11">
        <f>IF(Resultados!D15='BR hombre'!AC10,AD10,0)</f>
        <v>0</v>
      </c>
      <c r="AF10" s="11">
        <v>8</v>
      </c>
      <c r="AG10" s="11">
        <v>6</v>
      </c>
      <c r="AH10" s="11">
        <f>IF(Resultados!D16='BR hombre'!AF10,AG10,0)</f>
        <v>0</v>
      </c>
      <c r="AI10" s="11">
        <v>8</v>
      </c>
      <c r="AJ10" s="11">
        <v>7</v>
      </c>
      <c r="AK10" s="11">
        <f>IF(Resultados!D17='BR hombre'!AI10,AJ10,0)</f>
        <v>0</v>
      </c>
      <c r="AL10" s="11">
        <v>8</v>
      </c>
      <c r="AM10" s="11">
        <v>41</v>
      </c>
      <c r="AN10" s="11">
        <f>IF(Resultados!D18='BR hombre'!AL10,AM10,0)</f>
        <v>0</v>
      </c>
      <c r="AO10" s="11">
        <v>8</v>
      </c>
      <c r="AP10" s="11">
        <v>46</v>
      </c>
      <c r="AQ10" s="11">
        <f>IF(Resultados!D21='BR hombre'!AO10,AP10,0)</f>
        <v>0</v>
      </c>
      <c r="AR10" s="11">
        <v>8</v>
      </c>
      <c r="AS10" s="11">
        <v>26</v>
      </c>
      <c r="AT10" s="11">
        <f>IF(Resultados!D22='BR hombre'!AR10,AS10,0)</f>
        <v>0</v>
      </c>
      <c r="AU10" s="11">
        <v>8</v>
      </c>
      <c r="AV10" s="11">
        <v>17</v>
      </c>
      <c r="AW10" s="11">
        <f>IF(Resultados!D23='BR hombre'!AU10,AV10,0)</f>
        <v>0</v>
      </c>
      <c r="AX10" s="11">
        <v>8</v>
      </c>
      <c r="AY10" s="11">
        <v>62</v>
      </c>
      <c r="AZ10" s="11">
        <f>IF(Resultados!D26='BR hombre'!AX10,AY10,0)</f>
        <v>0</v>
      </c>
      <c r="BA10" s="11">
        <v>8</v>
      </c>
      <c r="BB10" s="11">
        <v>57</v>
      </c>
      <c r="BC10" s="11">
        <f>IF(Resultados!D27='BR hombre'!BA10,BB10,0)</f>
        <v>0</v>
      </c>
      <c r="BD10" s="11">
        <v>8</v>
      </c>
      <c r="BE10" s="11">
        <v>10</v>
      </c>
      <c r="BF10" s="11">
        <f>IF(Resultados!D28='BR hombre'!BD10,BE10,0)</f>
        <v>0</v>
      </c>
      <c r="BG10" s="11">
        <v>8</v>
      </c>
      <c r="BH10" s="11">
        <v>25</v>
      </c>
      <c r="BI10" s="11">
        <f>IF(Resultados!D29='BR hombre'!BG10,BH10,0)</f>
        <v>0</v>
      </c>
      <c r="BJ10" s="11">
        <v>8</v>
      </c>
      <c r="BK10" s="11">
        <v>15</v>
      </c>
      <c r="BL10" s="11">
        <f>IF(Resultados!D30='BR hombre'!BJ10,BK10,0)</f>
        <v>0</v>
      </c>
      <c r="BM10" s="11">
        <v>8</v>
      </c>
      <c r="BN10" s="11">
        <v>10</v>
      </c>
      <c r="BO10" s="16">
        <f>IF(Resultados!D31='BR hombre'!BM10,BN10,0)</f>
        <v>0</v>
      </c>
      <c r="BP10" s="11">
        <v>8</v>
      </c>
      <c r="BQ10" s="11">
        <v>60</v>
      </c>
      <c r="BR10" s="11">
        <f>IF(Resultados!D34='BR hombre'!BP10,BQ10,0)</f>
        <v>0</v>
      </c>
      <c r="BS10" s="11">
        <v>8</v>
      </c>
      <c r="BT10" s="11">
        <v>60</v>
      </c>
      <c r="BU10" s="11">
        <f>IF(Resultados!D35='BR hombre'!BS10,BT10,0)</f>
        <v>0</v>
      </c>
      <c r="BV10" s="11">
        <v>8</v>
      </c>
      <c r="BW10" s="11">
        <v>44</v>
      </c>
      <c r="BX10" s="11">
        <f>IF(Resultados!D36='BR hombre'!BV10,BW10,0)</f>
        <v>0</v>
      </c>
    </row>
    <row r="11" spans="1:76">
      <c r="A11" s="11">
        <v>294</v>
      </c>
      <c r="B11" s="11">
        <v>45</v>
      </c>
      <c r="C11" s="11">
        <f>IF(D11=TRUE,B11,0)</f>
        <v>0</v>
      </c>
      <c r="D11" s="11">
        <f>AND(Resultados!D3&gt;'BR hombre'!A10,Resultados!D11&lt;='BR hombre'!A11)</f>
        <v/>
      </c>
      <c r="E11" s="11">
        <v>9</v>
      </c>
      <c r="F11" s="11">
        <v>43</v>
      </c>
      <c r="G11" s="11">
        <f>IF(Resultados!D4='BR hombre'!E11,F11,0)</f>
        <v>0</v>
      </c>
      <c r="H11" s="11">
        <v>9</v>
      </c>
      <c r="I11" s="11">
        <v>57</v>
      </c>
      <c r="J11" s="11">
        <f>IF(Resultados!D5='BR hombre'!H11,I11,0)</f>
        <v>0</v>
      </c>
      <c r="K11" s="11">
        <v>9</v>
      </c>
      <c r="L11" s="11">
        <v>23</v>
      </c>
      <c r="M11" s="11">
        <f>IF(Resultados!D9='BR hombre'!K11,L11,0)</f>
        <v>0</v>
      </c>
      <c r="N11" s="11">
        <v>9</v>
      </c>
      <c r="O11" s="11">
        <v>41</v>
      </c>
      <c r="P11" s="11">
        <f>IF(Resultados!D10='BR hombre'!N11,O11,0)</f>
        <v>0</v>
      </c>
      <c r="Q11" s="11">
        <v>9</v>
      </c>
      <c r="R11" s="11">
        <v>0</v>
      </c>
      <c r="S11" s="11">
        <f>IF(Resultados!D11='BR hombre'!Q11,R11,0)</f>
        <v>0</v>
      </c>
      <c r="T11" s="11">
        <v>9</v>
      </c>
      <c r="U11" s="11">
        <v>6</v>
      </c>
      <c r="V11" s="11">
        <f>IF(Resultados!D12='BR hombre'!T11,U11,0)</f>
        <v>0</v>
      </c>
      <c r="W11" s="11">
        <v>9</v>
      </c>
      <c r="X11" s="11">
        <v>0</v>
      </c>
      <c r="Y11" s="11">
        <f>IF(Resultados!D13='BR hombre'!W11,X11,0)</f>
        <v>0</v>
      </c>
      <c r="Z11" s="11">
        <v>9</v>
      </c>
      <c r="AA11" s="11">
        <v>13</v>
      </c>
      <c r="AB11" s="11">
        <f>IF(Resultados!D14='BR hombre'!Z11,AA11,0)</f>
        <v>0</v>
      </c>
      <c r="AC11" s="11">
        <v>9</v>
      </c>
      <c r="AD11" s="11">
        <v>0</v>
      </c>
      <c r="AE11" s="11">
        <f>IF(Resultados!D15='BR hombre'!AC11,AD11,0)</f>
        <v>0</v>
      </c>
      <c r="AF11" s="11">
        <v>9</v>
      </c>
      <c r="AG11" s="11">
        <v>6</v>
      </c>
      <c r="AH11" s="11">
        <f>IF(Resultados!D16='BR hombre'!AF11,AG11,0)</f>
        <v>0</v>
      </c>
      <c r="AI11" s="11">
        <v>9</v>
      </c>
      <c r="AJ11" s="11">
        <v>12</v>
      </c>
      <c r="AK11" s="11">
        <f>IF(Resultados!D17='BR hombre'!AI11,AJ11,0)</f>
        <v>0</v>
      </c>
      <c r="AL11" s="11">
        <v>9</v>
      </c>
      <c r="AM11" s="11">
        <v>44</v>
      </c>
      <c r="AN11" s="11">
        <f>IF(Resultados!D18='BR hombre'!AL11,AM11,0)</f>
        <v>0</v>
      </c>
      <c r="AO11" s="11">
        <v>9</v>
      </c>
      <c r="AP11" s="11">
        <v>48</v>
      </c>
      <c r="AQ11" s="11">
        <f>IF(Resultados!D21='BR hombre'!AO11,AP11,0)</f>
        <v>0</v>
      </c>
      <c r="AR11" s="11">
        <v>9</v>
      </c>
      <c r="AS11" s="11">
        <v>31</v>
      </c>
      <c r="AT11" s="11">
        <f>IF(Resultados!D22='BR hombre'!AR11,AS11,0)</f>
        <v>0</v>
      </c>
      <c r="AU11" s="11">
        <v>9</v>
      </c>
      <c r="AV11" s="11">
        <v>19</v>
      </c>
      <c r="AW11" s="11">
        <f>IF(Resultados!D23='BR hombre'!AU11,AV11,0)</f>
        <v>0</v>
      </c>
      <c r="AX11" s="11">
        <v>9</v>
      </c>
      <c r="AY11" s="11">
        <v>64</v>
      </c>
      <c r="AZ11" s="11">
        <f>IF(Resultados!D26='BR hombre'!AX11,AY11,0)</f>
        <v>0</v>
      </c>
      <c r="BA11" s="11">
        <v>9</v>
      </c>
      <c r="BB11" s="11">
        <v>58</v>
      </c>
      <c r="BC11" s="11">
        <f>IF(Resultados!D27='BR hombre'!BA11,BB11,0)</f>
        <v>0</v>
      </c>
      <c r="BD11" s="11">
        <v>9</v>
      </c>
      <c r="BE11" s="11">
        <v>12</v>
      </c>
      <c r="BF11" s="11">
        <f>IF(Resultados!D28='BR hombre'!BD11,BE11,0)</f>
        <v>0</v>
      </c>
      <c r="BG11" s="11">
        <v>9</v>
      </c>
      <c r="BH11" s="11">
        <v>27</v>
      </c>
      <c r="BI11" s="11">
        <f>IF(Resultados!D29='BR hombre'!BG11,BH11,0)</f>
        <v>0</v>
      </c>
      <c r="BJ11" s="11">
        <v>9</v>
      </c>
      <c r="BK11" s="11">
        <v>25</v>
      </c>
      <c r="BL11" s="11">
        <f>IF(Resultados!D30='BR hombre'!BJ11,BK11,0)</f>
        <v>0</v>
      </c>
      <c r="BM11" s="11">
        <v>9</v>
      </c>
      <c r="BN11" s="11">
        <v>15</v>
      </c>
      <c r="BO11" s="16">
        <f>IF(Resultados!D31='BR hombre'!BM11,BN11,0)</f>
        <v>0</v>
      </c>
      <c r="BP11" s="11">
        <v>9</v>
      </c>
      <c r="BQ11" s="11">
        <v>60</v>
      </c>
      <c r="BR11" s="11">
        <f>IF(Resultados!D34='BR hombre'!BP11,BQ11,0)</f>
        <v>0</v>
      </c>
      <c r="BS11" s="11">
        <v>9</v>
      </c>
      <c r="BT11" s="11">
        <v>60</v>
      </c>
      <c r="BU11" s="11">
        <f>IF(Resultados!D35='BR hombre'!BS11,BT11,0)</f>
        <v>0</v>
      </c>
      <c r="BV11" s="11">
        <v>9</v>
      </c>
      <c r="BW11" s="11">
        <v>47</v>
      </c>
      <c r="BX11" s="11">
        <f>IF(Resultados!D36='BR hombre'!BV11,BW11,0)</f>
        <v>0</v>
      </c>
    </row>
    <row r="12" spans="1:76">
      <c r="A12" s="11">
        <v>306</v>
      </c>
      <c r="B12" s="11">
        <v>50</v>
      </c>
      <c r="C12" s="11">
        <f>IF(D12=TRUE,B12,0)</f>
        <v>0</v>
      </c>
      <c r="D12" s="11">
        <f>AND(Resultados!D3&gt;'BR hombre'!A11,Resultados!D12&lt;='BR hombre'!A12)</f>
        <v/>
      </c>
      <c r="E12" s="11">
        <v>10</v>
      </c>
      <c r="F12" s="11">
        <v>46</v>
      </c>
      <c r="G12" s="11">
        <f>IF(Resultados!D4='BR hombre'!E12,F12,0)</f>
        <v>0</v>
      </c>
      <c r="H12" s="11">
        <v>10</v>
      </c>
      <c r="I12" s="11">
        <v>59</v>
      </c>
      <c r="J12" s="11">
        <f>IF(Resultados!D5='BR hombre'!H12,I12,0)</f>
        <v>0</v>
      </c>
      <c r="K12" s="11">
        <v>10</v>
      </c>
      <c r="L12" s="11">
        <v>28</v>
      </c>
      <c r="M12" s="11">
        <f>IF(Resultados!D9='BR hombre'!K12,L12,0)</f>
        <v>0</v>
      </c>
      <c r="N12" s="11">
        <v>10</v>
      </c>
      <c r="O12" s="11">
        <v>44</v>
      </c>
      <c r="P12" s="11">
        <f>IF(Resultados!D10='BR hombre'!N12,O12,0)</f>
        <v>0</v>
      </c>
      <c r="Q12" s="11">
        <v>10</v>
      </c>
      <c r="R12" s="11">
        <v>0</v>
      </c>
      <c r="S12" s="11">
        <f>IF(Resultados!D11='BR hombre'!Q12,R12,0)</f>
        <v>0</v>
      </c>
      <c r="T12" s="11">
        <v>10</v>
      </c>
      <c r="U12" s="11">
        <v>6</v>
      </c>
      <c r="V12" s="11">
        <f>IF(Resultados!D12='BR hombre'!T12,U12,0)</f>
        <v>0</v>
      </c>
      <c r="W12" s="11">
        <v>10</v>
      </c>
      <c r="X12" s="11">
        <v>0</v>
      </c>
      <c r="Y12" s="11">
        <f>IF(Resultados!D13='BR hombre'!W12,X12,0)</f>
        <v>0</v>
      </c>
      <c r="Z12" s="11">
        <v>10</v>
      </c>
      <c r="AA12" s="11">
        <v>17</v>
      </c>
      <c r="AB12" s="11">
        <f>IF(Resultados!D14='BR hombre'!Z12,AA12,0)</f>
        <v>0</v>
      </c>
      <c r="AC12" s="11">
        <v>10</v>
      </c>
      <c r="AD12" s="11">
        <v>0</v>
      </c>
      <c r="AE12" s="11">
        <f>IF(Resultados!D15='BR hombre'!AC12,AD12,0)</f>
        <v>0</v>
      </c>
      <c r="AF12" s="11">
        <v>10</v>
      </c>
      <c r="AG12" s="11">
        <v>6</v>
      </c>
      <c r="AH12" s="11">
        <f>IF(Resultados!D16='BR hombre'!AF12,AG12,0)</f>
        <v>0</v>
      </c>
      <c r="AI12" s="11">
        <v>10</v>
      </c>
      <c r="AJ12" s="11">
        <v>17</v>
      </c>
      <c r="AK12" s="11">
        <f>IF(Resultados!D17='BR hombre'!AI12,AJ12,0)</f>
        <v>0</v>
      </c>
      <c r="AL12" s="11">
        <v>10</v>
      </c>
      <c r="AM12" s="11">
        <v>47</v>
      </c>
      <c r="AN12" s="11">
        <f>IF(Resultados!D18='BR hombre'!AL12,AM12,0)</f>
        <v>0</v>
      </c>
      <c r="AO12" s="11">
        <v>10</v>
      </c>
      <c r="AP12" s="11">
        <v>51</v>
      </c>
      <c r="AQ12" s="11">
        <f>IF(Resultados!D21='BR hombre'!AO12,AP12,0)</f>
        <v>0</v>
      </c>
      <c r="AR12" s="11">
        <v>10</v>
      </c>
      <c r="AS12" s="11">
        <v>36</v>
      </c>
      <c r="AT12" s="11">
        <f>IF(Resultados!D22='BR hombre'!AR12,AS12,0)</f>
        <v>0</v>
      </c>
      <c r="AU12" s="11">
        <v>10</v>
      </c>
      <c r="AV12" s="11">
        <v>27</v>
      </c>
      <c r="AW12" s="11">
        <f>IF(Resultados!D23='BR hombre'!AU12,AV12,0)</f>
        <v>0</v>
      </c>
      <c r="AX12" s="11">
        <v>10</v>
      </c>
      <c r="AY12" s="11">
        <v>66</v>
      </c>
      <c r="AZ12" s="11">
        <f>IF(Resultados!D26='BR hombre'!AX12,AY12,0)</f>
        <v>0</v>
      </c>
      <c r="BA12" s="11">
        <v>10</v>
      </c>
      <c r="BB12" s="11">
        <v>59</v>
      </c>
      <c r="BC12" s="11">
        <f>IF(Resultados!D27='BR hombre'!BA12,BB12,0)</f>
        <v>0</v>
      </c>
      <c r="BD12" s="11">
        <v>10</v>
      </c>
      <c r="BE12" s="11">
        <v>20</v>
      </c>
      <c r="BF12" s="11">
        <f>IF(Resultados!D28='BR hombre'!BD12,BE12,0)</f>
        <v>0</v>
      </c>
      <c r="BG12" s="11">
        <v>10</v>
      </c>
      <c r="BH12" s="11">
        <v>30</v>
      </c>
      <c r="BI12" s="11">
        <f>IF(Resultados!D29='BR hombre'!BG12,BH12,0)</f>
        <v>0</v>
      </c>
      <c r="BJ12" s="11">
        <v>10</v>
      </c>
      <c r="BK12" s="11">
        <v>35</v>
      </c>
      <c r="BL12" s="11">
        <f>IF(Resultados!D30='BR hombre'!BJ12,BK12,0)</f>
        <v>0</v>
      </c>
      <c r="BM12" s="11">
        <v>10</v>
      </c>
      <c r="BN12" s="11">
        <v>20</v>
      </c>
      <c r="BO12" s="16">
        <f>IF(Resultados!D31='BR hombre'!BM12,BN12,0)</f>
        <v>0</v>
      </c>
      <c r="BP12" s="11">
        <v>10</v>
      </c>
      <c r="BQ12" s="11">
        <v>60</v>
      </c>
      <c r="BR12" s="11">
        <f>IF(Resultados!D34='BR hombre'!BP12,BQ12,0)</f>
        <v>0</v>
      </c>
      <c r="BS12" s="11">
        <v>10</v>
      </c>
      <c r="BT12" s="11">
        <v>60</v>
      </c>
      <c r="BU12" s="11">
        <f>IF(Resultados!D35='BR hombre'!BS12,BT12,0)</f>
        <v>0</v>
      </c>
      <c r="BV12" s="11">
        <v>10</v>
      </c>
      <c r="BW12" s="11">
        <v>51</v>
      </c>
      <c r="BX12" s="11">
        <f>IF(Resultados!D36='BR hombre'!BV12,BW12,0)</f>
        <v>0</v>
      </c>
    </row>
    <row r="13" spans="1:76">
      <c r="A13" s="11">
        <v>319</v>
      </c>
      <c r="B13" s="11">
        <v>55</v>
      </c>
      <c r="C13" s="11">
        <f>IF(D13=TRUE,B13,0)</f>
        <v>0</v>
      </c>
      <c r="D13" s="11">
        <f>AND(Resultados!D3&gt;'BR hombre'!A12,Resultados!D3&lt;='BR hombre'!A13)</f>
        <v/>
      </c>
      <c r="E13" s="11">
        <v>11</v>
      </c>
      <c r="F13" s="11">
        <v>50</v>
      </c>
      <c r="G13" s="11">
        <f>IF(Resultados!D4='BR hombre'!E13,F13,0)</f>
        <v>0</v>
      </c>
      <c r="H13" s="11">
        <v>11</v>
      </c>
      <c r="I13" s="11">
        <v>61</v>
      </c>
      <c r="J13" s="11">
        <f>IF(Resultados!D5='BR hombre'!H13,I13,0)</f>
        <v>0</v>
      </c>
      <c r="K13" s="11">
        <v>11</v>
      </c>
      <c r="L13" s="11">
        <v>33</v>
      </c>
      <c r="M13" s="11">
        <f>IF(Resultados!D9='BR hombre'!K13,L13,0)</f>
        <v>0</v>
      </c>
      <c r="N13" s="11">
        <v>11</v>
      </c>
      <c r="O13" s="11">
        <v>47</v>
      </c>
      <c r="P13" s="11">
        <f>IF(Resultados!D10='BR hombre'!N13,O13,0)</f>
        <v>0</v>
      </c>
      <c r="Q13" s="11">
        <v>11</v>
      </c>
      <c r="R13" s="11">
        <v>0</v>
      </c>
      <c r="S13" s="11">
        <f>IF(Resultados!D11='BR hombre'!Q13,R13,0)</f>
        <v>0</v>
      </c>
      <c r="T13" s="11">
        <v>11</v>
      </c>
      <c r="U13" s="11">
        <v>6</v>
      </c>
      <c r="V13" s="11">
        <f>IF(Resultados!D12='BR hombre'!T13,U13,0)</f>
        <v>0</v>
      </c>
      <c r="W13" s="11">
        <v>11</v>
      </c>
      <c r="X13" s="11">
        <v>0</v>
      </c>
      <c r="Y13" s="11">
        <f>IF(Resultados!D13='BR hombre'!W13,X13,0)</f>
        <v>0</v>
      </c>
      <c r="Z13" s="11">
        <v>11</v>
      </c>
      <c r="AA13" s="11">
        <v>22</v>
      </c>
      <c r="AB13" s="11">
        <f>IF(Resultados!D14='BR hombre'!Z13,AA13,0)</f>
        <v>0</v>
      </c>
      <c r="AC13" s="11">
        <v>11</v>
      </c>
      <c r="AD13" s="11">
        <v>0</v>
      </c>
      <c r="AE13" s="11">
        <f>IF(Resultados!D15='BR hombre'!AC13,AD13,0)</f>
        <v>0</v>
      </c>
      <c r="AF13" s="11">
        <v>11</v>
      </c>
      <c r="AG13" s="11">
        <v>6</v>
      </c>
      <c r="AH13" s="11">
        <f>IF(Resultados!D16='BR hombre'!AF13,AG13,0)</f>
        <v>0</v>
      </c>
      <c r="AI13" s="11">
        <v>11</v>
      </c>
      <c r="AJ13" s="11">
        <v>22</v>
      </c>
      <c r="AK13" s="11">
        <f>IF(Resultados!D17='BR hombre'!AI13,AJ13,0)</f>
        <v>0</v>
      </c>
      <c r="AL13" s="11">
        <v>11</v>
      </c>
      <c r="AM13" s="11">
        <v>50</v>
      </c>
      <c r="AN13" s="11">
        <f>IF(Resultados!D18='BR hombre'!AL13,AM13,0)</f>
        <v>0</v>
      </c>
      <c r="AO13" s="11">
        <v>11</v>
      </c>
      <c r="AP13" s="11">
        <v>53</v>
      </c>
      <c r="AQ13" s="11">
        <f>IF(Resultados!D21='BR hombre'!AO13,AP13,0)</f>
        <v>0</v>
      </c>
      <c r="AR13" s="11">
        <v>11</v>
      </c>
      <c r="AS13" s="11">
        <v>41</v>
      </c>
      <c r="AT13" s="11">
        <f>IF(Resultados!D22='BR hombre'!AR13,AS13,0)</f>
        <v>0</v>
      </c>
      <c r="AU13" s="11">
        <v>11</v>
      </c>
      <c r="AV13" s="11">
        <v>37</v>
      </c>
      <c r="AW13" s="11">
        <f>IF(Resultados!D23='BR hombre'!AU13,AV13,0)</f>
        <v>0</v>
      </c>
      <c r="AX13" s="11">
        <v>11</v>
      </c>
      <c r="AY13" s="11">
        <v>70</v>
      </c>
      <c r="AZ13" s="11">
        <f>IF(Resultados!D26='BR hombre'!AX13,AY13,0)</f>
        <v>0</v>
      </c>
      <c r="BA13" s="11">
        <v>11</v>
      </c>
      <c r="BB13" s="11">
        <v>59</v>
      </c>
      <c r="BC13" s="11">
        <f>IF(Resultados!D27='BR hombre'!BA13,BB13,0)</f>
        <v>0</v>
      </c>
      <c r="BD13" s="11">
        <v>11</v>
      </c>
      <c r="BE13" s="11">
        <v>30</v>
      </c>
      <c r="BF13" s="11">
        <f>IF(Resultados!D28='BR hombre'!BD13,BE13,0)</f>
        <v>0</v>
      </c>
      <c r="BG13" s="11">
        <v>11</v>
      </c>
      <c r="BH13" s="11">
        <v>32</v>
      </c>
      <c r="BI13" s="11">
        <f>IF(Resultados!D29='BR hombre'!BG13,BH13,0)</f>
        <v>0</v>
      </c>
      <c r="BJ13" s="11">
        <v>11</v>
      </c>
      <c r="BK13" s="11">
        <v>38</v>
      </c>
      <c r="BL13" s="11">
        <f>IF(Resultados!D30='BR hombre'!BJ13,BK13,0)</f>
        <v>0</v>
      </c>
      <c r="BM13" s="11">
        <v>11</v>
      </c>
      <c r="BN13" s="11">
        <v>25</v>
      </c>
      <c r="BO13" s="16">
        <f>IF(Resultados!D31='BR hombre'!BM13,BN13,0)</f>
        <v>0</v>
      </c>
      <c r="BP13" s="11">
        <v>11</v>
      </c>
      <c r="BQ13" s="11">
        <v>60</v>
      </c>
      <c r="BR13" s="11">
        <f>IF(Resultados!D34='BR hombre'!BP13,BQ13,0)</f>
        <v>0</v>
      </c>
      <c r="BS13" s="11">
        <v>11</v>
      </c>
      <c r="BT13" s="11">
        <v>60</v>
      </c>
      <c r="BU13" s="11">
        <f>IF(Resultados!D35='BR hombre'!BS13,BT13,0)</f>
        <v>0</v>
      </c>
      <c r="BV13" s="11">
        <v>11</v>
      </c>
      <c r="BW13" s="11">
        <v>53</v>
      </c>
      <c r="BX13" s="11">
        <f>IF(Resultados!D36='BR hombre'!BV13,BW13,0)</f>
        <v>0</v>
      </c>
    </row>
    <row r="14" spans="1:76">
      <c r="A14" s="11">
        <v>344</v>
      </c>
      <c r="B14" s="11">
        <v>60</v>
      </c>
      <c r="C14" s="11">
        <f>IF(D14=TRUE,B14,0)</f>
        <v>0</v>
      </c>
      <c r="D14" s="11">
        <f>AND(Resultados!D3&gt;'BR hombre'!A13,Resultados!D3&lt;='BR hombre'!A14)</f>
        <v/>
      </c>
      <c r="E14" s="11">
        <v>12</v>
      </c>
      <c r="F14" s="11">
        <v>56</v>
      </c>
      <c r="G14" s="11">
        <f>IF(Resultados!D4='BR hombre'!E14,F14,0)</f>
        <v>0</v>
      </c>
      <c r="H14" s="11">
        <v>12</v>
      </c>
      <c r="I14" s="11">
        <v>63</v>
      </c>
      <c r="J14" s="11">
        <f>IF(Resultados!D5='BR hombre'!H14,I14,0)</f>
        <v>0</v>
      </c>
      <c r="K14" s="11">
        <v>12</v>
      </c>
      <c r="L14" s="11">
        <v>38</v>
      </c>
      <c r="M14" s="11">
        <f>IF(Resultados!D9='BR hombre'!K14,L14,0)</f>
        <v>0</v>
      </c>
      <c r="N14" s="11">
        <v>12</v>
      </c>
      <c r="O14" s="11">
        <v>50</v>
      </c>
      <c r="P14" s="11">
        <f>IF(Resultados!D10='BR hombre'!N14,O14,0)</f>
        <v>0</v>
      </c>
      <c r="Q14" s="11">
        <v>12</v>
      </c>
      <c r="R14" s="11">
        <v>0</v>
      </c>
      <c r="S14" s="11">
        <f>IF(Resultados!D11='BR hombre'!Q14,R14,0)</f>
        <v>0</v>
      </c>
      <c r="T14" s="11">
        <v>12</v>
      </c>
      <c r="U14" s="11">
        <v>6</v>
      </c>
      <c r="V14" s="11">
        <f>IF(Resultados!D12='BR hombre'!T14,U14,0)</f>
        <v>0</v>
      </c>
      <c r="W14" s="11">
        <v>12</v>
      </c>
      <c r="X14" s="11">
        <v>0</v>
      </c>
      <c r="Y14" s="11">
        <f>IF(Resultados!D13='BR hombre'!W14,X14,0)</f>
        <v>0</v>
      </c>
      <c r="Z14" s="11">
        <v>12</v>
      </c>
      <c r="AA14" s="11">
        <v>27</v>
      </c>
      <c r="AB14" s="11">
        <f>IF(Resultados!D14='BR hombre'!Z14,AA14,0)</f>
        <v>0</v>
      </c>
      <c r="AC14" s="11">
        <v>12</v>
      </c>
      <c r="AD14" s="11">
        <v>8</v>
      </c>
      <c r="AE14" s="11">
        <f>IF(Resultados!D15='BR hombre'!AC14,AD14,0)</f>
        <v>0</v>
      </c>
      <c r="AF14" s="11">
        <v>12</v>
      </c>
      <c r="AG14" s="11">
        <v>6</v>
      </c>
      <c r="AH14" s="11">
        <f>IF(Resultados!D16='BR hombre'!AF14,AG14,0)</f>
        <v>0</v>
      </c>
      <c r="AI14" s="11">
        <v>12</v>
      </c>
      <c r="AJ14" s="11">
        <v>27</v>
      </c>
      <c r="AK14" s="11">
        <f>IF(Resultados!D17='BR hombre'!AI14,AJ14,0)</f>
        <v>0</v>
      </c>
      <c r="AL14" s="11">
        <v>12</v>
      </c>
      <c r="AM14" s="11">
        <v>55</v>
      </c>
      <c r="AN14" s="11">
        <f>IF(Resultados!D18='BR hombre'!AL14,AM14,0)</f>
        <v>0</v>
      </c>
      <c r="AO14" s="11">
        <v>12</v>
      </c>
      <c r="AP14" s="11">
        <v>56</v>
      </c>
      <c r="AQ14" s="11">
        <f>IF(Resultados!D21='BR hombre'!AO14,AP14,0)</f>
        <v>0</v>
      </c>
      <c r="AR14" s="11">
        <v>12</v>
      </c>
      <c r="AS14" s="11">
        <v>42</v>
      </c>
      <c r="AT14" s="11">
        <f>IF(Resultados!D22='BR hombre'!AR14,AS14,0)</f>
        <v>0</v>
      </c>
      <c r="AU14" s="11">
        <v>12</v>
      </c>
      <c r="AV14" s="11">
        <v>42</v>
      </c>
      <c r="AW14" s="11">
        <f>IF(Resultados!D23='BR hombre'!AU14,AV14,0)</f>
        <v>0</v>
      </c>
      <c r="AX14" s="11">
        <v>12</v>
      </c>
      <c r="AY14" s="11">
        <v>72</v>
      </c>
      <c r="AZ14" s="11">
        <f>IF(Resultados!D26='BR hombre'!AX14,AY14,0)</f>
        <v>0</v>
      </c>
      <c r="BA14" s="11">
        <v>12</v>
      </c>
      <c r="BB14" s="11">
        <v>60</v>
      </c>
      <c r="BC14" s="11">
        <f>IF(Resultados!D27='BR hombre'!BA14,BB14,0)</f>
        <v>0</v>
      </c>
      <c r="BD14" s="11">
        <v>12</v>
      </c>
      <c r="BE14" s="11">
        <v>35</v>
      </c>
      <c r="BF14" s="11">
        <f>IF(Resultados!D28='BR hombre'!BD14,BE14,0)</f>
        <v>0</v>
      </c>
      <c r="BG14" s="11">
        <v>12</v>
      </c>
      <c r="BH14" s="11">
        <v>35</v>
      </c>
      <c r="BI14" s="11">
        <f>IF(Resultados!D29='BR hombre'!BG14,BH14,0)</f>
        <v>0</v>
      </c>
      <c r="BJ14" s="11">
        <v>12</v>
      </c>
      <c r="BK14" s="11">
        <v>41</v>
      </c>
      <c r="BL14" s="11">
        <f>IF(Resultados!D30='BR hombre'!BJ14,BK14,0)</f>
        <v>0</v>
      </c>
      <c r="BM14" s="11">
        <v>12</v>
      </c>
      <c r="BN14" s="11">
        <v>30</v>
      </c>
      <c r="BO14" s="16">
        <f>IF(Resultados!D31='BR hombre'!BM14,BN14,0)</f>
        <v>0</v>
      </c>
      <c r="BP14" s="11">
        <v>12</v>
      </c>
      <c r="BQ14" s="11">
        <v>60</v>
      </c>
      <c r="BR14" s="11">
        <f>IF(Resultados!D34='BR hombre'!BP14,BQ14,0)</f>
        <v>0</v>
      </c>
      <c r="BS14" s="11">
        <v>12</v>
      </c>
      <c r="BT14" s="11">
        <v>60</v>
      </c>
      <c r="BU14" s="11">
        <f>IF(Resultados!D35='BR hombre'!BS14,BT14,0)</f>
        <v>0</v>
      </c>
      <c r="BV14" s="11">
        <v>12</v>
      </c>
      <c r="BW14" s="11">
        <v>55</v>
      </c>
      <c r="BX14" s="11">
        <f>IF(Resultados!D36='BR hombre'!BV14,BW14,0)</f>
        <v>0</v>
      </c>
    </row>
    <row r="15" spans="1:76">
      <c r="A15" s="11">
        <v>356</v>
      </c>
      <c r="B15" s="11">
        <v>63</v>
      </c>
      <c r="C15" s="11">
        <f>IF(D15=TRUE,B15,0)</f>
        <v>0</v>
      </c>
      <c r="D15" s="11">
        <f>AND(Resultados!D3&gt;'BR hombre'!A14,Resultados!D3&lt;='BR hombre'!A15)</f>
        <v/>
      </c>
      <c r="E15" s="11">
        <v>13</v>
      </c>
      <c r="F15" s="11">
        <v>62</v>
      </c>
      <c r="G15" s="11">
        <f>IF(Resultados!D4='BR hombre'!E15,F15,0)</f>
        <v>0</v>
      </c>
      <c r="H15" s="11">
        <v>13</v>
      </c>
      <c r="I15" s="11">
        <v>65</v>
      </c>
      <c r="J15" s="11">
        <f>IF(Resultados!D5='BR hombre'!H15,I15,0)</f>
        <v>0</v>
      </c>
      <c r="K15" s="11">
        <v>13</v>
      </c>
      <c r="L15" s="11">
        <v>43</v>
      </c>
      <c r="M15" s="11">
        <f>IF(Resultados!D9='BR hombre'!K15,L15,0)</f>
        <v>0</v>
      </c>
      <c r="N15" s="11">
        <v>13</v>
      </c>
      <c r="O15" s="11">
        <v>53</v>
      </c>
      <c r="P15" s="11">
        <f>IF(Resultados!D10='BR hombre'!N15,O15,0)</f>
        <v>0</v>
      </c>
      <c r="Q15" s="11">
        <v>13</v>
      </c>
      <c r="R15" s="11">
        <v>0</v>
      </c>
      <c r="S15" s="11">
        <f>IF(Resultados!D11='BR hombre'!Q15,R15,0)</f>
        <v>0</v>
      </c>
      <c r="T15" s="11">
        <v>13</v>
      </c>
      <c r="U15" s="11">
        <v>6</v>
      </c>
      <c r="V15" s="11">
        <f>IF(Resultados!D12='BR hombre'!T15,U15,0)</f>
        <v>0</v>
      </c>
      <c r="W15" s="11">
        <v>13</v>
      </c>
      <c r="X15" s="11">
        <v>0</v>
      </c>
      <c r="Y15" s="11">
        <f>IF(Resultados!D13='BR hombre'!W15,X15,0)</f>
        <v>0</v>
      </c>
      <c r="Z15" s="11">
        <v>13</v>
      </c>
      <c r="AA15" s="11">
        <v>32</v>
      </c>
      <c r="AB15" s="11">
        <f>IF(Resultados!D14='BR hombre'!Z15,AA15,0)</f>
        <v>0</v>
      </c>
      <c r="AC15" s="11">
        <v>13</v>
      </c>
      <c r="AD15" s="11">
        <v>15</v>
      </c>
      <c r="AE15" s="11">
        <f>IF(Resultados!D15='BR hombre'!AC15,AD15,0)</f>
        <v>0</v>
      </c>
      <c r="AF15" s="11">
        <v>13</v>
      </c>
      <c r="AG15" s="11">
        <v>6</v>
      </c>
      <c r="AH15" s="11">
        <f>IF(Resultados!D16='BR hombre'!AF15,AG15,0)</f>
        <v>0</v>
      </c>
      <c r="AI15" s="11">
        <v>13</v>
      </c>
      <c r="AJ15" s="11">
        <v>32</v>
      </c>
      <c r="AK15" s="11">
        <f>IF(Resultados!D17='BR hombre'!AI15,AJ15,0)</f>
        <v>0</v>
      </c>
      <c r="AL15" s="11">
        <v>13</v>
      </c>
      <c r="AM15" s="11">
        <v>60</v>
      </c>
      <c r="AN15" s="11">
        <f>IF(Resultados!D18='BR hombre'!AL15,AM15,0)</f>
        <v>0</v>
      </c>
      <c r="AO15" s="11">
        <v>13</v>
      </c>
      <c r="AP15" s="11">
        <v>58</v>
      </c>
      <c r="AQ15" s="11">
        <f>IF(Resultados!D21='BR hombre'!AO15,AP15,0)</f>
        <v>0</v>
      </c>
      <c r="AR15" s="11">
        <v>13</v>
      </c>
      <c r="AS15" s="11">
        <v>43</v>
      </c>
      <c r="AT15" s="11">
        <f>IF(Resultados!D22='BR hombre'!AR15,AS15,0)</f>
        <v>0</v>
      </c>
      <c r="AU15" s="11">
        <v>13</v>
      </c>
      <c r="AV15" s="11">
        <v>45</v>
      </c>
      <c r="AW15" s="11">
        <f>IF(Resultados!D23='BR hombre'!AU15,AV15,0)</f>
        <v>0</v>
      </c>
      <c r="AX15" s="11">
        <v>13</v>
      </c>
      <c r="AY15" s="11">
        <v>75</v>
      </c>
      <c r="AZ15" s="11">
        <f>IF(Resultados!D26='BR hombre'!AX15,AY15,0)</f>
        <v>0</v>
      </c>
      <c r="BA15" s="11">
        <v>13</v>
      </c>
      <c r="BB15" s="11">
        <v>60</v>
      </c>
      <c r="BC15" s="11">
        <f>IF(Resultados!D27='BR hombre'!BA15,BB15,0)</f>
        <v>0</v>
      </c>
      <c r="BD15" s="11">
        <v>13</v>
      </c>
      <c r="BE15" s="11">
        <v>37</v>
      </c>
      <c r="BF15" s="11">
        <f>IF(Resultados!D28='BR hombre'!BD15,BE15,0)</f>
        <v>0</v>
      </c>
      <c r="BG15" s="11">
        <v>13</v>
      </c>
      <c r="BH15" s="11">
        <v>42</v>
      </c>
      <c r="BI15" s="11">
        <f>IF(Resultados!D29='BR hombre'!BG15,BH15,0)</f>
        <v>0</v>
      </c>
      <c r="BJ15" s="11">
        <v>13</v>
      </c>
      <c r="BK15" s="11">
        <v>45</v>
      </c>
      <c r="BL15" s="11">
        <f>IF(Resultados!D30='BR hombre'!BJ15,BK15,0)</f>
        <v>0</v>
      </c>
      <c r="BM15" s="11">
        <v>13</v>
      </c>
      <c r="BN15" s="11">
        <v>35</v>
      </c>
      <c r="BO15" s="16">
        <f>IF(Resultados!D31='BR hombre'!BM15,BN15,0)</f>
        <v>0</v>
      </c>
      <c r="BP15" s="11">
        <v>13</v>
      </c>
      <c r="BQ15" s="11">
        <v>61</v>
      </c>
      <c r="BR15" s="11">
        <f>IF(Resultados!D34='BR hombre'!BP15,BQ15,0)</f>
        <v>0</v>
      </c>
      <c r="BS15" s="11">
        <v>13</v>
      </c>
      <c r="BT15" s="11">
        <v>60</v>
      </c>
      <c r="BU15" s="11">
        <f>IF(Resultados!D35='BR hombre'!BS15,BT15,0)</f>
        <v>0</v>
      </c>
      <c r="BV15" s="11">
        <v>13</v>
      </c>
      <c r="BW15" s="11">
        <v>57</v>
      </c>
      <c r="BX15" s="11">
        <f>IF(Resultados!D36='BR hombre'!BV15,BW15,0)</f>
        <v>0</v>
      </c>
    </row>
    <row r="16" spans="1:76">
      <c r="A16" s="11">
        <v>369</v>
      </c>
      <c r="B16" s="11">
        <v>66</v>
      </c>
      <c r="C16" s="11">
        <f>IF(D16=TRUE,B16,0)</f>
        <v>0</v>
      </c>
      <c r="D16" s="11">
        <f>AND(Resultados!D3&gt;'BR hombre'!A15,Resultados!D3&lt;='BR hombre'!A16)</f>
        <v/>
      </c>
      <c r="E16" s="11">
        <v>14</v>
      </c>
      <c r="F16" s="11">
        <v>67</v>
      </c>
      <c r="G16" s="11">
        <f>IF(Resultados!D4='BR hombre'!E16,F16,0)</f>
        <v>0</v>
      </c>
      <c r="H16" s="11">
        <v>14</v>
      </c>
      <c r="I16" s="11">
        <v>67</v>
      </c>
      <c r="J16" s="11">
        <f>IF(Resultados!D5='BR hombre'!H16,I16,0)</f>
        <v>0</v>
      </c>
      <c r="K16" s="11">
        <v>14</v>
      </c>
      <c r="L16" s="11">
        <v>48</v>
      </c>
      <c r="M16" s="11">
        <f>IF(Resultados!D9='BR hombre'!K16,L16,0)</f>
        <v>0</v>
      </c>
      <c r="N16" s="11">
        <v>14</v>
      </c>
      <c r="O16" s="11">
        <v>57</v>
      </c>
      <c r="P16" s="11">
        <f>IF(Resultados!D10='BR hombre'!N16,O16,0)</f>
        <v>0</v>
      </c>
      <c r="Q16" s="11">
        <v>14</v>
      </c>
      <c r="R16" s="11">
        <v>0</v>
      </c>
      <c r="S16" s="11">
        <f>IF(Resultados!D11='BR hombre'!Q16,R16,0)</f>
        <v>0</v>
      </c>
      <c r="T16" s="11">
        <v>14</v>
      </c>
      <c r="U16" s="11">
        <v>11</v>
      </c>
      <c r="V16" s="11">
        <f>IF(Resultados!D12='BR hombre'!T16,U16,0)</f>
        <v>0</v>
      </c>
      <c r="W16" s="11">
        <v>14</v>
      </c>
      <c r="X16" s="11">
        <v>0</v>
      </c>
      <c r="Y16" s="11">
        <f>IF(Resultados!D13='BR hombre'!W16,X16,0)</f>
        <v>0</v>
      </c>
      <c r="Z16" s="11">
        <v>14</v>
      </c>
      <c r="AA16" s="11">
        <v>37</v>
      </c>
      <c r="AB16" s="11">
        <f>IF(Resultados!D14='BR hombre'!Z16,AA16,0)</f>
        <v>0</v>
      </c>
      <c r="AC16" s="11">
        <v>14</v>
      </c>
      <c r="AD16" s="11">
        <v>25</v>
      </c>
      <c r="AE16" s="11">
        <f>IF(Resultados!D15='BR hombre'!AC16,AD16,0)</f>
        <v>0</v>
      </c>
      <c r="AF16" s="11">
        <v>14</v>
      </c>
      <c r="AG16" s="11">
        <v>6</v>
      </c>
      <c r="AH16" s="11">
        <f>IF(Resultados!D16='BR hombre'!AF16,AG16,0)</f>
        <v>0</v>
      </c>
      <c r="AI16" s="11">
        <v>14</v>
      </c>
      <c r="AJ16" s="11">
        <v>34</v>
      </c>
      <c r="AK16" s="11">
        <f>IF(Resultados!D17='BR hombre'!AI16,AJ16,0)</f>
        <v>0</v>
      </c>
      <c r="AL16" s="11">
        <v>14</v>
      </c>
      <c r="AM16" s="11">
        <v>61</v>
      </c>
      <c r="AN16" s="11">
        <f>IF(Resultados!D18='BR hombre'!AL16,AM16,0)</f>
        <v>0</v>
      </c>
      <c r="AO16" s="11">
        <v>14</v>
      </c>
      <c r="AP16" s="11">
        <v>61</v>
      </c>
      <c r="AQ16" s="11">
        <f>IF(Resultados!D21='BR hombre'!AO16,AP16,0)</f>
        <v>0</v>
      </c>
      <c r="AR16" s="11">
        <v>14</v>
      </c>
      <c r="AS16" s="11">
        <v>44</v>
      </c>
      <c r="AT16" s="11">
        <f>IF(Resultados!D22='BR hombre'!AR16,AS16,0)</f>
        <v>0</v>
      </c>
      <c r="AU16" s="11">
        <v>14</v>
      </c>
      <c r="AV16" s="11">
        <v>49</v>
      </c>
      <c r="AW16" s="11">
        <f>IF(Resultados!D23='BR hombre'!AU16,AV16,0)</f>
        <v>0</v>
      </c>
      <c r="AX16" s="11">
        <v>14</v>
      </c>
      <c r="AY16" s="11">
        <v>77</v>
      </c>
      <c r="AZ16" s="11">
        <f>IF(Resultados!D26='BR hombre'!AX16,AY16,0)</f>
        <v>0</v>
      </c>
      <c r="BA16" s="11">
        <v>14</v>
      </c>
      <c r="BB16" s="11">
        <v>61</v>
      </c>
      <c r="BC16" s="11">
        <f>IF(Resultados!D27='BR hombre'!BA16,BB16,0)</f>
        <v>0</v>
      </c>
      <c r="BD16" s="11">
        <v>14</v>
      </c>
      <c r="BE16" s="11">
        <v>39</v>
      </c>
      <c r="BF16" s="11">
        <f>IF(Resultados!D28='BR hombre'!BD16,BE16,0)</f>
        <v>0</v>
      </c>
      <c r="BG16" s="11">
        <v>14</v>
      </c>
      <c r="BH16" s="11">
        <v>49</v>
      </c>
      <c r="BI16" s="11">
        <f>IF(Resultados!D29='BR hombre'!BG16,BH16,0)</f>
        <v>0</v>
      </c>
      <c r="BJ16" s="11">
        <v>14</v>
      </c>
      <c r="BK16" s="11">
        <v>48</v>
      </c>
      <c r="BL16" s="11">
        <f>IF(Resultados!D30='BR hombre'!BJ16,BK16,0)</f>
        <v>0</v>
      </c>
      <c r="BM16" s="11">
        <v>14</v>
      </c>
      <c r="BN16" s="11">
        <v>37</v>
      </c>
      <c r="BO16" s="16">
        <f>IF(Resultados!D31='BR hombre'!BM16,BN16,0)</f>
        <v>0</v>
      </c>
      <c r="BP16" s="11">
        <v>14</v>
      </c>
      <c r="BQ16" s="11">
        <v>61</v>
      </c>
      <c r="BR16" s="11">
        <f>IF(Resultados!D34='BR hombre'!BP16,BQ16,0)</f>
        <v>0</v>
      </c>
      <c r="BS16" s="11">
        <v>14</v>
      </c>
      <c r="BT16" s="11">
        <v>60</v>
      </c>
      <c r="BU16" s="11">
        <f>IF(Resultados!D35='BR hombre'!BS16,BT16,0)</f>
        <v>0</v>
      </c>
      <c r="BV16" s="11">
        <v>14</v>
      </c>
      <c r="BW16" s="11">
        <v>60</v>
      </c>
      <c r="BX16" s="11">
        <f>IF(Resultados!D36='BR hombre'!BV16,BW16,0)</f>
        <v>0</v>
      </c>
    </row>
    <row r="17" spans="1:76">
      <c r="A17" s="11">
        <v>381</v>
      </c>
      <c r="B17" s="11">
        <v>69</v>
      </c>
      <c r="C17" s="11">
        <f>IF(D17=TRUE,B17,0)</f>
        <v>0</v>
      </c>
      <c r="D17" s="11">
        <f>AND(Resultados!D3&gt;'BR hombre'!A16,Resultados!D3&lt;='BR hombre'!A17)</f>
        <v/>
      </c>
      <c r="E17" s="11">
        <v>15</v>
      </c>
      <c r="F17" s="11">
        <v>72</v>
      </c>
      <c r="G17" s="11">
        <f>IF(Resultados!D4='BR hombre'!E17,F17,0)</f>
        <v>0</v>
      </c>
      <c r="H17" s="11">
        <v>15</v>
      </c>
      <c r="I17" s="11">
        <v>69</v>
      </c>
      <c r="J17" s="11">
        <f>IF(Resultados!D5='BR hombre'!H17,I17,0)</f>
        <v>0</v>
      </c>
      <c r="K17" s="11">
        <v>15</v>
      </c>
      <c r="L17" s="11">
        <v>53</v>
      </c>
      <c r="M17" s="11">
        <f>IF(Resultados!D9='BR hombre'!K17,L17,0)</f>
        <v>0</v>
      </c>
      <c r="N17" s="11">
        <v>15</v>
      </c>
      <c r="O17" s="11">
        <v>61</v>
      </c>
      <c r="P17" s="11">
        <f>IF(Resultados!D10='BR hombre'!N17,O17,0)</f>
        <v>0</v>
      </c>
      <c r="Q17" s="11">
        <v>15</v>
      </c>
      <c r="R17" s="11">
        <v>0</v>
      </c>
      <c r="S17" s="11">
        <f>IF(Resultados!D11='BR hombre'!Q17,R17,0)</f>
        <v>0</v>
      </c>
      <c r="T17" s="11">
        <v>15</v>
      </c>
      <c r="U17" s="11">
        <v>13</v>
      </c>
      <c r="V17" s="11">
        <f>IF(Resultados!D12='BR hombre'!T17,U17,0)</f>
        <v>0</v>
      </c>
      <c r="W17" s="11">
        <v>15</v>
      </c>
      <c r="X17" s="11">
        <v>0</v>
      </c>
      <c r="Y17" s="11">
        <f>IF(Resultados!D13='BR hombre'!W17,X17,0)</f>
        <v>0</v>
      </c>
      <c r="Z17" s="11">
        <v>15</v>
      </c>
      <c r="AA17" s="11">
        <v>42</v>
      </c>
      <c r="AB17" s="11">
        <f>IF(Resultados!D14='BR hombre'!Z17,AA17,0)</f>
        <v>0</v>
      </c>
      <c r="AC17" s="11">
        <v>15</v>
      </c>
      <c r="AD17" s="11">
        <v>35</v>
      </c>
      <c r="AE17" s="11">
        <f>IF(Resultados!D15='BR hombre'!AC17,AD17,0)</f>
        <v>0</v>
      </c>
      <c r="AF17" s="11">
        <v>15</v>
      </c>
      <c r="AG17" s="11">
        <v>6</v>
      </c>
      <c r="AH17" s="11">
        <f>IF(Resultados!D16='BR hombre'!AF17,AG17,0)</f>
        <v>0</v>
      </c>
      <c r="AI17" s="11">
        <v>15</v>
      </c>
      <c r="AJ17" s="11">
        <v>36</v>
      </c>
      <c r="AK17" s="11">
        <f>IF(Resultados!D17='BR hombre'!AI17,AJ17,0)</f>
        <v>0</v>
      </c>
      <c r="AL17" s="11">
        <v>15</v>
      </c>
      <c r="AM17" s="11">
        <v>66</v>
      </c>
      <c r="AN17" s="11">
        <f>IF(Resultados!D18='BR hombre'!AL17,AM17,0)</f>
        <v>0</v>
      </c>
      <c r="AO17" s="11">
        <v>15</v>
      </c>
      <c r="AP17" s="11">
        <v>63</v>
      </c>
      <c r="AQ17" s="11">
        <f>IF(Resultados!D21='BR hombre'!AO17,AP17,0)</f>
        <v>0</v>
      </c>
      <c r="AR17" s="11">
        <v>15</v>
      </c>
      <c r="AS17" s="11">
        <v>45</v>
      </c>
      <c r="AT17" s="11">
        <f>IF(Resultados!D22='BR hombre'!AR17,AS17,0)</f>
        <v>0</v>
      </c>
      <c r="AU17" s="11">
        <v>15</v>
      </c>
      <c r="AV17" s="11">
        <v>52</v>
      </c>
      <c r="AW17" s="11">
        <f>IF(Resultados!D23='BR hombre'!AU17,AV17,0)</f>
        <v>0</v>
      </c>
      <c r="AX17" s="11">
        <v>15</v>
      </c>
      <c r="AY17" s="11">
        <v>79</v>
      </c>
      <c r="AZ17" s="11">
        <f>IF(Resultados!D26='BR hombre'!AX17,AY17,0)</f>
        <v>0</v>
      </c>
      <c r="BA17" s="11">
        <v>15</v>
      </c>
      <c r="BB17" s="11">
        <v>61</v>
      </c>
      <c r="BC17" s="11">
        <f>IF(Resultados!D27='BR hombre'!BA17,BB17,0)</f>
        <v>0</v>
      </c>
      <c r="BD17" s="11">
        <v>15</v>
      </c>
      <c r="BE17" s="11">
        <v>41</v>
      </c>
      <c r="BF17" s="11">
        <f>IF(Resultados!D28='BR hombre'!BD17,BE17,0)</f>
        <v>0</v>
      </c>
      <c r="BG17" s="11">
        <v>15</v>
      </c>
      <c r="BH17" s="11">
        <v>55</v>
      </c>
      <c r="BI17" s="11">
        <f>IF(Resultados!D29='BR hombre'!BG17,BH17,0)</f>
        <v>0</v>
      </c>
      <c r="BJ17" s="11">
        <v>15</v>
      </c>
      <c r="BK17" s="11">
        <v>51</v>
      </c>
      <c r="BL17" s="11">
        <f>IF(Resultados!D30='BR hombre'!BJ17,BK17,0)</f>
        <v>0</v>
      </c>
      <c r="BM17" s="11">
        <v>15</v>
      </c>
      <c r="BN17" s="11">
        <v>39</v>
      </c>
      <c r="BO17" s="16">
        <f>IF(Resultados!D31='BR hombre'!BM17,BN17,0)</f>
        <v>0</v>
      </c>
      <c r="BP17" s="11">
        <v>15</v>
      </c>
      <c r="BQ17" s="11">
        <v>62</v>
      </c>
      <c r="BR17" s="11">
        <f>IF(Resultados!D34='BR hombre'!BP17,BQ17,0)</f>
        <v>0</v>
      </c>
      <c r="BS17" s="11">
        <v>15</v>
      </c>
      <c r="BT17" s="11">
        <v>60</v>
      </c>
      <c r="BU17" s="11">
        <f>IF(Resultados!D35='BR hombre'!BS17,BT17,0)</f>
        <v>0</v>
      </c>
      <c r="BV17" s="11">
        <v>15</v>
      </c>
      <c r="BW17" s="11">
        <v>60</v>
      </c>
      <c r="BX17" s="11">
        <f>IF(Resultados!D36='BR hombre'!BV17,BW17,0)</f>
        <v>0</v>
      </c>
    </row>
    <row r="18" spans="1:76">
      <c r="A18" s="11">
        <v>394</v>
      </c>
      <c r="B18" s="11">
        <v>72</v>
      </c>
      <c r="C18" s="11">
        <f>IF(D18=TRUE,B18,0)</f>
        <v>0</v>
      </c>
      <c r="D18" s="11">
        <f>AND(Resultados!D3&gt;'BR hombre'!A17,Resultados!D3&lt;='BR hombre'!A18)</f>
        <v/>
      </c>
      <c r="E18" s="11">
        <v>16</v>
      </c>
      <c r="F18" s="11">
        <v>75</v>
      </c>
      <c r="G18" s="11">
        <f>IF(Resultados!D4='BR hombre'!E18,F18,0)</f>
        <v>0</v>
      </c>
      <c r="H18" s="11">
        <v>16</v>
      </c>
      <c r="I18" s="11">
        <v>70</v>
      </c>
      <c r="J18" s="11">
        <f>IF(Resultados!D5='BR hombre'!H18,I18,0)</f>
        <v>0</v>
      </c>
      <c r="K18" s="11">
        <v>16</v>
      </c>
      <c r="L18" s="11">
        <v>58</v>
      </c>
      <c r="M18" s="11">
        <f>IF(Resultados!D9='BR hombre'!K18,L18,0)</f>
        <v>0</v>
      </c>
      <c r="N18" s="11">
        <v>16</v>
      </c>
      <c r="O18" s="11">
        <v>66</v>
      </c>
      <c r="P18" s="11">
        <f>IF(Resultados!D10='BR hombre'!N18,O18,0)</f>
        <v>0</v>
      </c>
      <c r="Q18" s="11">
        <v>16</v>
      </c>
      <c r="R18" s="11">
        <v>0</v>
      </c>
      <c r="S18" s="11">
        <f>IF(Resultados!D11='BR hombre'!Q18,R18,0)</f>
        <v>0</v>
      </c>
      <c r="T18" s="11">
        <v>16</v>
      </c>
      <c r="U18" s="11">
        <v>16</v>
      </c>
      <c r="V18" s="11">
        <f>IF(Resultados!D12='BR hombre'!T18,U18,0)</f>
        <v>0</v>
      </c>
      <c r="W18" s="11">
        <v>16</v>
      </c>
      <c r="X18" s="11">
        <v>5</v>
      </c>
      <c r="Y18" s="11">
        <f>IF(Resultados!D13='BR hombre'!W18,X18,0)</f>
        <v>0</v>
      </c>
      <c r="Z18" s="11">
        <v>16</v>
      </c>
      <c r="AA18" s="11">
        <v>44</v>
      </c>
      <c r="AB18" s="11">
        <f>IF(Resultados!D14='BR hombre'!Z18,AA18,0)</f>
        <v>0</v>
      </c>
      <c r="AC18" s="11">
        <v>16</v>
      </c>
      <c r="AD18" s="11">
        <v>37</v>
      </c>
      <c r="AE18" s="11">
        <f>IF(Resultados!D15='BR hombre'!AC18,AD18,0)</f>
        <v>0</v>
      </c>
      <c r="AF18" s="11">
        <v>16</v>
      </c>
      <c r="AG18" s="11">
        <v>6</v>
      </c>
      <c r="AH18" s="11">
        <f>IF(Resultados!D16='BR hombre'!AF18,AG18,0)</f>
        <v>0</v>
      </c>
      <c r="AI18" s="11">
        <v>16</v>
      </c>
      <c r="AJ18" s="11">
        <v>38</v>
      </c>
      <c r="AK18" s="11">
        <f>IF(Resultados!D17='BR hombre'!AI18,AJ18,0)</f>
        <v>0</v>
      </c>
      <c r="AL18" s="11">
        <v>16</v>
      </c>
      <c r="AM18" s="11">
        <v>67</v>
      </c>
      <c r="AN18" s="11">
        <f>IF(Resultados!D18='BR hombre'!AL18,AM18,0)</f>
        <v>0</v>
      </c>
      <c r="AO18" s="11">
        <v>16</v>
      </c>
      <c r="AP18" s="11">
        <v>64</v>
      </c>
      <c r="AQ18" s="11">
        <f>IF(Resultados!D21='BR hombre'!AO18,AP18,0)</f>
        <v>0</v>
      </c>
      <c r="AR18" s="11">
        <v>16</v>
      </c>
      <c r="AS18" s="11">
        <v>46</v>
      </c>
      <c r="AT18" s="11">
        <f>IF(Resultados!D22='BR hombre'!AR18,AS18,0)</f>
        <v>0</v>
      </c>
      <c r="AU18" s="11">
        <v>16</v>
      </c>
      <c r="AV18" s="11">
        <v>53</v>
      </c>
      <c r="AW18" s="11">
        <f>IF(Resultados!D23='BR hombre'!AU18,AV18,0)</f>
        <v>0</v>
      </c>
      <c r="AX18" s="11">
        <v>16</v>
      </c>
      <c r="AY18" s="11">
        <v>81</v>
      </c>
      <c r="AZ18" s="11">
        <f>IF(Resultados!D26='BR hombre'!AX18,AY18,0)</f>
        <v>0</v>
      </c>
      <c r="BA18" s="11">
        <v>16</v>
      </c>
      <c r="BB18" s="11">
        <v>62</v>
      </c>
      <c r="BC18" s="11">
        <f>IF(Resultados!D27='BR hombre'!BA18,BB18,0)</f>
        <v>0</v>
      </c>
      <c r="BD18" s="11">
        <v>16</v>
      </c>
      <c r="BE18" s="11">
        <v>44</v>
      </c>
      <c r="BF18" s="11">
        <f>IF(Resultados!D28='BR hombre'!BD18,BE18,0)</f>
        <v>0</v>
      </c>
      <c r="BG18" s="11">
        <v>16</v>
      </c>
      <c r="BH18" s="11">
        <v>58</v>
      </c>
      <c r="BI18" s="11">
        <f>IF(Resultados!D29='BR hombre'!BG18,BH18,0)</f>
        <v>0</v>
      </c>
      <c r="BJ18" s="11">
        <v>16</v>
      </c>
      <c r="BK18" s="11">
        <v>55</v>
      </c>
      <c r="BL18" s="11">
        <f>IF(Resultados!D30='BR hombre'!BJ18,BK18,0)</f>
        <v>0</v>
      </c>
      <c r="BM18" s="11">
        <v>16</v>
      </c>
      <c r="BN18" s="11">
        <v>41</v>
      </c>
      <c r="BO18" s="16">
        <f>IF(Resultados!D31='BR hombre'!BM18,BN18,0)</f>
        <v>0</v>
      </c>
      <c r="BP18" s="11">
        <v>16</v>
      </c>
      <c r="BQ18" s="11">
        <v>62</v>
      </c>
      <c r="BR18" s="11">
        <f>IF(Resultados!D34='BR hombre'!BP18,BQ18,0)</f>
        <v>0</v>
      </c>
      <c r="BS18" s="11">
        <v>16</v>
      </c>
      <c r="BT18" s="11">
        <v>60</v>
      </c>
      <c r="BU18" s="11">
        <f>IF(Resultados!D35='BR hombre'!BS18,BT18,0)</f>
        <v>0</v>
      </c>
      <c r="BV18" s="11">
        <v>16</v>
      </c>
      <c r="BW18" s="11">
        <v>60</v>
      </c>
      <c r="BX18" s="11">
        <f>IF(Resultados!D36='BR hombre'!BV18,BW18,0)</f>
        <v>0</v>
      </c>
    </row>
    <row r="19" spans="1:76">
      <c r="A19" s="11">
        <v>419</v>
      </c>
      <c r="B19" s="11">
        <v>74</v>
      </c>
      <c r="C19" s="11">
        <f>IF(D19=TRUE,B19,0)</f>
        <v>0</v>
      </c>
      <c r="D19" s="11">
        <f>AND(Resultados!D3&gt;'BR hombre'!A18,Resultados!D3&lt;='BR hombre'!A19)</f>
        <v/>
      </c>
      <c r="E19" s="11">
        <v>17</v>
      </c>
      <c r="F19" s="11">
        <v>78</v>
      </c>
      <c r="G19" s="11">
        <f>IF(Resultados!D4='BR hombre'!E19,F19,0)</f>
        <v>0</v>
      </c>
      <c r="H19" s="11">
        <v>17</v>
      </c>
      <c r="I19" s="11">
        <v>71</v>
      </c>
      <c r="J19" s="11">
        <f>IF(Resultados!D5='BR hombre'!H19,I19,0)</f>
        <v>0</v>
      </c>
      <c r="K19" s="11">
        <v>17</v>
      </c>
      <c r="L19" s="11">
        <v>63</v>
      </c>
      <c r="M19" s="11">
        <f>IF(Resultados!D9='BR hombre'!K19,L19,0)</f>
        <v>0</v>
      </c>
      <c r="N19" s="11">
        <v>17</v>
      </c>
      <c r="O19" s="11">
        <v>66</v>
      </c>
      <c r="P19" s="11">
        <f>IF(Resultados!D10='BR hombre'!N19,O19,0)</f>
        <v>0</v>
      </c>
      <c r="Q19" s="11">
        <v>17</v>
      </c>
      <c r="R19" s="11">
        <v>5</v>
      </c>
      <c r="S19" s="11">
        <f>IF(Resultados!D11='BR hombre'!Q19,R19,0)</f>
        <v>0</v>
      </c>
      <c r="T19" s="11">
        <v>17</v>
      </c>
      <c r="U19" s="11">
        <v>18</v>
      </c>
      <c r="V19" s="11">
        <f>IF(Resultados!D12='BR hombre'!T19,U19,0)</f>
        <v>0</v>
      </c>
      <c r="W19" s="11">
        <v>17</v>
      </c>
      <c r="X19" s="11">
        <v>12</v>
      </c>
      <c r="Y19" s="11">
        <f>IF(Resultados!D13='BR hombre'!W19,X19,0)</f>
        <v>0</v>
      </c>
      <c r="Z19" s="11">
        <v>17</v>
      </c>
      <c r="AA19" s="11">
        <v>47</v>
      </c>
      <c r="AB19" s="11">
        <f>IF(Resultados!D14='BR hombre'!Z19,AA19,0)</f>
        <v>0</v>
      </c>
      <c r="AC19" s="11">
        <v>17</v>
      </c>
      <c r="AD19" s="11">
        <v>39</v>
      </c>
      <c r="AE19" s="11">
        <f>IF(Resultados!D15='BR hombre'!AC19,AD19,0)</f>
        <v>0</v>
      </c>
      <c r="AF19" s="11">
        <v>17</v>
      </c>
      <c r="AG19" s="11">
        <v>6</v>
      </c>
      <c r="AH19" s="11">
        <f>IF(Resultados!D16='BR hombre'!AF19,AG19,0)</f>
        <v>0</v>
      </c>
      <c r="AI19" s="11">
        <v>17</v>
      </c>
      <c r="AJ19" s="11">
        <v>40</v>
      </c>
      <c r="AK19" s="11">
        <f>IF(Resultados!D17='BR hombre'!AI19,AJ19,0)</f>
        <v>0</v>
      </c>
      <c r="AL19" s="11">
        <v>17</v>
      </c>
      <c r="AM19" s="11">
        <v>68</v>
      </c>
      <c r="AN19" s="11">
        <f>IF(Resultados!D18='BR hombre'!AL19,AM19,0)</f>
        <v>0</v>
      </c>
      <c r="AO19" s="11">
        <v>17</v>
      </c>
      <c r="AP19" s="11">
        <v>64</v>
      </c>
      <c r="AQ19" s="11">
        <f>IF(Resultados!D21='BR hombre'!AO19,AP19,0)</f>
        <v>0</v>
      </c>
      <c r="AR19" s="11">
        <v>17</v>
      </c>
      <c r="AS19" s="11">
        <v>48</v>
      </c>
      <c r="AT19" s="11">
        <f>IF(Resultados!D22='BR hombre'!AR19,AS19,0)</f>
        <v>0</v>
      </c>
      <c r="AU19" s="11">
        <v>17</v>
      </c>
      <c r="AV19" s="11">
        <v>54</v>
      </c>
      <c r="AW19" s="11">
        <f>IF(Resultados!D23='BR hombre'!AU19,AV19,0)</f>
        <v>0</v>
      </c>
      <c r="AX19" s="11">
        <v>17</v>
      </c>
      <c r="AY19" s="11">
        <v>83</v>
      </c>
      <c r="AZ19" s="11">
        <f>IF(Resultados!D26='BR hombre'!AX19,AY19,0)</f>
        <v>0</v>
      </c>
      <c r="BA19" s="11">
        <v>17</v>
      </c>
      <c r="BB19" s="11">
        <v>62</v>
      </c>
      <c r="BC19" s="11">
        <f>IF(Resultados!D27='BR hombre'!BA19,BB19,0)</f>
        <v>0</v>
      </c>
      <c r="BD19" s="11">
        <v>17</v>
      </c>
      <c r="BE19" s="11">
        <v>47</v>
      </c>
      <c r="BF19" s="11">
        <f>IF(Resultados!D28='BR hombre'!BD19,BE19,0)</f>
        <v>0</v>
      </c>
      <c r="BG19" s="11">
        <v>17</v>
      </c>
      <c r="BH19" s="11">
        <v>59</v>
      </c>
      <c r="BI19" s="11">
        <f>IF(Resultados!D29='BR hombre'!BG19,BH19,0)</f>
        <v>0</v>
      </c>
      <c r="BJ19" s="11">
        <v>17</v>
      </c>
      <c r="BK19" s="11">
        <v>60</v>
      </c>
      <c r="BL19" s="11">
        <f>IF(Resultados!D30='BR hombre'!BJ19,BK19,0)</f>
        <v>0</v>
      </c>
      <c r="BM19" s="11">
        <v>17</v>
      </c>
      <c r="BN19" s="11">
        <v>44</v>
      </c>
      <c r="BO19" s="16">
        <f>IF(Resultados!D31='BR hombre'!BM19,BN19,0)</f>
        <v>0</v>
      </c>
      <c r="BP19" s="11">
        <v>17</v>
      </c>
      <c r="BQ19" s="11">
        <v>63</v>
      </c>
      <c r="BR19" s="11">
        <f>IF(Resultados!D34='BR hombre'!BP19,BQ19,0)</f>
        <v>0</v>
      </c>
      <c r="BS19" s="11">
        <v>17</v>
      </c>
      <c r="BT19" s="11">
        <v>60</v>
      </c>
      <c r="BU19" s="11">
        <f>IF(Resultados!D35='BR hombre'!BS19,BT19,0)</f>
        <v>0</v>
      </c>
      <c r="BV19" s="11">
        <v>17</v>
      </c>
      <c r="BW19" s="11">
        <v>61</v>
      </c>
      <c r="BX19" s="11">
        <f>IF(Resultados!D36='BR hombre'!BV19,BW19,0)</f>
        <v>0</v>
      </c>
    </row>
    <row r="20" spans="1:76">
      <c r="A20" s="11">
        <v>431</v>
      </c>
      <c r="B20" s="11">
        <v>77</v>
      </c>
      <c r="C20" s="11">
        <f>IF(D20=TRUE,B20,0)</f>
        <v>0</v>
      </c>
      <c r="D20" s="11">
        <f>AND(Resultados!D3&gt;'BR hombre'!A19,Resultados!D3&lt;='BR hombre'!A20)</f>
        <v/>
      </c>
      <c r="E20" s="11">
        <v>18</v>
      </c>
      <c r="F20" s="11">
        <v>82</v>
      </c>
      <c r="G20" s="11">
        <f>IF(Resultados!D4='BR hombre'!E20,F20,0)</f>
        <v>0</v>
      </c>
      <c r="H20" s="11">
        <v>18</v>
      </c>
      <c r="I20" s="11">
        <v>73</v>
      </c>
      <c r="J20" s="11">
        <f>IF(Resultados!D5='BR hombre'!H20,I20,0)</f>
        <v>0</v>
      </c>
      <c r="K20" s="11">
        <v>18</v>
      </c>
      <c r="L20" s="11">
        <v>66</v>
      </c>
      <c r="M20" s="11">
        <f>IF(Resultados!D9='BR hombre'!K20,L20,0)</f>
        <v>0</v>
      </c>
      <c r="N20" s="11">
        <v>18</v>
      </c>
      <c r="O20" s="11">
        <v>67</v>
      </c>
      <c r="P20" s="11">
        <f>IF(Resultados!D10='BR hombre'!N20,O20,0)</f>
        <v>0</v>
      </c>
      <c r="Q20" s="11">
        <v>18</v>
      </c>
      <c r="R20" s="11">
        <v>10</v>
      </c>
      <c r="S20" s="11">
        <f>IF(Resultados!D11='BR hombre'!Q20,R20,0)</f>
        <v>0</v>
      </c>
      <c r="T20" s="11">
        <v>18</v>
      </c>
      <c r="U20" s="11">
        <v>26</v>
      </c>
      <c r="V20" s="11">
        <f>IF(Resultados!D12='BR hombre'!T20,U20,0)</f>
        <v>0</v>
      </c>
      <c r="W20" s="11">
        <v>18</v>
      </c>
      <c r="X20" s="11">
        <v>19</v>
      </c>
      <c r="Y20" s="11">
        <f>IF(Resultados!D13='BR hombre'!W20,X20,0)</f>
        <v>0</v>
      </c>
      <c r="Z20" s="11">
        <v>18</v>
      </c>
      <c r="AA20" s="11">
        <v>49</v>
      </c>
      <c r="AB20" s="11">
        <f>IF(Resultados!D14='BR hombre'!Z20,AA20,0)</f>
        <v>0</v>
      </c>
      <c r="AC20" s="11">
        <v>18</v>
      </c>
      <c r="AD20" s="11">
        <v>41</v>
      </c>
      <c r="AE20" s="11">
        <f>IF(Resultados!D15='BR hombre'!AC20,AD20,0)</f>
        <v>0</v>
      </c>
      <c r="AF20" s="11">
        <v>18</v>
      </c>
      <c r="AG20" s="11">
        <v>11</v>
      </c>
      <c r="AH20" s="11">
        <f>IF(Resultados!D16='BR hombre'!AF20,AG20,0)</f>
        <v>0</v>
      </c>
      <c r="AI20" s="11">
        <v>18</v>
      </c>
      <c r="AJ20" s="11">
        <v>42</v>
      </c>
      <c r="AK20" s="11">
        <f>IF(Resultados!D17='BR hombre'!AI20,AJ20,0)</f>
        <v>0</v>
      </c>
      <c r="AL20" s="11">
        <v>18</v>
      </c>
      <c r="AM20" s="11">
        <v>69</v>
      </c>
      <c r="AN20" s="11">
        <f>IF(Resultados!D18='BR hombre'!AL20,AM20,0)</f>
        <v>0</v>
      </c>
      <c r="AO20" s="11">
        <v>18</v>
      </c>
      <c r="AP20" s="11">
        <v>65</v>
      </c>
      <c r="AQ20" s="11">
        <f>IF(Resultados!D21='BR hombre'!AO20,AP20,0)</f>
        <v>0</v>
      </c>
      <c r="AR20" s="11">
        <v>18</v>
      </c>
      <c r="AS20" s="11">
        <v>50</v>
      </c>
      <c r="AT20" s="11">
        <f>IF(Resultados!D22='BR hombre'!AR20,AS20,0)</f>
        <v>0</v>
      </c>
      <c r="AU20" s="11">
        <v>18</v>
      </c>
      <c r="AV20" s="11">
        <v>55</v>
      </c>
      <c r="AW20" s="11">
        <f>IF(Resultados!D23='BR hombre'!AU20,AV20,0)</f>
        <v>0</v>
      </c>
      <c r="AX20" s="11">
        <v>18</v>
      </c>
      <c r="AY20" s="11">
        <v>85</v>
      </c>
      <c r="AZ20" s="11">
        <f>IF(Resultados!D26='BR hombre'!AX20,AY20,0)</f>
        <v>0</v>
      </c>
      <c r="BA20" s="11">
        <v>18</v>
      </c>
      <c r="BB20" s="11">
        <v>63</v>
      </c>
      <c r="BC20" s="11">
        <f>IF(Resultados!D27='BR hombre'!BA20,BB20,0)</f>
        <v>0</v>
      </c>
      <c r="BD20" s="11">
        <v>18</v>
      </c>
      <c r="BE20" s="11">
        <v>50</v>
      </c>
      <c r="BF20" s="11">
        <f>IF(Resultados!D28='BR hombre'!BD20,BE20,0)</f>
        <v>0</v>
      </c>
      <c r="BG20" s="11">
        <v>18</v>
      </c>
      <c r="BH20" s="11">
        <v>61</v>
      </c>
      <c r="BI20" s="11">
        <f>IF(Resultados!D29='BR hombre'!BG20,BH20,0)</f>
        <v>0</v>
      </c>
      <c r="BJ20" s="11">
        <v>18</v>
      </c>
      <c r="BK20" s="11">
        <v>61</v>
      </c>
      <c r="BL20" s="11">
        <f>IF(Resultados!D30='BR hombre'!BJ20,BK20,0)</f>
        <v>0</v>
      </c>
      <c r="BM20" s="11">
        <v>18</v>
      </c>
      <c r="BN20" s="11">
        <v>48</v>
      </c>
      <c r="BO20" s="16">
        <f>IF(Resultados!D31='BR hombre'!BM20,BN20,0)</f>
        <v>0</v>
      </c>
      <c r="BP20" s="11">
        <v>18</v>
      </c>
      <c r="BQ20" s="11">
        <v>65</v>
      </c>
      <c r="BR20" s="11">
        <f>IF(Resultados!D34='BR hombre'!BP20,BQ20,0)</f>
        <v>0</v>
      </c>
      <c r="BS20" s="11">
        <v>18</v>
      </c>
      <c r="BT20" s="11">
        <v>61</v>
      </c>
      <c r="BU20" s="11">
        <f>IF(Resultados!D35='BR hombre'!BS20,BT20,0)</f>
        <v>0</v>
      </c>
      <c r="BV20" s="11">
        <v>18</v>
      </c>
      <c r="BW20" s="11">
        <v>63</v>
      </c>
      <c r="BX20" s="11">
        <f>IF(Resultados!D36='BR hombre'!BV20,BW20,0)</f>
        <v>0</v>
      </c>
    </row>
    <row r="21" spans="1:76">
      <c r="A21" s="11">
        <v>444</v>
      </c>
      <c r="B21" s="11">
        <v>79</v>
      </c>
      <c r="C21" s="11">
        <f>IF(D21=TRUE,B21,0)</f>
        <v>0</v>
      </c>
      <c r="D21" s="11">
        <f>AND(Resultados!D3&gt;'BR hombre'!A20,Resultados!D3&lt;='BR hombre'!A21)</f>
        <v/>
      </c>
      <c r="E21" s="11">
        <v>19</v>
      </c>
      <c r="F21" s="11">
        <v>85</v>
      </c>
      <c r="G21" s="11">
        <f>IF(Resultados!D4='BR hombre'!E21,F21,0)</f>
        <v>0</v>
      </c>
      <c r="H21" s="11">
        <v>19</v>
      </c>
      <c r="I21" s="11">
        <v>75</v>
      </c>
      <c r="J21" s="11">
        <f>IF(Resultados!D5='BR hombre'!H21,I21,0)</f>
        <v>0</v>
      </c>
      <c r="K21" s="11">
        <v>19</v>
      </c>
      <c r="L21" s="11">
        <v>67</v>
      </c>
      <c r="M21" s="11">
        <f>IF(Resultados!D9='BR hombre'!K21,L21,0)</f>
        <v>0</v>
      </c>
      <c r="N21" s="11">
        <v>19</v>
      </c>
      <c r="O21" s="11">
        <v>68</v>
      </c>
      <c r="P21" s="11">
        <f>IF(Resultados!D10='BR hombre'!N21,O21,0)</f>
        <v>0</v>
      </c>
      <c r="Q21" s="11">
        <v>19</v>
      </c>
      <c r="R21" s="11">
        <v>23</v>
      </c>
      <c r="S21" s="11">
        <f>IF(Resultados!D11='BR hombre'!Q21,R21,0)</f>
        <v>0</v>
      </c>
      <c r="T21" s="11">
        <v>19</v>
      </c>
      <c r="U21" s="11">
        <v>36</v>
      </c>
      <c r="V21" s="11">
        <f>IF(Resultados!D12='BR hombre'!T21,U21,0)</f>
        <v>0</v>
      </c>
      <c r="W21" s="11">
        <v>19</v>
      </c>
      <c r="X21" s="11">
        <v>23</v>
      </c>
      <c r="Y21" s="11">
        <f>IF(Resultados!D13='BR hombre'!W21,X21,0)</f>
        <v>0</v>
      </c>
      <c r="Z21" s="11">
        <v>19</v>
      </c>
      <c r="AA21" s="11">
        <v>52</v>
      </c>
      <c r="AB21" s="11">
        <f>IF(Resultados!D14='BR hombre'!Z21,AA21,0)</f>
        <v>0</v>
      </c>
      <c r="AC21" s="11">
        <v>19</v>
      </c>
      <c r="AD21" s="11">
        <v>43</v>
      </c>
      <c r="AE21" s="11">
        <f>IF(Resultados!D15='BR hombre'!AC21,AD21,0)</f>
        <v>0</v>
      </c>
      <c r="AF21" s="11">
        <v>19</v>
      </c>
      <c r="AG21" s="11">
        <v>14</v>
      </c>
      <c r="AH21" s="11">
        <f>IF(Resultados!D16='BR hombre'!AF21,AG21,0)</f>
        <v>0</v>
      </c>
      <c r="AI21" s="11">
        <v>19</v>
      </c>
      <c r="AJ21" s="11">
        <v>44</v>
      </c>
      <c r="AK21" s="11">
        <f>IF(Resultados!D17='BR hombre'!AI21,AJ21,0)</f>
        <v>0</v>
      </c>
      <c r="AL21" s="11">
        <v>19</v>
      </c>
      <c r="AM21" s="11">
        <v>70</v>
      </c>
      <c r="AN21" s="11">
        <f>IF(Resultados!D18='BR hombre'!AL21,AM21,0)</f>
        <v>0</v>
      </c>
      <c r="AO21" s="11">
        <v>19</v>
      </c>
      <c r="AP21" s="11">
        <v>65</v>
      </c>
      <c r="AQ21" s="11">
        <f>IF(Resultados!D21='BR hombre'!AO21,AP21,0)</f>
        <v>0</v>
      </c>
      <c r="AR21" s="11">
        <v>19</v>
      </c>
      <c r="AS21" s="11">
        <v>53</v>
      </c>
      <c r="AT21" s="11">
        <f>IF(Resultados!D22='BR hombre'!AR21,AS21,0)</f>
        <v>0</v>
      </c>
      <c r="AU21" s="11">
        <v>19</v>
      </c>
      <c r="AV21" s="11">
        <v>56</v>
      </c>
      <c r="AW21" s="11">
        <f>IF(Resultados!D23='BR hombre'!AU21,AV21,0)</f>
        <v>0</v>
      </c>
      <c r="AX21" s="11">
        <v>19</v>
      </c>
      <c r="AY21" s="11">
        <v>86</v>
      </c>
      <c r="AZ21" s="11">
        <f>IF(Resultados!D26='BR hombre'!AX21,AY21,0)</f>
        <v>0</v>
      </c>
      <c r="BA21" s="11">
        <v>19</v>
      </c>
      <c r="BB21" s="11">
        <v>63</v>
      </c>
      <c r="BC21" s="11">
        <f>IF(Resultados!D27='BR hombre'!BA21,BB21,0)</f>
        <v>0</v>
      </c>
      <c r="BD21" s="11">
        <v>19</v>
      </c>
      <c r="BE21" s="11">
        <v>53</v>
      </c>
      <c r="BF21" s="11">
        <f>IF(Resultados!D28='BR hombre'!BD21,BE21,0)</f>
        <v>0</v>
      </c>
      <c r="BG21" s="11">
        <v>19</v>
      </c>
      <c r="BH21" s="11">
        <v>63</v>
      </c>
      <c r="BI21" s="11">
        <f>IF(Resultados!D29='BR hombre'!BG21,BH21,0)</f>
        <v>0</v>
      </c>
      <c r="BJ21" s="11">
        <v>19</v>
      </c>
      <c r="BK21" s="11">
        <v>62</v>
      </c>
      <c r="BL21" s="11">
        <f>IF(Resultados!D30='BR hombre'!BJ21,BK21,0)</f>
        <v>0</v>
      </c>
      <c r="BM21" s="11">
        <v>19</v>
      </c>
      <c r="BN21" s="11">
        <v>51</v>
      </c>
      <c r="BO21" s="16">
        <f>IF(Resultados!D31='BR hombre'!BM21,BN21,0)</f>
        <v>0</v>
      </c>
      <c r="BP21" s="11">
        <v>19</v>
      </c>
      <c r="BQ21" s="11">
        <v>67</v>
      </c>
      <c r="BR21" s="11">
        <f>IF(Resultados!D34='BR hombre'!BP21,BQ21,0)</f>
        <v>0</v>
      </c>
      <c r="BS21" s="11">
        <v>19</v>
      </c>
      <c r="BT21" s="11">
        <v>62</v>
      </c>
      <c r="BU21" s="11">
        <f>IF(Resultados!D35='BR hombre'!BS21,BT21,0)</f>
        <v>0</v>
      </c>
      <c r="BV21" s="11">
        <v>19</v>
      </c>
      <c r="BW21" s="11">
        <v>64</v>
      </c>
      <c r="BX21" s="11">
        <f>IF(Resultados!D36='BR hombre'!BV21,BW21,0)</f>
        <v>0</v>
      </c>
    </row>
    <row r="22" spans="1:76">
      <c r="A22" s="11">
        <v>456</v>
      </c>
      <c r="B22" s="11">
        <v>81</v>
      </c>
      <c r="C22" s="11">
        <f>IF(D22=TRUE,B22,0)</f>
        <v>0</v>
      </c>
      <c r="D22" s="11">
        <f>AND(Resultados!D3&gt;'BR hombre'!A21,Resultados!D3&lt;='BR hombre'!A22)</f>
        <v/>
      </c>
      <c r="E22" s="11">
        <v>20</v>
      </c>
      <c r="F22" s="11">
        <v>90</v>
      </c>
      <c r="G22" s="11">
        <f>IF(Resultados!D4='BR hombre'!E22,F22,0)</f>
        <v>0</v>
      </c>
      <c r="H22" s="11">
        <v>20</v>
      </c>
      <c r="I22" s="11">
        <v>76</v>
      </c>
      <c r="J22" s="11">
        <f>IF(Resultados!D5='BR hombre'!H22,I22,0)</f>
        <v>0</v>
      </c>
      <c r="K22" s="11">
        <v>20</v>
      </c>
      <c r="L22" s="11">
        <v>69</v>
      </c>
      <c r="M22" s="11">
        <f>IF(Resultados!D9='BR hombre'!K22,L22,0)</f>
        <v>0</v>
      </c>
      <c r="N22" s="11">
        <v>20</v>
      </c>
      <c r="O22" s="11">
        <v>68</v>
      </c>
      <c r="P22" s="11">
        <f>IF(Resultados!D10='BR hombre'!N22,O22,0)</f>
        <v>0</v>
      </c>
      <c r="Q22" s="11">
        <v>20</v>
      </c>
      <c r="R22" s="11">
        <v>34</v>
      </c>
      <c r="S22" s="11">
        <f>IF(Resultados!D11='BR hombre'!Q22,R22,0)</f>
        <v>0</v>
      </c>
      <c r="T22" s="11">
        <v>20</v>
      </c>
      <c r="U22" s="11">
        <v>41</v>
      </c>
      <c r="V22" s="11">
        <f>IF(Resultados!D12='BR hombre'!T22,U22,0)</f>
        <v>0</v>
      </c>
      <c r="W22" s="11">
        <v>20</v>
      </c>
      <c r="X22" s="11">
        <v>27</v>
      </c>
      <c r="Y22" s="11">
        <f>IF(Resultados!D13='BR hombre'!W22,X22,0)</f>
        <v>0</v>
      </c>
      <c r="Z22" s="11">
        <v>20</v>
      </c>
      <c r="AA22" s="11">
        <v>54</v>
      </c>
      <c r="AB22" s="11">
        <f>IF(Resultados!D14='BR hombre'!Z22,AA22,0)</f>
        <v>0</v>
      </c>
      <c r="AC22" s="11">
        <v>20</v>
      </c>
      <c r="AD22" s="11">
        <v>45</v>
      </c>
      <c r="AE22" s="11">
        <f>IF(Resultados!D15='BR hombre'!AC22,AD22,0)</f>
        <v>0</v>
      </c>
      <c r="AF22" s="11">
        <v>20</v>
      </c>
      <c r="AG22" s="11">
        <v>18</v>
      </c>
      <c r="AH22" s="11">
        <f>IF(Resultados!D16='BR hombre'!AF22,AG22,0)</f>
        <v>0</v>
      </c>
      <c r="AI22" s="11">
        <v>20</v>
      </c>
      <c r="AJ22" s="11">
        <v>47</v>
      </c>
      <c r="AK22" s="11">
        <f>IF(Resultados!D17='BR hombre'!AI22,AJ22,0)</f>
        <v>0</v>
      </c>
      <c r="AL22" s="11">
        <v>20</v>
      </c>
      <c r="AM22" s="11">
        <v>71</v>
      </c>
      <c r="AN22" s="11">
        <f>IF(Resultados!D18='BR hombre'!AL22,AM22,0)</f>
        <v>0</v>
      </c>
      <c r="AO22" s="11">
        <v>20</v>
      </c>
      <c r="AP22" s="11">
        <v>66</v>
      </c>
      <c r="AQ22" s="11">
        <f>IF(Resultados!D21='BR hombre'!AO22,AP22,0)</f>
        <v>0</v>
      </c>
      <c r="AR22" s="11">
        <v>20</v>
      </c>
      <c r="AS22" s="11">
        <v>56</v>
      </c>
      <c r="AT22" s="11">
        <f>IF(Resultados!D22='BR hombre'!AR22,AS22,0)</f>
        <v>0</v>
      </c>
      <c r="AU22" s="11">
        <v>20</v>
      </c>
      <c r="AV22" s="11">
        <v>57</v>
      </c>
      <c r="AW22" s="11">
        <f>IF(Resultados!D23='BR hombre'!AU22,AV22,0)</f>
        <v>0</v>
      </c>
      <c r="AX22" s="11">
        <v>20</v>
      </c>
      <c r="AY22" s="11">
        <v>87</v>
      </c>
      <c r="AZ22" s="11">
        <f>IF(Resultados!D26='BR hombre'!AX22,AY22,0)</f>
        <v>0</v>
      </c>
      <c r="BA22" s="11">
        <v>20</v>
      </c>
      <c r="BB22" s="11">
        <v>64</v>
      </c>
      <c r="BC22" s="11">
        <f>IF(Resultados!D27='BR hombre'!BA22,BB22,0)</f>
        <v>0</v>
      </c>
      <c r="BD22" s="11">
        <v>20</v>
      </c>
      <c r="BE22" s="11">
        <v>57</v>
      </c>
      <c r="BF22" s="11">
        <f>IF(Resultados!D28='BR hombre'!BD22,BE22,0)</f>
        <v>0</v>
      </c>
      <c r="BG22" s="11">
        <v>20</v>
      </c>
      <c r="BH22" s="11">
        <v>71</v>
      </c>
      <c r="BI22" s="11">
        <f>IF(Resultados!D29='BR hombre'!BG22,BH22,0)</f>
        <v>0</v>
      </c>
      <c r="BJ22" s="11">
        <v>20</v>
      </c>
      <c r="BK22" s="11">
        <v>63</v>
      </c>
      <c r="BL22" s="11">
        <f>IF(Resultados!D30='BR hombre'!BJ22,BK22,0)</f>
        <v>0</v>
      </c>
      <c r="BM22" s="11">
        <v>20</v>
      </c>
      <c r="BN22" s="11">
        <v>54</v>
      </c>
      <c r="BO22" s="16">
        <f>IF(Resultados!D31='BR hombre'!BM22,BN22,0)</f>
        <v>0</v>
      </c>
      <c r="BP22" s="11">
        <v>20</v>
      </c>
      <c r="BQ22" s="11">
        <v>67</v>
      </c>
      <c r="BR22" s="11">
        <f>IF(Resultados!D34='BR hombre'!BP22,BQ22,0)</f>
        <v>0</v>
      </c>
      <c r="BS22" s="11">
        <v>20</v>
      </c>
      <c r="BT22" s="11">
        <v>63</v>
      </c>
      <c r="BU22" s="11">
        <f>IF(Resultados!D35='BR hombre'!BS22,BT22,0)</f>
        <v>0</v>
      </c>
      <c r="BV22" s="11">
        <v>20</v>
      </c>
      <c r="BW22" s="11">
        <v>65</v>
      </c>
      <c r="BX22" s="11">
        <f>IF(Resultados!D36='BR hombre'!BV22,BW22,0)</f>
        <v>0</v>
      </c>
    </row>
    <row r="23" spans="1:76">
      <c r="A23" s="11">
        <v>469</v>
      </c>
      <c r="B23" s="11">
        <v>83</v>
      </c>
      <c r="C23" s="11">
        <f>IF(D23=TRUE,B23,0)</f>
        <v>0</v>
      </c>
      <c r="D23" s="11">
        <f>AND(Resultados!D3&gt;'BR hombre'!A22,Resultados!D3&lt;='BR hombre'!A23)</f>
        <v/>
      </c>
      <c r="E23" s="11">
        <v>21</v>
      </c>
      <c r="F23" s="11">
        <v>95</v>
      </c>
      <c r="G23" s="11">
        <f>IF(Resultados!D4='BR hombre'!E23,F23,0)</f>
        <v>0</v>
      </c>
      <c r="H23" s="11">
        <v>21</v>
      </c>
      <c r="I23" s="11">
        <v>77</v>
      </c>
      <c r="J23" s="11">
        <f>IF(Resultados!D5='BR hombre'!H23,I23,0)</f>
        <v>0</v>
      </c>
      <c r="K23" s="11">
        <v>21</v>
      </c>
      <c r="L23" s="11">
        <v>70</v>
      </c>
      <c r="M23" s="11">
        <f>IF(Resultados!D9='BR hombre'!K23,L23,0)</f>
        <v>0</v>
      </c>
      <c r="N23" s="11">
        <v>21</v>
      </c>
      <c r="O23" s="11">
        <v>69</v>
      </c>
      <c r="P23" s="11">
        <f>IF(Resultados!D10='BR hombre'!N23,O23,0)</f>
        <v>0</v>
      </c>
      <c r="Q23" s="11">
        <v>21</v>
      </c>
      <c r="R23" s="11">
        <v>40</v>
      </c>
      <c r="S23" s="11">
        <f>IF(Resultados!D11='BR hombre'!Q23,R23,0)</f>
        <v>0</v>
      </c>
      <c r="T23" s="11">
        <v>21</v>
      </c>
      <c r="U23" s="11">
        <v>44</v>
      </c>
      <c r="V23" s="11">
        <f>IF(Resultados!D12='BR hombre'!T23,U23,0)</f>
        <v>0</v>
      </c>
      <c r="W23" s="11">
        <v>21</v>
      </c>
      <c r="X23" s="11">
        <v>32</v>
      </c>
      <c r="Y23" s="11">
        <f>IF(Resultados!D13='BR hombre'!W23,X23,0)</f>
        <v>0</v>
      </c>
      <c r="Z23" s="11">
        <v>21</v>
      </c>
      <c r="AA23" s="11">
        <v>57</v>
      </c>
      <c r="AB23" s="11">
        <f>IF(Resultados!D14='BR hombre'!Z23,AA23,0)</f>
        <v>0</v>
      </c>
      <c r="AC23" s="11">
        <v>21</v>
      </c>
      <c r="AD23" s="11">
        <v>47</v>
      </c>
      <c r="AE23" s="11">
        <f>IF(Resultados!D15='BR hombre'!AC23,AD23,0)</f>
        <v>0</v>
      </c>
      <c r="AF23" s="11">
        <v>21</v>
      </c>
      <c r="AG23" s="11">
        <v>23</v>
      </c>
      <c r="AH23" s="11">
        <f>IF(Resultados!D16='BR hombre'!AF23,AG23,0)</f>
        <v>0</v>
      </c>
      <c r="AI23" s="11">
        <v>21</v>
      </c>
      <c r="AJ23" s="11">
        <v>49</v>
      </c>
      <c r="AK23" s="11">
        <f>IF(Resultados!D17='BR hombre'!AI23,AJ23,0)</f>
        <v>0</v>
      </c>
      <c r="AL23" s="11">
        <v>21</v>
      </c>
      <c r="AM23" s="11">
        <v>72</v>
      </c>
      <c r="AN23" s="11">
        <f>IF(Resultados!D18='BR hombre'!AL23,AM23,0)</f>
        <v>0</v>
      </c>
      <c r="AO23" s="11">
        <v>21</v>
      </c>
      <c r="AP23" s="11">
        <v>66</v>
      </c>
      <c r="AQ23" s="11">
        <f>IF(Resultados!D21='BR hombre'!AO23,AP23,0)</f>
        <v>0</v>
      </c>
      <c r="AR23" s="11">
        <v>21</v>
      </c>
      <c r="AS23" s="11">
        <v>58</v>
      </c>
      <c r="AT23" s="11">
        <f>IF(Resultados!D22='BR hombre'!AR23,AS23,0)</f>
        <v>0</v>
      </c>
      <c r="AU23" s="11">
        <v>21</v>
      </c>
      <c r="AV23" s="11">
        <v>58</v>
      </c>
      <c r="AW23" s="11">
        <f>IF(Resultados!D23='BR hombre'!AU23,AV23,0)</f>
        <v>0</v>
      </c>
      <c r="AX23" s="11">
        <v>21</v>
      </c>
      <c r="AY23" s="11">
        <v>88</v>
      </c>
      <c r="AZ23" s="11">
        <f>IF(Resultados!D26='BR hombre'!AX23,AY23,0)</f>
        <v>0</v>
      </c>
      <c r="BA23" s="11">
        <v>21</v>
      </c>
      <c r="BB23" s="11">
        <v>64</v>
      </c>
      <c r="BC23" s="11">
        <f>IF(Resultados!D27='BR hombre'!BA23,BB23,0)</f>
        <v>0</v>
      </c>
      <c r="BD23" s="11">
        <v>21</v>
      </c>
      <c r="BE23" s="11">
        <v>60</v>
      </c>
      <c r="BF23" s="11">
        <f>IF(Resultados!D28='BR hombre'!BD23,BE23,0)</f>
        <v>0</v>
      </c>
      <c r="BG23" s="11">
        <v>21</v>
      </c>
      <c r="BH23" s="11">
        <v>73</v>
      </c>
      <c r="BI23" s="11">
        <f>IF(Resultados!D29='BR hombre'!BG23,BH23,0)</f>
        <v>0</v>
      </c>
      <c r="BJ23" s="11">
        <v>21</v>
      </c>
      <c r="BK23" s="11">
        <v>64</v>
      </c>
      <c r="BL23" s="11">
        <f>IF(Resultados!D30='BR hombre'!BJ23,BK23,0)</f>
        <v>0</v>
      </c>
      <c r="BM23" s="11">
        <v>21</v>
      </c>
      <c r="BN23" s="11">
        <v>57</v>
      </c>
      <c r="BO23" s="16">
        <f>IF(Resultados!D31='BR hombre'!BM23,BN23,0)</f>
        <v>0</v>
      </c>
      <c r="BP23" s="11">
        <v>21</v>
      </c>
      <c r="BQ23" s="11">
        <v>68</v>
      </c>
      <c r="BR23" s="11">
        <f>IF(Resultados!D34='BR hombre'!BP23,BQ23,0)</f>
        <v>0</v>
      </c>
      <c r="BS23" s="11">
        <v>21</v>
      </c>
      <c r="BT23" s="11">
        <v>64</v>
      </c>
      <c r="BU23" s="11">
        <f>IF(Resultados!D35='BR hombre'!BS23,BT23,0)</f>
        <v>0</v>
      </c>
      <c r="BV23" s="11">
        <v>21</v>
      </c>
      <c r="BW23" s="11">
        <v>67</v>
      </c>
      <c r="BX23" s="11">
        <f>IF(Resultados!D36='BR hombre'!BV23,BW23,0)</f>
        <v>0</v>
      </c>
    </row>
    <row r="24" spans="1:76">
      <c r="A24" s="11">
        <v>482</v>
      </c>
      <c r="B24" s="11">
        <v>85</v>
      </c>
      <c r="C24" s="11">
        <f>IF(D24=TRUE,B24,0)</f>
        <v>0</v>
      </c>
      <c r="D24" s="11">
        <f>AND(Resultados!D3&gt;'BR hombre'!A23,Resultados!D3&lt;='BR hombre'!A24)</f>
        <v/>
      </c>
      <c r="E24" s="11">
        <v>22</v>
      </c>
      <c r="F24" s="11">
        <v>100</v>
      </c>
      <c r="G24" s="11">
        <f>IF(Resultados!D4&gt;='BR hombre'!E24,F24,0)</f>
        <v>0</v>
      </c>
      <c r="H24" s="11">
        <v>22</v>
      </c>
      <c r="I24" s="11">
        <v>78</v>
      </c>
      <c r="J24" s="11">
        <f>IF(Resultados!D5='BR hombre'!H24,I24,0)</f>
        <v>0</v>
      </c>
      <c r="K24" s="11">
        <v>22</v>
      </c>
      <c r="L24" s="11">
        <v>71</v>
      </c>
      <c r="M24" s="11">
        <f>IF(Resultados!D9='BR hombre'!K24,L24,0)</f>
        <v>0</v>
      </c>
      <c r="N24" s="11">
        <v>22</v>
      </c>
      <c r="O24" s="11">
        <v>71</v>
      </c>
      <c r="P24" s="11">
        <f>IF(Resultados!D10='BR hombre'!N24,O24,0)</f>
        <v>0</v>
      </c>
      <c r="Q24" s="11">
        <v>22</v>
      </c>
      <c r="R24" s="11">
        <v>42</v>
      </c>
      <c r="S24" s="11">
        <f>IF(Resultados!D11='BR hombre'!Q24,R24,0)</f>
        <v>0</v>
      </c>
      <c r="T24" s="11">
        <v>22</v>
      </c>
      <c r="U24" s="11">
        <v>47</v>
      </c>
      <c r="V24" s="11">
        <f>IF(Resultados!D12='BR hombre'!T24,U24,0)</f>
        <v>0</v>
      </c>
      <c r="W24" s="11">
        <v>22</v>
      </c>
      <c r="X24" s="11">
        <v>35</v>
      </c>
      <c r="Y24" s="11">
        <f>IF(Resultados!D13='BR hombre'!W24,X24,0)</f>
        <v>0</v>
      </c>
      <c r="Z24" s="11">
        <v>22</v>
      </c>
      <c r="AA24" s="11">
        <v>59</v>
      </c>
      <c r="AB24" s="11">
        <f>IF(Resultados!D14='BR hombre'!Z24,AA24,0)</f>
        <v>0</v>
      </c>
      <c r="AC24" s="11">
        <v>22</v>
      </c>
      <c r="AD24" s="11">
        <v>49</v>
      </c>
      <c r="AE24" s="11">
        <f>IF(Resultados!D15='BR hombre'!AC24,AD24,0)</f>
        <v>0</v>
      </c>
      <c r="AF24" s="11">
        <v>22</v>
      </c>
      <c r="AG24" s="11">
        <v>26</v>
      </c>
      <c r="AH24" s="11">
        <f>IF(Resultados!D16='BR hombre'!AF24,AG24,0)</f>
        <v>0</v>
      </c>
      <c r="AI24" s="11">
        <v>22</v>
      </c>
      <c r="AJ24" s="11">
        <v>51</v>
      </c>
      <c r="AK24" s="11">
        <f>IF(Resultados!D17='BR hombre'!AI24,AJ24,0)</f>
        <v>0</v>
      </c>
      <c r="AL24" s="11">
        <v>22</v>
      </c>
      <c r="AM24" s="11">
        <v>73</v>
      </c>
      <c r="AN24" s="11">
        <f>IF(Resultados!D18='BR hombre'!AL24,AM24,0)</f>
        <v>0</v>
      </c>
      <c r="AO24" s="11">
        <v>22</v>
      </c>
      <c r="AP24" s="11">
        <v>67</v>
      </c>
      <c r="AQ24" s="11">
        <f>IF(Resultados!D21='BR hombre'!AO24,AP24,0)</f>
        <v>0</v>
      </c>
      <c r="AR24" s="11">
        <v>22</v>
      </c>
      <c r="AS24" s="11">
        <v>59</v>
      </c>
      <c r="AT24" s="11">
        <f>IF(Resultados!D22='BR hombre'!AR24,AS24,0)</f>
        <v>0</v>
      </c>
      <c r="AU24" s="11">
        <v>22</v>
      </c>
      <c r="AV24" s="11">
        <v>59</v>
      </c>
      <c r="AW24" s="11">
        <f>IF(Resultados!D23='BR hombre'!AU24,AV24,0)</f>
        <v>0</v>
      </c>
      <c r="AX24" s="11">
        <v>22</v>
      </c>
      <c r="AY24" s="11">
        <v>89</v>
      </c>
      <c r="AZ24" s="11">
        <f>IF(Resultados!D26='BR hombre'!AX24,AY24,0)</f>
        <v>0</v>
      </c>
      <c r="BA24" s="11">
        <v>22</v>
      </c>
      <c r="BB24" s="11">
        <v>65</v>
      </c>
      <c r="BC24" s="11">
        <f>IF(Resultados!D27='BR hombre'!BA24,BB24,0)</f>
        <v>0</v>
      </c>
      <c r="BD24" s="11">
        <v>22</v>
      </c>
      <c r="BE24" s="11">
        <v>60</v>
      </c>
      <c r="BF24" s="11">
        <f>IF(Resultados!D28='BR hombre'!BD24,BE24,0)</f>
        <v>0</v>
      </c>
      <c r="BG24" s="11">
        <v>22</v>
      </c>
      <c r="BH24" s="11">
        <v>74</v>
      </c>
      <c r="BI24" s="11">
        <f>IF(Resultados!D29='BR hombre'!BG24,BH24,0)</f>
        <v>0</v>
      </c>
      <c r="BJ24" s="11">
        <v>22</v>
      </c>
      <c r="BK24" s="11">
        <v>65</v>
      </c>
      <c r="BL24" s="11">
        <f>IF(Resultados!D30='BR hombre'!BJ24,BK24,0)</f>
        <v>0</v>
      </c>
      <c r="BM24" s="11">
        <v>22</v>
      </c>
      <c r="BN24" s="11">
        <v>60</v>
      </c>
      <c r="BO24" s="16">
        <f>IF(Resultados!D31='BR hombre'!BM24,BN24,0)</f>
        <v>0</v>
      </c>
      <c r="BP24" s="11">
        <v>22</v>
      </c>
      <c r="BQ24" s="11">
        <v>68</v>
      </c>
      <c r="BR24" s="11">
        <f>IF(Resultados!D34='BR hombre'!BP24,BQ24,0)</f>
        <v>0</v>
      </c>
      <c r="BS24" s="11">
        <v>22</v>
      </c>
      <c r="BT24" s="11">
        <v>65</v>
      </c>
      <c r="BU24" s="11">
        <f>IF(Resultados!D35='BR hombre'!BS24,BT24,0)</f>
        <v>0</v>
      </c>
      <c r="BV24" s="11">
        <v>22</v>
      </c>
      <c r="BW24" s="11">
        <v>69</v>
      </c>
      <c r="BX24" s="11">
        <f>IF(Resultados!D36='BR hombre'!BV24,BW24,0)</f>
        <v>0</v>
      </c>
    </row>
    <row r="25" spans="1:76">
      <c r="A25" s="11">
        <v>494</v>
      </c>
      <c r="B25" s="11">
        <v>87</v>
      </c>
      <c r="C25" s="11">
        <f>IF(D25=TRUE,B25,0)</f>
        <v>0</v>
      </c>
      <c r="D25" s="11">
        <f>AND(Resultados!D3&gt;'BR hombre'!A24,Resultados!D3&lt;='BR hombre'!A25)</f>
        <v/>
      </c>
      <c r="F25" s="11" t="s">
        <v>99</v>
      </c>
      <c r="G25" s="11">
        <f>SUM(G2:G24)</f>
        <v>0</v>
      </c>
      <c r="H25" s="11">
        <v>23</v>
      </c>
      <c r="I25" s="11">
        <v>79</v>
      </c>
      <c r="J25" s="11">
        <f>IF(Resultados!D5='BR hombre'!H25,I25,0)</f>
        <v>0</v>
      </c>
      <c r="K25" s="11">
        <v>23</v>
      </c>
      <c r="L25" s="11">
        <v>71</v>
      </c>
      <c r="M25" s="11">
        <f>IF(Resultados!D9='BR hombre'!K25,L25,0)</f>
        <v>0</v>
      </c>
      <c r="N25" s="11">
        <v>23</v>
      </c>
      <c r="O25" s="11">
        <v>74</v>
      </c>
      <c r="P25" s="11">
        <f>IF(Resultados!D10='BR hombre'!N25,O25,0)</f>
        <v>0</v>
      </c>
      <c r="Q25" s="11">
        <v>23</v>
      </c>
      <c r="R25" s="11">
        <v>50</v>
      </c>
      <c r="S25" s="11">
        <f>IF(Resultados!D11='BR hombre'!Q25,R25,0)</f>
        <v>0</v>
      </c>
      <c r="T25" s="11">
        <v>23</v>
      </c>
      <c r="U25" s="11">
        <v>50</v>
      </c>
      <c r="V25" s="11">
        <f>IF(Resultados!D12='BR hombre'!T25,U25,0)</f>
        <v>0</v>
      </c>
      <c r="W25" s="11">
        <v>23</v>
      </c>
      <c r="X25" s="11">
        <v>38</v>
      </c>
      <c r="Y25" s="11">
        <f>IF(Resultados!D13='BR hombre'!W25,X25,0)</f>
        <v>0</v>
      </c>
      <c r="Z25" s="11">
        <v>23</v>
      </c>
      <c r="AA25" s="11">
        <v>62</v>
      </c>
      <c r="AB25" s="11">
        <f>IF(Resultados!D14='BR hombre'!Z25,AA25,0)</f>
        <v>0</v>
      </c>
      <c r="AC25" s="11">
        <v>23</v>
      </c>
      <c r="AD25" s="11">
        <v>50</v>
      </c>
      <c r="AE25" s="11">
        <f>IF(Resultados!D15='BR hombre'!AC25,AD25,0)</f>
        <v>0</v>
      </c>
      <c r="AF25" s="11">
        <v>23</v>
      </c>
      <c r="AG25" s="11">
        <v>31</v>
      </c>
      <c r="AH25" s="11">
        <f>IF(Resultados!D16='BR hombre'!AF25,AG25,0)</f>
        <v>0</v>
      </c>
      <c r="AI25" s="11">
        <v>23</v>
      </c>
      <c r="AJ25" s="11">
        <v>55</v>
      </c>
      <c r="AK25" s="11">
        <f>IF(Resultados!D17='BR hombre'!AI25,AJ25,0)</f>
        <v>0</v>
      </c>
      <c r="AL25" s="11">
        <v>23</v>
      </c>
      <c r="AM25" s="11">
        <v>74</v>
      </c>
      <c r="AN25" s="11">
        <f>IF(Resultados!D18='BR hombre'!AL25,AM25,0)</f>
        <v>0</v>
      </c>
      <c r="AO25" s="11">
        <v>23</v>
      </c>
      <c r="AP25" s="11">
        <v>67</v>
      </c>
      <c r="AQ25" s="11">
        <f>IF(Resultados!D21='BR hombre'!AO25,AP25,0)</f>
        <v>0</v>
      </c>
      <c r="AR25" s="11">
        <v>23</v>
      </c>
      <c r="AS25" s="11">
        <v>61</v>
      </c>
      <c r="AT25" s="11">
        <f>IF(Resultados!D22='BR hombre'!AR25,AS25,0)</f>
        <v>0</v>
      </c>
      <c r="AU25" s="11">
        <v>23</v>
      </c>
      <c r="AV25" s="11">
        <v>60</v>
      </c>
      <c r="AW25" s="11">
        <f>IF(Resultados!D23='BR hombre'!AU25,AV25,0)</f>
        <v>0</v>
      </c>
      <c r="AX25" s="11">
        <v>23</v>
      </c>
      <c r="AY25" s="11">
        <v>90</v>
      </c>
      <c r="AZ25" s="11">
        <f>IF(Resultados!D26='BR hombre'!AX25,AY25,0)</f>
        <v>0</v>
      </c>
      <c r="BA25" s="11">
        <v>23</v>
      </c>
      <c r="BB25" s="11">
        <v>65</v>
      </c>
      <c r="BC25" s="11">
        <f>IF(Resultados!D27='BR hombre'!BA25,BB25,0)</f>
        <v>0</v>
      </c>
      <c r="BD25" s="11">
        <v>23</v>
      </c>
      <c r="BE25" s="11">
        <v>60</v>
      </c>
      <c r="BF25" s="11">
        <f>IF(Resultados!D28='BR hombre'!BD25,BE25,0)</f>
        <v>0</v>
      </c>
      <c r="BG25" s="11">
        <v>23</v>
      </c>
      <c r="BH25" s="11">
        <v>76</v>
      </c>
      <c r="BI25" s="11">
        <f>IF(Resultados!D29='BR hombre'!BG25,BH25,0)</f>
        <v>0</v>
      </c>
      <c r="BJ25" s="11">
        <v>23</v>
      </c>
      <c r="BK25" s="11">
        <v>67</v>
      </c>
      <c r="BL25" s="11">
        <f>IF(Resultados!D30='BR hombre'!BJ25,BK25,0)</f>
        <v>0</v>
      </c>
      <c r="BM25" s="11">
        <v>23</v>
      </c>
      <c r="BN25" s="11">
        <v>60</v>
      </c>
      <c r="BO25" s="16">
        <f>IF(Resultados!D31='BR hombre'!BM25,BN25,0)</f>
        <v>0</v>
      </c>
      <c r="BP25" s="11">
        <v>23</v>
      </c>
      <c r="BQ25" s="11">
        <v>69</v>
      </c>
      <c r="BR25" s="11">
        <f>IF(Resultados!D34='BR hombre'!BP25,BQ25,0)</f>
        <v>0</v>
      </c>
      <c r="BS25" s="11">
        <v>23</v>
      </c>
      <c r="BT25" s="11">
        <v>65</v>
      </c>
      <c r="BU25" s="11">
        <f>IF(Resultados!D35='BR hombre'!BS25,BT25,0)</f>
        <v>0</v>
      </c>
      <c r="BV25" s="11">
        <v>23</v>
      </c>
      <c r="BW25" s="11">
        <v>71</v>
      </c>
      <c r="BX25" s="11">
        <f>IF(Resultados!D36='BR hombre'!BV25,BW25,0)</f>
        <v>0</v>
      </c>
    </row>
    <row r="26" spans="1:76">
      <c r="A26" s="11">
        <v>507</v>
      </c>
      <c r="B26" s="11">
        <v>89</v>
      </c>
      <c r="C26" s="11">
        <f>IF(D26=TRUE,B26,0)</f>
        <v>0</v>
      </c>
      <c r="D26" s="11">
        <f>AND(Resultados!D3&gt;'BR hombre'!A25,Resultados!D3&lt;='BR hombre'!A26)</f>
        <v/>
      </c>
      <c r="H26" s="11">
        <v>24</v>
      </c>
      <c r="I26" s="11">
        <v>80</v>
      </c>
      <c r="J26" s="11">
        <f>IF(Resultados!D5='BR hombre'!H26,I26,0)</f>
        <v>0</v>
      </c>
      <c r="K26" s="11">
        <v>24</v>
      </c>
      <c r="L26" s="11">
        <v>73</v>
      </c>
      <c r="M26" s="11">
        <f>IF(Resultados!D9='BR hombre'!K26,L26,0)</f>
        <v>0</v>
      </c>
      <c r="N26" s="11">
        <v>24</v>
      </c>
      <c r="O26" s="11">
        <v>76</v>
      </c>
      <c r="P26" s="11">
        <f>IF(Resultados!D10='BR hombre'!N26,O26,0)</f>
        <v>0</v>
      </c>
      <c r="Q26" s="11">
        <v>24</v>
      </c>
      <c r="R26" s="11">
        <v>59</v>
      </c>
      <c r="S26" s="11">
        <f>IF(Resultados!D11='BR hombre'!Q26,R26,0)</f>
        <v>0</v>
      </c>
      <c r="T26" s="11">
        <v>24</v>
      </c>
      <c r="U26" s="11">
        <v>53</v>
      </c>
      <c r="V26" s="11">
        <f>IF(Resultados!D12='BR hombre'!T26,U26,0)</f>
        <v>0</v>
      </c>
      <c r="W26" s="11">
        <v>24</v>
      </c>
      <c r="X26" s="11">
        <v>41</v>
      </c>
      <c r="Y26" s="11">
        <f>IF(Resultados!D13='BR hombre'!W26,X26,0)</f>
        <v>0</v>
      </c>
      <c r="Z26" s="11">
        <v>24</v>
      </c>
      <c r="AA26" s="11">
        <v>64</v>
      </c>
      <c r="AB26" s="11">
        <f>IF(Resultados!D14='BR hombre'!Z26,AA26,0)</f>
        <v>0</v>
      </c>
      <c r="AC26" s="11">
        <v>24</v>
      </c>
      <c r="AD26" s="11">
        <v>52</v>
      </c>
      <c r="AE26" s="11">
        <f>IF(Resultados!D15='BR hombre'!AC26,AD26,0)</f>
        <v>0</v>
      </c>
      <c r="AF26" s="11">
        <v>24</v>
      </c>
      <c r="AG26" s="11">
        <v>34</v>
      </c>
      <c r="AH26" s="11">
        <f>IF(Resultados!D16='BR hombre'!AF26,AG26,0)</f>
        <v>0</v>
      </c>
      <c r="AI26" s="11">
        <v>24</v>
      </c>
      <c r="AJ26" s="11">
        <v>62</v>
      </c>
      <c r="AK26" s="11">
        <f>IF(Resultados!D17='BR hombre'!AI26,AJ26,0)</f>
        <v>0</v>
      </c>
      <c r="AL26" s="11">
        <v>24</v>
      </c>
      <c r="AM26" s="11">
        <v>74</v>
      </c>
      <c r="AN26" s="11">
        <f>IF(Resultados!D18='BR hombre'!AL26,AM26,0)</f>
        <v>0</v>
      </c>
      <c r="AO26" s="11">
        <v>24</v>
      </c>
      <c r="AP26" s="11">
        <v>68</v>
      </c>
      <c r="AQ26" s="11">
        <f>IF(Resultados!D21='BR hombre'!AO26,AP26,0)</f>
        <v>0</v>
      </c>
      <c r="AR26" s="11">
        <v>24</v>
      </c>
      <c r="AS26" s="11">
        <v>63</v>
      </c>
      <c r="AT26" s="11">
        <f>IF(Resultados!D22='BR hombre'!AR26,AS26,0)</f>
        <v>0</v>
      </c>
      <c r="AU26" s="11">
        <v>24</v>
      </c>
      <c r="AV26" s="11">
        <v>61</v>
      </c>
      <c r="AW26" s="11">
        <f>IF(Resultados!D23='BR hombre'!AU26,AV26,0)</f>
        <v>0</v>
      </c>
      <c r="AX26" s="11">
        <v>24</v>
      </c>
      <c r="AY26" s="11">
        <v>90</v>
      </c>
      <c r="AZ26" s="11">
        <f>IF(Resultados!D26='BR hombre'!AX26,AY26,0)</f>
        <v>0</v>
      </c>
      <c r="BA26" s="11">
        <v>24</v>
      </c>
      <c r="BB26" s="11">
        <v>66</v>
      </c>
      <c r="BC26" s="11">
        <f>IF(Resultados!D27='BR hombre'!BA26,BB26,0)</f>
        <v>0</v>
      </c>
      <c r="BD26" s="11">
        <v>24</v>
      </c>
      <c r="BE26" s="11">
        <v>60</v>
      </c>
      <c r="BF26" s="11">
        <f>IF(Resultados!D28='BR hombre'!BD26,BE26,0)</f>
        <v>0</v>
      </c>
      <c r="BG26" s="11">
        <v>24</v>
      </c>
      <c r="BH26" s="11">
        <v>80</v>
      </c>
      <c r="BI26" s="11">
        <f>IF(Resultados!D29='BR hombre'!BG26,BH26,0)</f>
        <v>0</v>
      </c>
      <c r="BJ26" s="11">
        <v>24</v>
      </c>
      <c r="BK26" s="11">
        <v>69</v>
      </c>
      <c r="BL26" s="11">
        <f>IF(Resultados!D30='BR hombre'!BJ26,BK26,0)</f>
        <v>0</v>
      </c>
      <c r="BM26" s="11">
        <v>24</v>
      </c>
      <c r="BN26" s="11">
        <v>60</v>
      </c>
      <c r="BO26" s="16">
        <f>IF(Resultados!D31='BR hombre'!BM26,BN26,0)</f>
        <v>0</v>
      </c>
      <c r="BP26" s="11">
        <v>24</v>
      </c>
      <c r="BQ26" s="11">
        <v>70</v>
      </c>
      <c r="BR26" s="11">
        <f>IF(Resultados!D34='BR hombre'!BP26,BQ26,0)</f>
        <v>0</v>
      </c>
      <c r="BS26" s="11">
        <v>24</v>
      </c>
      <c r="BT26" s="11">
        <v>66</v>
      </c>
      <c r="BU26" s="11">
        <f>IF(Resultados!D35='BR hombre'!BS26,BT26,0)</f>
        <v>0</v>
      </c>
      <c r="BV26" s="11">
        <v>24</v>
      </c>
      <c r="BW26" s="11">
        <v>72</v>
      </c>
      <c r="BX26" s="11">
        <f>IF(Resultados!D36='BR hombre'!BV26,BW26,0)</f>
        <v>0</v>
      </c>
    </row>
    <row r="27" spans="1:76">
      <c r="A27" s="11">
        <v>519</v>
      </c>
      <c r="B27" s="11">
        <v>91</v>
      </c>
      <c r="C27" s="11">
        <f>IF(D27=TRUE,B27,0)</f>
        <v>0</v>
      </c>
      <c r="D27" s="11">
        <f>AND(Resultados!D3&gt;'BR hombre'!A26,Resultados!D3&lt;='BR hombre'!A27)</f>
        <v/>
      </c>
      <c r="H27" s="11">
        <v>25</v>
      </c>
      <c r="I27" s="11">
        <v>82</v>
      </c>
      <c r="J27" s="11">
        <f>IF(Resultados!D5='BR hombre'!H27,I27,0)</f>
        <v>0</v>
      </c>
      <c r="K27" s="11">
        <v>25</v>
      </c>
      <c r="L27" s="11">
        <v>74</v>
      </c>
      <c r="M27" s="11">
        <f>IF(Resultados!D9='BR hombre'!K27,L27,0)</f>
        <v>0</v>
      </c>
      <c r="N27" s="11">
        <v>25</v>
      </c>
      <c r="O27" s="11">
        <v>78</v>
      </c>
      <c r="P27" s="11">
        <f>IF(Resultados!D10='BR hombre'!N27,O27,0)</f>
        <v>0</v>
      </c>
      <c r="Q27" s="11">
        <v>25</v>
      </c>
      <c r="R27" s="11">
        <v>66</v>
      </c>
      <c r="S27" s="11">
        <f>IF(Resultados!D11='BR hombre'!Q27,R27,0)</f>
        <v>0</v>
      </c>
      <c r="T27" s="11">
        <v>25</v>
      </c>
      <c r="U27" s="11">
        <v>55</v>
      </c>
      <c r="V27" s="11">
        <f>IF(Resultados!D12='BR hombre'!T27,U27,0)</f>
        <v>0</v>
      </c>
      <c r="W27" s="11">
        <v>25</v>
      </c>
      <c r="X27" s="11">
        <v>44</v>
      </c>
      <c r="Y27" s="11">
        <f>IF(Resultados!D13='BR hombre'!W27,X27,0)</f>
        <v>0</v>
      </c>
      <c r="Z27" s="11">
        <v>25</v>
      </c>
      <c r="AA27" s="11">
        <v>66</v>
      </c>
      <c r="AB27" s="11">
        <f>IF(Resultados!D14='BR hombre'!Z27,AA27,0)</f>
        <v>0</v>
      </c>
      <c r="AC27" s="11">
        <v>25</v>
      </c>
      <c r="AD27" s="11">
        <v>54</v>
      </c>
      <c r="AE27" s="11">
        <f>IF(Resultados!D15='BR hombre'!AC27,AD27,0)</f>
        <v>0</v>
      </c>
      <c r="AF27" s="11">
        <v>25</v>
      </c>
      <c r="AG27" s="11">
        <v>36</v>
      </c>
      <c r="AH27" s="11">
        <f>IF(Resultados!D16='BR hombre'!AF27,AG27,0)</f>
        <v>0</v>
      </c>
      <c r="AI27" s="11">
        <v>25</v>
      </c>
      <c r="AJ27" s="11">
        <v>66</v>
      </c>
      <c r="AK27" s="11">
        <f>IF(Resultados!D17='BR hombre'!AI27,AJ27,0)</f>
        <v>0</v>
      </c>
      <c r="AL27" s="11">
        <v>25</v>
      </c>
      <c r="AM27" s="11">
        <v>74</v>
      </c>
      <c r="AN27" s="11">
        <f>IF(Resultados!D18='BR hombre'!AL27,AM27,0)</f>
        <v>0</v>
      </c>
      <c r="AO27" s="11">
        <v>25</v>
      </c>
      <c r="AP27" s="11">
        <v>68</v>
      </c>
      <c r="AQ27" s="11">
        <f>IF(Resultados!D21='BR hombre'!AO27,AP27,0)</f>
        <v>0</v>
      </c>
      <c r="AR27" s="11">
        <v>25</v>
      </c>
      <c r="AS27" s="11">
        <v>66</v>
      </c>
      <c r="AT27" s="11">
        <f>IF(Resultados!D22='BR hombre'!AR27,AS27,0)</f>
        <v>0</v>
      </c>
      <c r="AU27" s="11">
        <v>25</v>
      </c>
      <c r="AV27" s="11">
        <v>62</v>
      </c>
      <c r="AW27" s="11">
        <f>IF(Resultados!D23='BR hombre'!AU27,AV27,0)</f>
        <v>0</v>
      </c>
      <c r="AX27" s="11">
        <v>25</v>
      </c>
      <c r="AY27" s="11">
        <v>90</v>
      </c>
      <c r="AZ27" s="11">
        <f>IF(Resultados!D26='BR hombre'!AX27,AY27,0)</f>
        <v>0</v>
      </c>
      <c r="BA27" s="11">
        <v>25</v>
      </c>
      <c r="BB27" s="11">
        <v>66</v>
      </c>
      <c r="BC27" s="11">
        <f>IF(Resultados!D27='BR hombre'!BA27,BB27,0)</f>
        <v>0</v>
      </c>
      <c r="BD27" s="11">
        <v>25</v>
      </c>
      <c r="BE27" s="11">
        <v>60</v>
      </c>
      <c r="BF27" s="11">
        <f>IF(Resultados!D28='BR hombre'!BD27,BE27,0)</f>
        <v>0</v>
      </c>
      <c r="BG27" s="11">
        <v>25</v>
      </c>
      <c r="BH27" s="11">
        <v>85</v>
      </c>
      <c r="BI27" s="11">
        <f>IF(Resultados!D29='BR hombre'!BG27,BH27,0)</f>
        <v>0</v>
      </c>
      <c r="BJ27" s="11">
        <v>25</v>
      </c>
      <c r="BK27" s="11">
        <v>71</v>
      </c>
      <c r="BL27" s="11">
        <f>IF(Resultados!D30='BR hombre'!BJ27,BK27,0)</f>
        <v>0</v>
      </c>
      <c r="BM27" s="11">
        <v>25</v>
      </c>
      <c r="BN27" s="11">
        <v>61</v>
      </c>
      <c r="BO27" s="16">
        <f>IF(Resultados!D31='BR hombre'!BM27,BN27,0)</f>
        <v>0</v>
      </c>
      <c r="BP27" s="11">
        <v>25</v>
      </c>
      <c r="BQ27" s="11">
        <v>70</v>
      </c>
      <c r="BR27" s="11">
        <f>IF(Resultados!D34='BR hombre'!BP27,BQ27,0)</f>
        <v>0</v>
      </c>
      <c r="BS27" s="11">
        <v>25</v>
      </c>
      <c r="BT27" s="11">
        <v>67</v>
      </c>
      <c r="BU27" s="11">
        <f>IF(Resultados!D35='BR hombre'!BS27,BT27,0)</f>
        <v>0</v>
      </c>
      <c r="BV27" s="11">
        <v>25</v>
      </c>
      <c r="BW27" s="11">
        <v>73</v>
      </c>
      <c r="BX27" s="11">
        <f>IF(Resultados!D36='BR hombre'!BV27,BW27,0)</f>
        <v>0</v>
      </c>
    </row>
    <row r="28" spans="1:76">
      <c r="A28" s="11">
        <v>532</v>
      </c>
      <c r="B28" s="11">
        <v>93</v>
      </c>
      <c r="C28" s="11">
        <f>IF(D28=TRUE,B28,0)</f>
        <v>0</v>
      </c>
      <c r="D28" s="11">
        <f>AND(Resultados!D3&gt;'BR hombre'!A27,Resultados!D3&lt;='BR hombre'!A28)</f>
        <v/>
      </c>
      <c r="H28" s="11">
        <v>26</v>
      </c>
      <c r="I28" s="11">
        <v>84</v>
      </c>
      <c r="J28" s="11">
        <f>IF(Resultados!D5='BR hombre'!H28,I28,0)</f>
        <v>0</v>
      </c>
      <c r="K28" s="11">
        <v>26</v>
      </c>
      <c r="L28" s="11">
        <v>76</v>
      </c>
      <c r="M28" s="11">
        <f>IF(Resultados!D9='BR hombre'!K28,L28,0)</f>
        <v>0</v>
      </c>
      <c r="N28" s="11">
        <v>26</v>
      </c>
      <c r="O28" s="11">
        <v>81</v>
      </c>
      <c r="P28" s="11">
        <f>IF(Resultados!D10='BR hombre'!N28,O28,0)</f>
        <v>0</v>
      </c>
      <c r="Q28" s="11">
        <v>26</v>
      </c>
      <c r="R28" s="11">
        <v>66</v>
      </c>
      <c r="S28" s="11">
        <f>IF(Resultados!D11='BR hombre'!Q28,R28,0)</f>
        <v>0</v>
      </c>
      <c r="T28" s="11">
        <v>26</v>
      </c>
      <c r="U28" s="11">
        <v>57</v>
      </c>
      <c r="V28" s="11">
        <f>IF(Resultados!D12='BR hombre'!T28,U28,0)</f>
        <v>0</v>
      </c>
      <c r="W28" s="11">
        <v>26</v>
      </c>
      <c r="X28" s="11">
        <v>47</v>
      </c>
      <c r="Y28" s="11">
        <f>IF(Resultados!D13='BR hombre'!W28,X28,0)</f>
        <v>0</v>
      </c>
      <c r="Z28" s="11">
        <v>26</v>
      </c>
      <c r="AA28" s="11">
        <v>67</v>
      </c>
      <c r="AB28" s="11">
        <f>IF(Resultados!D14='BR hombre'!Z28,AA28,0)</f>
        <v>0</v>
      </c>
      <c r="AC28" s="11">
        <v>26</v>
      </c>
      <c r="AD28" s="11">
        <v>56</v>
      </c>
      <c r="AE28" s="11">
        <f>IF(Resultados!D15='BR hombre'!AC28,AD28,0)</f>
        <v>0</v>
      </c>
      <c r="AF28" s="11">
        <v>26</v>
      </c>
      <c r="AG28" s="11">
        <v>39</v>
      </c>
      <c r="AH28" s="11">
        <f>IF(Resultados!D16='BR hombre'!AF28,AG28,0)</f>
        <v>0</v>
      </c>
      <c r="AI28" s="11">
        <v>26</v>
      </c>
      <c r="AJ28" s="11">
        <v>67</v>
      </c>
      <c r="AK28" s="11">
        <f>IF(Resultados!D17='BR hombre'!AI28,AJ28,0)</f>
        <v>0</v>
      </c>
      <c r="AL28" s="11">
        <v>26</v>
      </c>
      <c r="AM28" s="11">
        <v>75</v>
      </c>
      <c r="AN28" s="11">
        <f>IF(Resultados!D18='BR hombre'!AL28,AM28,0)</f>
        <v>0</v>
      </c>
      <c r="AO28" s="11">
        <v>26</v>
      </c>
      <c r="AP28" s="11">
        <v>69</v>
      </c>
      <c r="AQ28" s="11">
        <f>IF(Resultados!D21='BR hombre'!AO28,AP28,0)</f>
        <v>0</v>
      </c>
      <c r="AR28" s="11">
        <v>26</v>
      </c>
      <c r="AS28" s="11">
        <v>66</v>
      </c>
      <c r="AT28" s="11">
        <f>IF(Resultados!D22='BR hombre'!AR28,AS28,0)</f>
        <v>0</v>
      </c>
      <c r="AU28" s="11">
        <v>26</v>
      </c>
      <c r="AV28" s="11">
        <v>63</v>
      </c>
      <c r="AW28" s="11">
        <f>IF(Resultados!D23='BR hombre'!AU28,AV28,0)</f>
        <v>0</v>
      </c>
      <c r="AX28" s="11">
        <v>26</v>
      </c>
      <c r="AY28" s="11">
        <v>91</v>
      </c>
      <c r="AZ28" s="11">
        <f>IF(Resultados!D26='BR hombre'!AX28,AY28,0)</f>
        <v>0</v>
      </c>
      <c r="BA28" s="11">
        <v>26</v>
      </c>
      <c r="BB28" s="11">
        <v>67</v>
      </c>
      <c r="BC28" s="11">
        <f>IF(Resultados!D27='BR hombre'!BA28,BB28,0)</f>
        <v>0</v>
      </c>
      <c r="BD28" s="11">
        <v>26</v>
      </c>
      <c r="BE28" s="11">
        <v>60</v>
      </c>
      <c r="BF28" s="11">
        <f>IF(Resultados!D28='BR hombre'!BD28,BE28,0)</f>
        <v>0</v>
      </c>
      <c r="BG28" s="11">
        <v>26</v>
      </c>
      <c r="BH28" s="11">
        <v>87</v>
      </c>
      <c r="BI28" s="11">
        <f>IF(Resultados!D29='BR hombre'!BG28,BH28,0)</f>
        <v>0</v>
      </c>
      <c r="BJ28" s="11">
        <v>26</v>
      </c>
      <c r="BK28" s="11">
        <v>73</v>
      </c>
      <c r="BL28" s="11">
        <f>IF(Resultados!D30='BR hombre'!BJ28,BK28,0)</f>
        <v>0</v>
      </c>
      <c r="BM28" s="11">
        <v>26</v>
      </c>
      <c r="BN28" s="11">
        <v>61</v>
      </c>
      <c r="BO28" s="16">
        <f>IF(Resultados!D31='BR hombre'!BM28,BN28,0)</f>
        <v>0</v>
      </c>
      <c r="BP28" s="11">
        <v>26</v>
      </c>
      <c r="BQ28" s="11">
        <v>71</v>
      </c>
      <c r="BR28" s="11">
        <f>IF(Resultados!D34='BR hombre'!BP28,BQ28,0)</f>
        <v>0</v>
      </c>
      <c r="BS28" s="11">
        <v>26</v>
      </c>
      <c r="BT28" s="11">
        <v>68</v>
      </c>
      <c r="BU28" s="11">
        <f>IF(Resultados!D35='BR hombre'!BS28,BT28,0)</f>
        <v>0</v>
      </c>
      <c r="BV28" s="11">
        <v>26</v>
      </c>
      <c r="BW28" s="11">
        <v>75</v>
      </c>
      <c r="BX28" s="11">
        <f>IF(Resultados!D36='BR hombre'!BV28,BW28,0)</f>
        <v>0</v>
      </c>
    </row>
    <row r="29" spans="1:76">
      <c r="A29" s="11">
        <v>544</v>
      </c>
      <c r="B29" s="11">
        <v>95</v>
      </c>
      <c r="C29" s="11">
        <f>IF(D29=TRUE,B29,0)</f>
        <v>0</v>
      </c>
      <c r="D29" s="11">
        <f>AND(Resultados!D3&gt;'BR hombre'!A28,Resultados!D3&lt;='BR hombre'!A29)</f>
        <v/>
      </c>
      <c r="H29" s="11">
        <v>27</v>
      </c>
      <c r="I29" s="11">
        <v>85</v>
      </c>
      <c r="J29" s="11">
        <f>IF(Resultados!D5='BR hombre'!H29,I29,0)</f>
        <v>0</v>
      </c>
      <c r="K29" s="11">
        <v>27</v>
      </c>
      <c r="L29" s="11">
        <v>78</v>
      </c>
      <c r="M29" s="11">
        <f>IF(Resultados!D9='BR hombre'!K29,L29,0)</f>
        <v>0</v>
      </c>
      <c r="N29" s="11">
        <v>27</v>
      </c>
      <c r="O29" s="11">
        <v>82</v>
      </c>
      <c r="P29" s="11">
        <f>IF(Resultados!D10='BR hombre'!N29,O29,0)</f>
        <v>0</v>
      </c>
      <c r="Q29" s="11">
        <v>27</v>
      </c>
      <c r="R29" s="11">
        <v>66</v>
      </c>
      <c r="S29" s="11">
        <f>IF(Resultados!D11='BR hombre'!Q29,R29,0)</f>
        <v>0</v>
      </c>
      <c r="T29" s="11">
        <v>27</v>
      </c>
      <c r="U29" s="11">
        <v>59</v>
      </c>
      <c r="V29" s="11">
        <f>IF(Resultados!D12='BR hombre'!T29,U29,0)</f>
        <v>0</v>
      </c>
      <c r="W29" s="11">
        <v>27</v>
      </c>
      <c r="X29" s="11">
        <v>49</v>
      </c>
      <c r="Y29" s="11">
        <f>IF(Resultados!D13='BR hombre'!W29,X29,0)</f>
        <v>0</v>
      </c>
      <c r="Z29" s="11">
        <v>27</v>
      </c>
      <c r="AA29" s="11">
        <v>68</v>
      </c>
      <c r="AB29" s="11">
        <f>IF(Resultados!D14='BR hombre'!Z29,AA29,0)</f>
        <v>0</v>
      </c>
      <c r="AC29" s="11">
        <v>27</v>
      </c>
      <c r="AD29" s="11">
        <v>62</v>
      </c>
      <c r="AE29" s="11">
        <f>IF(Resultados!D15='BR hombre'!AC29,AD29,0)</f>
        <v>0</v>
      </c>
      <c r="AF29" s="11">
        <v>27</v>
      </c>
      <c r="AG29" s="11">
        <v>41</v>
      </c>
      <c r="AH29" s="11">
        <f>IF(Resultados!D16='BR hombre'!AF29,AG29,0)</f>
        <v>0</v>
      </c>
      <c r="AI29" s="11">
        <v>27</v>
      </c>
      <c r="AJ29" s="11">
        <v>68</v>
      </c>
      <c r="AK29" s="11">
        <f>IF(Resultados!D17='BR hombre'!AI29,AJ29,0)</f>
        <v>0</v>
      </c>
      <c r="AL29" s="11">
        <v>27</v>
      </c>
      <c r="AM29" s="11">
        <v>76</v>
      </c>
      <c r="AN29" s="11">
        <f>IF(Resultados!D18='BR hombre'!AL29,AM29,0)</f>
        <v>0</v>
      </c>
      <c r="AO29" s="11">
        <v>27</v>
      </c>
      <c r="AP29" s="11">
        <v>69</v>
      </c>
      <c r="AQ29" s="11">
        <f>IF(Resultados!D21='BR hombre'!AO29,AP29,0)</f>
        <v>0</v>
      </c>
      <c r="AR29" s="11">
        <v>27</v>
      </c>
      <c r="AS29" s="11">
        <v>66</v>
      </c>
      <c r="AT29" s="11">
        <f>IF(Resultados!D22='BR hombre'!AR29,AS29,0)</f>
        <v>0</v>
      </c>
      <c r="AU29" s="11">
        <v>27</v>
      </c>
      <c r="AV29" s="11">
        <v>64</v>
      </c>
      <c r="AW29" s="11">
        <f>IF(Resultados!D23='BR hombre'!AU29,AV29,0)</f>
        <v>0</v>
      </c>
      <c r="AX29" s="11">
        <v>27</v>
      </c>
      <c r="AY29" s="11">
        <v>93</v>
      </c>
      <c r="AZ29" s="11">
        <f>IF(Resultados!D26='BR hombre'!AX29,AY29,0)</f>
        <v>0</v>
      </c>
      <c r="BA29" s="11">
        <v>27</v>
      </c>
      <c r="BB29" s="11">
        <v>67</v>
      </c>
      <c r="BC29" s="11">
        <f>IF(Resultados!D27='BR hombre'!BA29,BB29,0)</f>
        <v>0</v>
      </c>
      <c r="BD29" s="11">
        <v>27</v>
      </c>
      <c r="BE29" s="11">
        <v>60</v>
      </c>
      <c r="BF29" s="11">
        <f>IF(Resultados!D28='BR hombre'!BD29,BE29,0)</f>
        <v>0</v>
      </c>
      <c r="BG29" s="11">
        <v>27</v>
      </c>
      <c r="BH29" s="11">
        <v>88</v>
      </c>
      <c r="BI29" s="11">
        <f>IF(Resultados!D29='BR hombre'!BG29,BH29,0)</f>
        <v>0</v>
      </c>
      <c r="BJ29" s="11">
        <v>27</v>
      </c>
      <c r="BK29" s="11">
        <v>75</v>
      </c>
      <c r="BL29" s="11">
        <f>IF(Resultados!D30='BR hombre'!BJ29,BK29,0)</f>
        <v>0</v>
      </c>
      <c r="BM29" s="11">
        <v>27</v>
      </c>
      <c r="BN29" s="11">
        <v>62</v>
      </c>
      <c r="BO29" s="16">
        <f>IF(Resultados!D31='BR hombre'!BM29,BN29,0)</f>
        <v>0</v>
      </c>
      <c r="BP29" s="11">
        <v>27</v>
      </c>
      <c r="BQ29" s="11">
        <v>72</v>
      </c>
      <c r="BR29" s="11">
        <f>IF(Resultados!D34='BR hombre'!BP29,BQ29,0)</f>
        <v>0</v>
      </c>
      <c r="BS29" s="11">
        <v>27</v>
      </c>
      <c r="BT29" s="11">
        <v>69</v>
      </c>
      <c r="BU29" s="11">
        <f>IF(Resultados!D35='BR hombre'!BS29,BT29,0)</f>
        <v>0</v>
      </c>
      <c r="BV29" s="11">
        <v>27</v>
      </c>
      <c r="BW29" s="11">
        <v>80</v>
      </c>
      <c r="BX29" s="11">
        <f>IF(Resultados!D36='BR hombre'!BV29,BW29,0)</f>
        <v>0</v>
      </c>
    </row>
    <row r="30" spans="1:76">
      <c r="A30" s="11">
        <v>557</v>
      </c>
      <c r="B30" s="11">
        <v>97</v>
      </c>
      <c r="C30" s="11">
        <f>IF(D30=TRUE,B30,0)</f>
        <v>0</v>
      </c>
      <c r="D30" s="11">
        <f>AND(Resultados!D3&gt;'BR hombre'!A29,Resultados!D3&lt;='BR hombre'!A30)</f>
        <v/>
      </c>
      <c r="H30" s="11">
        <v>28</v>
      </c>
      <c r="I30" s="11">
        <v>87</v>
      </c>
      <c r="J30" s="11">
        <f>IF(Resultados!D5='BR hombre'!H30,I30,0)</f>
        <v>0</v>
      </c>
      <c r="K30" s="11">
        <v>28</v>
      </c>
      <c r="L30" s="11">
        <v>81</v>
      </c>
      <c r="M30" s="11">
        <f>IF(Resultados!D9='BR hombre'!K30,L30,0)</f>
        <v>0</v>
      </c>
      <c r="N30" s="11">
        <v>28</v>
      </c>
      <c r="O30" s="11">
        <v>83</v>
      </c>
      <c r="P30" s="11">
        <f>IF(Resultados!D10='BR hombre'!N30,O30,0)</f>
        <v>0</v>
      </c>
      <c r="Q30" s="11">
        <v>28</v>
      </c>
      <c r="R30" s="11">
        <v>69</v>
      </c>
      <c r="S30" s="11">
        <f>IF(Resultados!D11='BR hombre'!Q30,R30,0)</f>
        <v>0</v>
      </c>
      <c r="T30" s="11">
        <v>28</v>
      </c>
      <c r="U30" s="11">
        <v>61</v>
      </c>
      <c r="V30" s="11">
        <f>IF(Resultados!D12='BR hombre'!T30,U30,0)</f>
        <v>0</v>
      </c>
      <c r="W30" s="11">
        <v>28</v>
      </c>
      <c r="X30" s="11">
        <v>51</v>
      </c>
      <c r="Y30" s="11">
        <f>IF(Resultados!D13='BR hombre'!W30,X30,0)</f>
        <v>0</v>
      </c>
      <c r="Z30" s="11">
        <v>28</v>
      </c>
      <c r="AA30" s="11">
        <v>69</v>
      </c>
      <c r="AB30" s="11">
        <f>IF(Resultados!D14='BR hombre'!Z30,AA30,0)</f>
        <v>0</v>
      </c>
      <c r="AC30" s="11">
        <v>28</v>
      </c>
      <c r="AD30" s="11">
        <v>66</v>
      </c>
      <c r="AE30" s="11">
        <f>IF(Resultados!D15='BR hombre'!AC30,AD30,0)</f>
        <v>0</v>
      </c>
      <c r="AF30" s="11">
        <v>28</v>
      </c>
      <c r="AG30" s="11">
        <v>46</v>
      </c>
      <c r="AH30" s="11">
        <f>IF(Resultados!D16='BR hombre'!AF30,AG30,0)</f>
        <v>0</v>
      </c>
      <c r="AI30" s="11">
        <v>28</v>
      </c>
      <c r="AJ30" s="11">
        <v>69</v>
      </c>
      <c r="AK30" s="11">
        <f>IF(Resultados!D17='BR hombre'!AI30,AJ30,0)</f>
        <v>0</v>
      </c>
      <c r="AL30" s="11">
        <v>28</v>
      </c>
      <c r="AM30" s="11">
        <v>76</v>
      </c>
      <c r="AN30" s="11">
        <f>IF(Resultados!D18='BR hombre'!AL30,AM30,0)</f>
        <v>0</v>
      </c>
      <c r="AO30" s="11">
        <v>28</v>
      </c>
      <c r="AP30" s="11">
        <v>70</v>
      </c>
      <c r="AQ30" s="11">
        <f>IF(Resultados!D21='BR hombre'!AO30,AP30,0)</f>
        <v>0</v>
      </c>
      <c r="AR30" s="11">
        <v>28</v>
      </c>
      <c r="AS30" s="11">
        <v>66</v>
      </c>
      <c r="AT30" s="11">
        <f>IF(Resultados!D22='BR hombre'!AR30,AS30,0)</f>
        <v>0</v>
      </c>
      <c r="AU30" s="11">
        <v>28</v>
      </c>
      <c r="AV30" s="11">
        <v>65</v>
      </c>
      <c r="AW30" s="11">
        <f>IF(Resultados!D23='BR hombre'!AU30,AV30,0)</f>
        <v>0</v>
      </c>
      <c r="AX30" s="11">
        <v>28</v>
      </c>
      <c r="AY30" s="11">
        <v>95</v>
      </c>
      <c r="AZ30" s="11">
        <f>IF(Resultados!D26='BR hombre'!AX30,AY30,0)</f>
        <v>0</v>
      </c>
      <c r="BA30" s="11">
        <v>28</v>
      </c>
      <c r="BB30" s="11">
        <v>67</v>
      </c>
      <c r="BC30" s="11">
        <f>IF(Resultados!D27='BR hombre'!BA30,BB30,0)</f>
        <v>0</v>
      </c>
      <c r="BD30" s="11">
        <v>28</v>
      </c>
      <c r="BE30" s="11">
        <v>61</v>
      </c>
      <c r="BF30" s="11">
        <f>IF(Resultados!D28='BR hombre'!BD30,BE30,0)</f>
        <v>0</v>
      </c>
      <c r="BG30" s="11">
        <v>28</v>
      </c>
      <c r="BH30" s="11">
        <v>89</v>
      </c>
      <c r="BI30" s="11">
        <f>IF(Resultados!D29='BR hombre'!BG30,BH30,0)</f>
        <v>0</v>
      </c>
      <c r="BJ30" s="11">
        <v>28</v>
      </c>
      <c r="BK30" s="11">
        <v>77</v>
      </c>
      <c r="BL30" s="11">
        <f>IF(Resultados!D30='BR hombre'!BJ30,BK30,0)</f>
        <v>0</v>
      </c>
      <c r="BM30" s="11">
        <v>28</v>
      </c>
      <c r="BN30" s="11">
        <v>63</v>
      </c>
      <c r="BO30" s="16">
        <f>IF(Resultados!D31='BR hombre'!BM30,BN30,0)</f>
        <v>0</v>
      </c>
      <c r="BP30" s="11">
        <v>28</v>
      </c>
      <c r="BQ30" s="11">
        <v>73</v>
      </c>
      <c r="BR30" s="11">
        <f>IF(Resultados!D34='BR hombre'!BP30,BQ30,0)</f>
        <v>0</v>
      </c>
      <c r="BS30" s="11">
        <v>28</v>
      </c>
      <c r="BT30" s="11">
        <v>70</v>
      </c>
      <c r="BU30" s="11">
        <f>IF(Resultados!D35='BR hombre'!BS30,BT30,0)</f>
        <v>0</v>
      </c>
      <c r="BV30" s="11">
        <v>28</v>
      </c>
      <c r="BW30" s="11">
        <v>85</v>
      </c>
      <c r="BX30" s="11">
        <f>IF(Resultados!D36='BR hombre'!BV30,BW30,0)</f>
        <v>0</v>
      </c>
    </row>
    <row r="31" spans="1:76">
      <c r="A31" s="11">
        <v>963</v>
      </c>
      <c r="B31" s="11">
        <v>100</v>
      </c>
      <c r="C31" s="11">
        <f>IF(D31=TRUE,B31,0)</f>
        <v>0</v>
      </c>
      <c r="D31" s="11">
        <f>AND(Resultados!D3&gt;'BR hombre'!A30,Resultados!D3&lt;='BR hombre'!A31)</f>
        <v/>
      </c>
      <c r="H31" s="11">
        <v>29</v>
      </c>
      <c r="I31" s="11">
        <v>89</v>
      </c>
      <c r="J31" s="11">
        <f>IF(Resultados!D5='BR hombre'!H31,I31,0)</f>
        <v>0</v>
      </c>
      <c r="K31" s="11">
        <v>29</v>
      </c>
      <c r="L31" s="11">
        <v>83</v>
      </c>
      <c r="M31" s="11">
        <f>IF(Resultados!D9='BR hombre'!K31,L31,0)</f>
        <v>0</v>
      </c>
      <c r="N31" s="11">
        <v>29</v>
      </c>
      <c r="O31" s="11">
        <v>84</v>
      </c>
      <c r="P31" s="11">
        <f>IF(Resultados!D10='BR hombre'!N31,O31,0)</f>
        <v>0</v>
      </c>
      <c r="Q31" s="11">
        <v>29</v>
      </c>
      <c r="R31" s="11">
        <v>71</v>
      </c>
      <c r="S31" s="11">
        <f>IF(Resultados!D11='BR hombre'!Q31,R31,0)</f>
        <v>0</v>
      </c>
      <c r="T31" s="11">
        <v>29</v>
      </c>
      <c r="U31" s="11">
        <v>63</v>
      </c>
      <c r="V31" s="11">
        <f>IF(Resultados!D12='BR hombre'!T31,U31,0)</f>
        <v>0</v>
      </c>
      <c r="W31" s="11">
        <v>29</v>
      </c>
      <c r="X31" s="11">
        <v>52</v>
      </c>
      <c r="Y31" s="11">
        <f>IF(Resultados!D13='BR hombre'!W31,X31,0)</f>
        <v>0</v>
      </c>
      <c r="Z31" s="11">
        <v>29</v>
      </c>
      <c r="AA31" s="11">
        <v>70</v>
      </c>
      <c r="AB31" s="11">
        <f>IF(Resultados!D14='BR hombre'!Z31,AA31,0)</f>
        <v>0</v>
      </c>
      <c r="AC31" s="11">
        <v>29</v>
      </c>
      <c r="AD31" s="11">
        <v>67</v>
      </c>
      <c r="AE31" s="11">
        <f>IF(Resultados!D15='BR hombre'!AC31,AD31,0)</f>
        <v>0</v>
      </c>
      <c r="AF31" s="11">
        <v>29</v>
      </c>
      <c r="AG31" s="11">
        <v>54</v>
      </c>
      <c r="AH31" s="11">
        <f>IF(Resultados!D16='BR hombre'!AF31,AG31,0)</f>
        <v>0</v>
      </c>
      <c r="AI31" s="11">
        <v>29</v>
      </c>
      <c r="AJ31" s="11">
        <v>70</v>
      </c>
      <c r="AK31" s="11">
        <f>IF(Resultados!D17='BR hombre'!AI31,AJ31,0)</f>
        <v>0</v>
      </c>
      <c r="AL31" s="11">
        <v>29</v>
      </c>
      <c r="AM31" s="11">
        <v>77</v>
      </c>
      <c r="AN31" s="11">
        <f>IF(Resultados!D18='BR hombre'!AL31,AM31,0)</f>
        <v>0</v>
      </c>
      <c r="AO31" s="11">
        <v>29</v>
      </c>
      <c r="AP31" s="11">
        <v>70</v>
      </c>
      <c r="AQ31" s="11">
        <f>IF(Resultados!D21='BR hombre'!AO31,AP31,0)</f>
        <v>0</v>
      </c>
      <c r="AR31" s="11">
        <v>29</v>
      </c>
      <c r="AS31" s="11">
        <v>66</v>
      </c>
      <c r="AT31" s="11">
        <f>IF(Resultados!D22='BR hombre'!AR31,AS31,0)</f>
        <v>0</v>
      </c>
      <c r="AU31" s="11">
        <v>29</v>
      </c>
      <c r="AV31" s="11">
        <v>65</v>
      </c>
      <c r="AW31" s="11">
        <f>IF(Resultados!D23='BR hombre'!AU31,AV31,0)</f>
        <v>0</v>
      </c>
      <c r="AX31" s="11">
        <v>29</v>
      </c>
      <c r="AY31" s="11">
        <v>96</v>
      </c>
      <c r="AZ31" s="11">
        <f>IF(Resultados!D26='BR hombre'!AX31,AY31,0)</f>
        <v>0</v>
      </c>
      <c r="BA31" s="11">
        <v>29</v>
      </c>
      <c r="BB31" s="11">
        <v>68</v>
      </c>
      <c r="BC31" s="11">
        <f>IF(Resultados!D27='BR hombre'!BA31,BB31,0)</f>
        <v>0</v>
      </c>
      <c r="BD31" s="11">
        <v>29</v>
      </c>
      <c r="BE31" s="11">
        <v>62</v>
      </c>
      <c r="BF31" s="11">
        <f>IF(Resultados!D28='BR hombre'!BD31,BE31,0)</f>
        <v>0</v>
      </c>
      <c r="BG31" s="11">
        <v>29</v>
      </c>
      <c r="BH31" s="11">
        <v>90</v>
      </c>
      <c r="BI31" s="11">
        <f>IF(Resultados!D29='BR hombre'!BG31,BH31,0)</f>
        <v>0</v>
      </c>
      <c r="BJ31" s="11">
        <v>29</v>
      </c>
      <c r="BK31" s="11">
        <v>79</v>
      </c>
      <c r="BL31" s="11">
        <f>IF(Resultados!D30='BR hombre'!BJ31,BK31,0)</f>
        <v>0</v>
      </c>
      <c r="BM31" s="11">
        <v>29</v>
      </c>
      <c r="BN31" s="11">
        <v>64</v>
      </c>
      <c r="BO31" s="16">
        <f>IF(Resultados!D31='BR hombre'!BM31,BN31,0)</f>
        <v>0</v>
      </c>
      <c r="BP31" s="11">
        <v>29</v>
      </c>
      <c r="BQ31" s="11">
        <v>75</v>
      </c>
      <c r="BR31" s="11">
        <f>IF(Resultados!D34='BR hombre'!BP31,BQ31,0)</f>
        <v>0</v>
      </c>
      <c r="BS31" s="11">
        <v>29</v>
      </c>
      <c r="BT31" s="11">
        <v>71</v>
      </c>
      <c r="BU31" s="11">
        <f>IF(Resultados!D35='BR hombre'!BS31,BT31,0)</f>
        <v>0</v>
      </c>
      <c r="BV31" s="11">
        <v>29</v>
      </c>
      <c r="BW31" s="11">
        <v>88</v>
      </c>
      <c r="BX31" s="11">
        <f>IF(Resultados!D36='BR hombre'!BV31,BW31,0)</f>
        <v>0</v>
      </c>
    </row>
    <row r="32" spans="1:76">
      <c r="B32" s="11" t="s">
        <v>100</v>
      </c>
      <c r="C32" s="11">
        <f>SUM(C2:C31)</f>
        <v>0</v>
      </c>
      <c r="H32" s="11">
        <v>30</v>
      </c>
      <c r="I32" s="11">
        <v>91</v>
      </c>
      <c r="J32" s="11">
        <f>IF(Resultados!D5='BR hombre'!H32,I32,0)</f>
        <v>0</v>
      </c>
      <c r="K32" s="11">
        <v>30</v>
      </c>
      <c r="L32" s="11">
        <v>86</v>
      </c>
      <c r="M32" s="11">
        <f>IF(Resultados!D9='BR hombre'!K32,L32,0)</f>
        <v>0</v>
      </c>
      <c r="N32" s="11">
        <v>30</v>
      </c>
      <c r="O32" s="11">
        <v>86</v>
      </c>
      <c r="P32" s="11">
        <f>IF(Resultados!D10='BR hombre'!N32,O32,0)</f>
        <v>0</v>
      </c>
      <c r="Q32" s="11">
        <v>30</v>
      </c>
      <c r="R32" s="11">
        <v>72</v>
      </c>
      <c r="S32" s="11">
        <f>IF(Resultados!D11='BR hombre'!Q32,R32,0)</f>
        <v>0</v>
      </c>
      <c r="T32" s="11">
        <v>30</v>
      </c>
      <c r="U32" s="11">
        <v>66</v>
      </c>
      <c r="V32" s="11">
        <f>IF(Resultados!D12='BR hombre'!T32,U32,0)</f>
        <v>0</v>
      </c>
      <c r="W32" s="11">
        <v>30</v>
      </c>
      <c r="X32" s="11">
        <v>55</v>
      </c>
      <c r="Y32" s="11">
        <f>IF(Resultados!D13='BR hombre'!W32,X32,0)</f>
        <v>0</v>
      </c>
      <c r="Z32" s="11">
        <v>30</v>
      </c>
      <c r="AA32" s="11">
        <v>71</v>
      </c>
      <c r="AB32" s="11">
        <f>IF(Resultados!D14='BR hombre'!Z32,AA32,0)</f>
        <v>0</v>
      </c>
      <c r="AC32" s="11">
        <v>30</v>
      </c>
      <c r="AD32" s="11">
        <v>68</v>
      </c>
      <c r="AE32" s="11">
        <f>IF(Resultados!D15='BR hombre'!AC32,AD32,0)</f>
        <v>0</v>
      </c>
      <c r="AF32" s="11">
        <v>30</v>
      </c>
      <c r="AG32" s="11">
        <v>59</v>
      </c>
      <c r="AH32" s="11">
        <f>IF(Resultados!D16='BR hombre'!AF32,AG32,0)</f>
        <v>0</v>
      </c>
      <c r="AI32" s="11">
        <v>30</v>
      </c>
      <c r="AJ32" s="11">
        <v>71</v>
      </c>
      <c r="AK32" s="11">
        <f>IF(Resultados!D17='BR hombre'!AI32,AJ32,0)</f>
        <v>0</v>
      </c>
      <c r="AL32" s="11">
        <v>30</v>
      </c>
      <c r="AM32" s="11">
        <v>78</v>
      </c>
      <c r="AN32" s="11">
        <f>IF(Resultados!D18='BR hombre'!AL32,AM32,0)</f>
        <v>0</v>
      </c>
      <c r="AO32" s="11">
        <v>30</v>
      </c>
      <c r="AP32" s="11">
        <v>71</v>
      </c>
      <c r="AQ32" s="11">
        <f>IF(Resultados!D21='BR hombre'!AO32,AP32,0)</f>
        <v>0</v>
      </c>
      <c r="AR32" s="11">
        <v>30</v>
      </c>
      <c r="AS32" s="11">
        <v>66</v>
      </c>
      <c r="AT32" s="11">
        <f>IF(Resultados!D22='BR hombre'!AR32,AS32,0)</f>
        <v>0</v>
      </c>
      <c r="AU32" s="11">
        <v>30</v>
      </c>
      <c r="AV32" s="11">
        <v>66</v>
      </c>
      <c r="AW32" s="11">
        <f>IF(Resultados!D23='BR hombre'!AU32,AV32,0)</f>
        <v>0</v>
      </c>
      <c r="AX32" s="11">
        <v>30</v>
      </c>
      <c r="AY32" s="11">
        <v>98</v>
      </c>
      <c r="AZ32" s="11">
        <f>IF(Resultados!D26='BR hombre'!AX32,AY32,0)</f>
        <v>0</v>
      </c>
      <c r="BA32" s="11">
        <v>30</v>
      </c>
      <c r="BB32" s="11">
        <v>68</v>
      </c>
      <c r="BC32" s="11">
        <f>IF(Resultados!D27='BR hombre'!BA32,BB32,0)</f>
        <v>0</v>
      </c>
      <c r="BD32" s="11">
        <v>30</v>
      </c>
      <c r="BE32" s="11">
        <v>63</v>
      </c>
      <c r="BF32" s="11">
        <f>IF(Resultados!D28='BR hombre'!BD32,BE32,0)</f>
        <v>0</v>
      </c>
      <c r="BG32" s="11">
        <v>30</v>
      </c>
      <c r="BH32" s="11">
        <v>90</v>
      </c>
      <c r="BI32" s="11">
        <f>IF(Resultados!D29='BR hombre'!BG32,BH32,0)</f>
        <v>0</v>
      </c>
      <c r="BJ32" s="11">
        <v>30</v>
      </c>
      <c r="BK32" s="11">
        <v>81</v>
      </c>
      <c r="BL32" s="11">
        <f>IF(Resultados!D30='BR hombre'!BJ32,BK32,0)</f>
        <v>0</v>
      </c>
      <c r="BM32" s="11">
        <v>30</v>
      </c>
      <c r="BN32" s="11">
        <v>65</v>
      </c>
      <c r="BO32" s="16">
        <f>IF(Resultados!D31='BR hombre'!BM32,BN32,0)</f>
        <v>0</v>
      </c>
      <c r="BP32" s="11">
        <v>30</v>
      </c>
      <c r="BQ32" s="11">
        <v>77</v>
      </c>
      <c r="BR32" s="11">
        <f>IF(Resultados!D34='BR hombre'!BP32,BQ32,0)</f>
        <v>0</v>
      </c>
      <c r="BS32" s="11">
        <v>30</v>
      </c>
      <c r="BT32" s="11">
        <v>72</v>
      </c>
      <c r="BU32" s="11">
        <f>IF(Resultados!D35='BR hombre'!BS32,BT32,0)</f>
        <v>0</v>
      </c>
      <c r="BV32" s="11">
        <v>30</v>
      </c>
      <c r="BW32" s="11">
        <v>91</v>
      </c>
      <c r="BX32" s="11">
        <f>IF(Resultados!D36='BR hombre'!BV32,BW32,0)</f>
        <v>0</v>
      </c>
    </row>
    <row r="33" spans="1:76">
      <c r="H33" s="11">
        <v>31</v>
      </c>
      <c r="I33" s="11">
        <v>93</v>
      </c>
      <c r="J33" s="11">
        <f>IF(Resultados!D5='BR hombre'!H33,I33,0)</f>
        <v>0</v>
      </c>
      <c r="K33" s="11">
        <v>31</v>
      </c>
      <c r="L33" s="11">
        <v>88</v>
      </c>
      <c r="M33" s="11">
        <f>IF(Resultados!D9='BR hombre'!K33,L33,0)</f>
        <v>0</v>
      </c>
      <c r="N33" s="11">
        <v>31</v>
      </c>
      <c r="O33" s="11">
        <v>88</v>
      </c>
      <c r="P33" s="11">
        <f>IF(Resultados!D10='BR hombre'!N33,O33,0)</f>
        <v>0</v>
      </c>
      <c r="Q33" s="11">
        <v>31</v>
      </c>
      <c r="R33" s="11">
        <v>74</v>
      </c>
      <c r="S33" s="11">
        <f>IF(Resultados!D11='BR hombre'!Q33,R33,0)</f>
        <v>0</v>
      </c>
      <c r="T33" s="11">
        <v>31</v>
      </c>
      <c r="U33" s="11">
        <v>67</v>
      </c>
      <c r="V33" s="11">
        <f>IF(Resultados!D12='BR hombre'!T33,U33,0)</f>
        <v>0</v>
      </c>
      <c r="W33" s="11">
        <v>31</v>
      </c>
      <c r="X33" s="11">
        <v>61</v>
      </c>
      <c r="Y33" s="11">
        <f>IF(Resultados!D13='BR hombre'!W33,X33,0)</f>
        <v>0</v>
      </c>
      <c r="Z33" s="11">
        <v>31</v>
      </c>
      <c r="AA33" s="11">
        <v>72</v>
      </c>
      <c r="AB33" s="11">
        <f>IF(Resultados!D14='BR hombre'!Z33,AA33,0)</f>
        <v>0</v>
      </c>
      <c r="AC33" s="11">
        <v>31</v>
      </c>
      <c r="AD33" s="11">
        <v>70</v>
      </c>
      <c r="AE33" s="11">
        <f>IF(Resultados!D15='BR hombre'!AC33,AD33,0)</f>
        <v>0</v>
      </c>
      <c r="AF33" s="11">
        <v>31</v>
      </c>
      <c r="AG33" s="11">
        <v>61</v>
      </c>
      <c r="AH33" s="11">
        <f>IF(Resultados!D16='BR hombre'!AF33,AG33,0)</f>
        <v>0</v>
      </c>
      <c r="AI33" s="11">
        <v>31</v>
      </c>
      <c r="AJ33" s="11">
        <v>74</v>
      </c>
      <c r="AK33" s="11">
        <f>IF(Resultados!D17='BR hombre'!AI33,AJ33,0)</f>
        <v>0</v>
      </c>
      <c r="AL33" s="11">
        <v>31</v>
      </c>
      <c r="AM33" s="11">
        <v>79</v>
      </c>
      <c r="AN33" s="11">
        <f>IF(Resultados!D18='BR hombre'!AL33,AM33,0)</f>
        <v>0</v>
      </c>
      <c r="AO33" s="11">
        <v>31</v>
      </c>
      <c r="AP33" s="11">
        <v>71</v>
      </c>
      <c r="AQ33" s="11">
        <f>IF(Resultados!D21='BR hombre'!AO33,AP33,0)</f>
        <v>0</v>
      </c>
      <c r="AR33" s="11">
        <v>31</v>
      </c>
      <c r="AS33" s="11">
        <v>67</v>
      </c>
      <c r="AT33" s="11">
        <f>IF(Resultados!D22='BR hombre'!AR33,AS33,0)</f>
        <v>0</v>
      </c>
      <c r="AU33" s="11">
        <v>31</v>
      </c>
      <c r="AV33" s="11">
        <v>66</v>
      </c>
      <c r="AW33" s="11">
        <f>IF(Resultados!D23='BR hombre'!AU33,AV33,0)</f>
        <v>0</v>
      </c>
      <c r="AX33" s="11">
        <v>31</v>
      </c>
      <c r="AY33" s="11">
        <v>100</v>
      </c>
      <c r="AZ33" s="11">
        <f>IF(Resultados!D26='BR hombre'!AX33,AY33,0)</f>
        <v>0</v>
      </c>
      <c r="BA33" s="11">
        <v>31</v>
      </c>
      <c r="BB33" s="11">
        <v>68</v>
      </c>
      <c r="BC33" s="11">
        <f>IF(Resultados!D27='BR hombre'!BA33,BB33,0)</f>
        <v>0</v>
      </c>
      <c r="BD33" s="11">
        <v>31</v>
      </c>
      <c r="BE33" s="11">
        <v>64</v>
      </c>
      <c r="BF33" s="11">
        <f>IF(Resultados!D28='BR hombre'!BD33,BE33,0)</f>
        <v>0</v>
      </c>
      <c r="BG33" s="11">
        <v>31</v>
      </c>
      <c r="BH33" s="11">
        <v>90</v>
      </c>
      <c r="BI33" s="11">
        <f>IF(Resultados!D29='BR hombre'!BG33,BH33,0)</f>
        <v>0</v>
      </c>
      <c r="BJ33" s="11">
        <v>31</v>
      </c>
      <c r="BK33" s="11">
        <v>83</v>
      </c>
      <c r="BL33" s="11">
        <f>IF(Resultados!D30='BR hombre'!BJ33,BK33,0)</f>
        <v>0</v>
      </c>
      <c r="BM33" s="11">
        <v>31</v>
      </c>
      <c r="BN33" s="11">
        <v>66</v>
      </c>
      <c r="BO33" s="16">
        <f>IF(Resultados!D31='BR hombre'!BM33,BN33,0)</f>
        <v>0</v>
      </c>
      <c r="BP33" s="11">
        <v>31</v>
      </c>
      <c r="BQ33" s="11">
        <v>79</v>
      </c>
      <c r="BR33" s="11">
        <f>IF(Resultados!D34='BR hombre'!BP33,BQ33,0)</f>
        <v>0</v>
      </c>
      <c r="BS33" s="11">
        <v>31</v>
      </c>
      <c r="BT33" s="11">
        <v>73</v>
      </c>
      <c r="BU33" s="11">
        <f>IF(Resultados!D35='BR hombre'!BS33,BT33,0)</f>
        <v>0</v>
      </c>
      <c r="BV33" s="11">
        <v>31</v>
      </c>
      <c r="BW33" s="11">
        <v>94</v>
      </c>
      <c r="BX33" s="11">
        <f>IF(Resultados!D36='BR hombre'!BV33,BW33,0)</f>
        <v>0</v>
      </c>
    </row>
    <row r="34" spans="1:76">
      <c r="H34" s="11">
        <v>32</v>
      </c>
      <c r="I34" s="11">
        <v>95</v>
      </c>
      <c r="J34" s="11">
        <f>IF(Resultados!D5='BR hombre'!H34,I34,0)</f>
        <v>0</v>
      </c>
      <c r="K34" s="11">
        <v>32</v>
      </c>
      <c r="L34" s="11">
        <v>91</v>
      </c>
      <c r="M34" s="11">
        <f>IF(Resultados!D9='BR hombre'!K34,L34,0)</f>
        <v>0</v>
      </c>
      <c r="N34" s="11">
        <v>32</v>
      </c>
      <c r="O34" s="11">
        <v>90</v>
      </c>
      <c r="P34" s="11">
        <f>IF(Resultados!D10='BR hombre'!N34,O34,0)</f>
        <v>0</v>
      </c>
      <c r="Q34" s="11">
        <v>32</v>
      </c>
      <c r="R34" s="11">
        <v>77</v>
      </c>
      <c r="S34" s="11">
        <f>IF(Resultados!D11='BR hombre'!Q34,R34,0)</f>
        <v>0</v>
      </c>
      <c r="T34" s="11">
        <v>32</v>
      </c>
      <c r="U34" s="11">
        <v>68</v>
      </c>
      <c r="V34" s="11">
        <f>IF(Resultados!D12='BR hombre'!T34,U34,0)</f>
        <v>0</v>
      </c>
      <c r="W34" s="11">
        <v>32</v>
      </c>
      <c r="X34" s="11">
        <v>66</v>
      </c>
      <c r="Y34" s="11">
        <f>IF(Resultados!D13='BR hombre'!W34,X34,0)</f>
        <v>0</v>
      </c>
      <c r="Z34" s="11">
        <v>32</v>
      </c>
      <c r="AA34" s="11">
        <v>73</v>
      </c>
      <c r="AB34" s="11">
        <f>IF(Resultados!D14='BR hombre'!Z34,AA34,0)</f>
        <v>0</v>
      </c>
      <c r="AC34" s="11">
        <v>32</v>
      </c>
      <c r="AD34" s="11">
        <v>73</v>
      </c>
      <c r="AE34" s="11">
        <f>IF(Resultados!D15='BR hombre'!AC34,AD34,0)</f>
        <v>0</v>
      </c>
      <c r="AF34" s="11">
        <v>32</v>
      </c>
      <c r="AG34" s="11">
        <v>61</v>
      </c>
      <c r="AH34" s="11">
        <f>IF(Resultados!D16='BR hombre'!AF34,AG34,0)</f>
        <v>0</v>
      </c>
      <c r="AI34" s="11">
        <v>32</v>
      </c>
      <c r="AJ34" s="11">
        <v>76</v>
      </c>
      <c r="AK34" s="11">
        <f>IF(Resultados!D17='BR hombre'!AI34,AJ34,0)</f>
        <v>0</v>
      </c>
      <c r="AL34" s="11">
        <v>32</v>
      </c>
      <c r="AM34" s="11">
        <v>81</v>
      </c>
      <c r="AN34" s="11">
        <f>IF(Resultados!D18='BR hombre'!AL34,AM34,0)</f>
        <v>0</v>
      </c>
      <c r="AO34" s="11">
        <v>32</v>
      </c>
      <c r="AP34" s="11">
        <v>72</v>
      </c>
      <c r="AQ34" s="11">
        <f>IF(Resultados!D21='BR hombre'!AO34,AP34,0)</f>
        <v>0</v>
      </c>
      <c r="AR34" s="11">
        <v>32</v>
      </c>
      <c r="AS34" s="11">
        <v>68</v>
      </c>
      <c r="AT34" s="11">
        <f>IF(Resultados!D22='BR hombre'!AR34,AS34,0)</f>
        <v>0</v>
      </c>
      <c r="AU34" s="11">
        <v>32</v>
      </c>
      <c r="AV34" s="11">
        <v>67</v>
      </c>
      <c r="AW34" s="11">
        <f>IF(Resultados!D23='BR hombre'!AU34,AV34,0)</f>
        <v>0</v>
      </c>
      <c r="AX34" s="11">
        <v>32</v>
      </c>
      <c r="AY34" s="11">
        <v>102</v>
      </c>
      <c r="AZ34" s="11">
        <f>IF(Resultados!D26='BR hombre'!AX34,AY34,0)</f>
        <v>0</v>
      </c>
      <c r="BA34" s="11">
        <v>32</v>
      </c>
      <c r="BB34" s="11">
        <v>69</v>
      </c>
      <c r="BC34" s="11">
        <f>IF(Resultados!D27='BR hombre'!BA34,BB34,0)</f>
        <v>0</v>
      </c>
      <c r="BD34" s="11">
        <v>32</v>
      </c>
      <c r="BE34" s="11">
        <v>65</v>
      </c>
      <c r="BF34" s="11">
        <f>IF(Resultados!D28='BR hombre'!BD34,BE34,0)</f>
        <v>0</v>
      </c>
      <c r="BG34" s="11">
        <v>32</v>
      </c>
      <c r="BH34" s="11">
        <v>91</v>
      </c>
      <c r="BI34" s="11">
        <f>IF(Resultados!D29='BR hombre'!BG34,BH34,0)</f>
        <v>0</v>
      </c>
      <c r="BJ34" s="11">
        <v>32</v>
      </c>
      <c r="BK34" s="11">
        <v>85</v>
      </c>
      <c r="BL34" s="11">
        <f>IF(Resultados!D30='BR hombre'!BJ34,BK34,0)</f>
        <v>0</v>
      </c>
      <c r="BM34" s="11">
        <v>32</v>
      </c>
      <c r="BN34" s="11">
        <v>68</v>
      </c>
      <c r="BO34" s="16">
        <f>IF(Resultados!D31='BR hombre'!BM34,BN34,0)</f>
        <v>0</v>
      </c>
      <c r="BP34" s="11">
        <v>32</v>
      </c>
      <c r="BQ34" s="11">
        <v>80</v>
      </c>
      <c r="BR34" s="11">
        <f>IF(Resultados!D34='BR hombre'!BP34,BQ34,0)</f>
        <v>0</v>
      </c>
      <c r="BS34" s="11">
        <v>32</v>
      </c>
      <c r="BT34" s="11">
        <v>74</v>
      </c>
      <c r="BU34" s="11">
        <f>IF(Resultados!D35='BR hombre'!BS34,BT34,0)</f>
        <v>0</v>
      </c>
      <c r="BV34" s="11">
        <v>32</v>
      </c>
      <c r="BW34" s="11">
        <v>97</v>
      </c>
      <c r="BX34" s="11">
        <f>IF(Resultados!D36='BR hombre'!BV34,BW34,0)</f>
        <v>0</v>
      </c>
    </row>
    <row r="35" spans="1:76">
      <c r="H35" s="11">
        <v>33</v>
      </c>
      <c r="I35" s="11">
        <v>97</v>
      </c>
      <c r="J35" s="11">
        <f>IF(Resultados!D5='BR hombre'!H35,I35,0)</f>
        <v>0</v>
      </c>
      <c r="K35" s="11">
        <v>33</v>
      </c>
      <c r="L35" s="11">
        <v>96</v>
      </c>
      <c r="M35" s="11">
        <f>IF(Resultados!D9='BR hombre'!K35,L35,0)</f>
        <v>0</v>
      </c>
      <c r="N35" s="11">
        <v>33</v>
      </c>
      <c r="O35" s="11">
        <v>94</v>
      </c>
      <c r="P35" s="11">
        <f>IF(Resultados!D10='BR hombre'!N35,O35,0)</f>
        <v>0</v>
      </c>
      <c r="Q35" s="11">
        <v>33</v>
      </c>
      <c r="R35" s="11">
        <v>78</v>
      </c>
      <c r="S35" s="11">
        <f>IF(Resultados!D11='BR hombre'!Q35,R35,0)</f>
        <v>0</v>
      </c>
      <c r="T35" s="11">
        <v>33</v>
      </c>
      <c r="U35" s="11">
        <v>69</v>
      </c>
      <c r="V35" s="11">
        <f>IF(Resultados!D12='BR hombre'!T35,U35,0)</f>
        <v>0</v>
      </c>
      <c r="W35" s="11">
        <v>33</v>
      </c>
      <c r="X35" s="11">
        <v>67</v>
      </c>
      <c r="Y35" s="11">
        <f>IF(Resultados!D13='BR hombre'!W35,X35,0)</f>
        <v>0</v>
      </c>
      <c r="Z35" s="11">
        <v>33</v>
      </c>
      <c r="AA35" s="11">
        <v>74</v>
      </c>
      <c r="AB35" s="11">
        <f>IF(Resultados!D14='BR hombre'!Z35,AA35,0)</f>
        <v>0</v>
      </c>
      <c r="AC35" s="11">
        <v>33</v>
      </c>
      <c r="AD35" s="11">
        <v>74</v>
      </c>
      <c r="AE35" s="11">
        <f>IF(Resultados!D15='BR hombre'!AC35,AD35,0)</f>
        <v>0</v>
      </c>
      <c r="AF35" s="11">
        <v>33</v>
      </c>
      <c r="AG35" s="11">
        <v>61</v>
      </c>
      <c r="AH35" s="11">
        <f>IF(Resultados!D16='BR hombre'!AF35,AG35,0)</f>
        <v>0</v>
      </c>
      <c r="AI35" s="11">
        <v>33</v>
      </c>
      <c r="AJ35" s="11">
        <v>78</v>
      </c>
      <c r="AK35" s="11">
        <f>IF(Resultados!D17='BR hombre'!AI35,AJ35,0)</f>
        <v>0</v>
      </c>
      <c r="AL35" s="11">
        <v>33</v>
      </c>
      <c r="AM35" s="11">
        <v>83</v>
      </c>
      <c r="AN35" s="11">
        <f>IF(Resultados!D18='BR hombre'!AL35,AM35,0)</f>
        <v>0</v>
      </c>
      <c r="AO35" s="11">
        <v>33</v>
      </c>
      <c r="AP35" s="11">
        <v>72</v>
      </c>
      <c r="AQ35" s="11">
        <f>IF(Resultados!D21='BR hombre'!AO35,AP35,0)</f>
        <v>0</v>
      </c>
      <c r="AR35" s="11">
        <v>33</v>
      </c>
      <c r="AS35" s="11">
        <v>69</v>
      </c>
      <c r="AT35" s="11">
        <f>IF(Resultados!D22='BR hombre'!AR35,AS35,0)</f>
        <v>0</v>
      </c>
      <c r="AU35" s="11">
        <v>33</v>
      </c>
      <c r="AV35" s="11">
        <v>68</v>
      </c>
      <c r="AW35" s="11">
        <f>IF(Resultados!D23='BR hombre'!AU35,AV35,0)</f>
        <v>0</v>
      </c>
      <c r="AX35" s="11">
        <v>33</v>
      </c>
      <c r="AY35" s="11">
        <v>105</v>
      </c>
      <c r="AZ35" s="11">
        <f>IF(Resultados!D26='BR hombre'!AX35,AY35,0)</f>
        <v>0</v>
      </c>
      <c r="BA35" s="11">
        <v>33</v>
      </c>
      <c r="BB35" s="11">
        <v>70</v>
      </c>
      <c r="BC35" s="11">
        <f>IF(Resultados!D27='BR hombre'!BA35,BB35,0)</f>
        <v>0</v>
      </c>
      <c r="BD35" s="11">
        <v>33</v>
      </c>
      <c r="BE35" s="11">
        <v>67</v>
      </c>
      <c r="BF35" s="11">
        <f>IF(Resultados!D28='BR hombre'!BD35,BE35,0)</f>
        <v>0</v>
      </c>
      <c r="BG35" s="11">
        <v>33</v>
      </c>
      <c r="BH35" s="11">
        <v>91</v>
      </c>
      <c r="BI35" s="11">
        <f>IF(Resultados!D29='BR hombre'!BG35,BH35,0)</f>
        <v>0</v>
      </c>
      <c r="BJ35" s="11">
        <v>33</v>
      </c>
      <c r="BK35" s="11">
        <v>86</v>
      </c>
      <c r="BL35" s="11">
        <f>IF(Resultados!D30='BR hombre'!BJ35,BK35,0)</f>
        <v>0</v>
      </c>
      <c r="BM35" s="11">
        <v>33</v>
      </c>
      <c r="BN35" s="11">
        <v>69</v>
      </c>
      <c r="BO35" s="16">
        <f>IF(Resultados!D31='BR hombre'!BM35,BN35,0)</f>
        <v>0</v>
      </c>
      <c r="BP35" s="11">
        <v>33</v>
      </c>
      <c r="BQ35" s="11">
        <v>82</v>
      </c>
      <c r="BR35" s="11">
        <f>IF(Resultados!D34='BR hombre'!BP35,BQ35,0)</f>
        <v>0</v>
      </c>
      <c r="BS35" s="11">
        <v>33</v>
      </c>
      <c r="BT35" s="11">
        <v>75</v>
      </c>
      <c r="BU35" s="11">
        <f>IF(Resultados!D35='BR hombre'!BS35,BT35,0)</f>
        <v>0</v>
      </c>
      <c r="BV35" s="11">
        <v>33</v>
      </c>
      <c r="BW35" s="11">
        <v>100</v>
      </c>
      <c r="BX35" s="11">
        <f>IF(Resultados!D36='BR hombre'!BV35,BW35,0)</f>
        <v>0</v>
      </c>
    </row>
    <row r="36" spans="1:76">
      <c r="H36" s="11">
        <v>34</v>
      </c>
      <c r="I36" s="11">
        <v>100</v>
      </c>
      <c r="J36" s="11">
        <f>IF(Resultados!D5&gt;='BR hombre'!H36,I36,0)</f>
        <v>0</v>
      </c>
      <c r="K36" s="11">
        <v>34</v>
      </c>
      <c r="L36" s="11">
        <v>101</v>
      </c>
      <c r="M36" s="11">
        <f>IF(Resultados!D9='BR hombre'!K36,L36,0)</f>
        <v>0</v>
      </c>
      <c r="N36" s="11">
        <v>34</v>
      </c>
      <c r="O36" s="11">
        <v>97</v>
      </c>
      <c r="P36" s="11">
        <f>IF(Resultados!D10='BR hombre'!N36,O36,0)</f>
        <v>0</v>
      </c>
      <c r="Q36" s="11">
        <v>34</v>
      </c>
      <c r="R36" s="11">
        <v>80</v>
      </c>
      <c r="S36" s="11">
        <f>IF(Resultados!D11='BR hombre'!Q36,R36,0)</f>
        <v>0</v>
      </c>
      <c r="T36" s="11">
        <v>34</v>
      </c>
      <c r="U36" s="11">
        <v>70</v>
      </c>
      <c r="V36" s="11">
        <f>IF(Resultados!D12='BR hombre'!T36,U36,0)</f>
        <v>0</v>
      </c>
      <c r="W36" s="11">
        <v>34</v>
      </c>
      <c r="X36" s="11">
        <v>69</v>
      </c>
      <c r="Y36" s="11">
        <f>IF(Resultados!D13='BR hombre'!W36,X36,0)</f>
        <v>0</v>
      </c>
      <c r="Z36" s="11">
        <v>34</v>
      </c>
      <c r="AA36" s="11">
        <v>75</v>
      </c>
      <c r="AB36" s="11">
        <f>IF(Resultados!D14='BR hombre'!Z36,AA36,0)</f>
        <v>0</v>
      </c>
      <c r="AC36" s="11">
        <v>34</v>
      </c>
      <c r="AD36" s="11">
        <v>78</v>
      </c>
      <c r="AE36" s="11">
        <f>IF(Resultados!D15='BR hombre'!AC36,AD36,0)</f>
        <v>0</v>
      </c>
      <c r="AF36" s="11">
        <v>34</v>
      </c>
      <c r="AG36" s="11">
        <v>61</v>
      </c>
      <c r="AH36" s="11">
        <f>IF(Resultados!D16='BR hombre'!AF36,AG36,0)</f>
        <v>0</v>
      </c>
      <c r="AI36" s="11">
        <v>34</v>
      </c>
      <c r="AJ36" s="11">
        <v>81</v>
      </c>
      <c r="AK36" s="11">
        <f>IF(Resultados!D17='BR hombre'!AI36,AJ36,0)</f>
        <v>0</v>
      </c>
      <c r="AL36" s="11">
        <v>34</v>
      </c>
      <c r="AM36" s="11">
        <v>89</v>
      </c>
      <c r="AN36" s="11">
        <f>IF(Resultados!D18='BR hombre'!AL36,AM36,0)</f>
        <v>0</v>
      </c>
      <c r="AO36" s="11">
        <v>34</v>
      </c>
      <c r="AP36" s="11">
        <v>73</v>
      </c>
      <c r="AQ36" s="11">
        <f>IF(Resultados!D21='BR hombre'!AO36,AP36,0)</f>
        <v>0</v>
      </c>
      <c r="AR36" s="11">
        <v>34</v>
      </c>
      <c r="AS36" s="11">
        <v>70</v>
      </c>
      <c r="AT36" s="11">
        <f>IF(Resultados!D22='BR hombre'!AR36,AS36,0)</f>
        <v>0</v>
      </c>
      <c r="AU36" s="11">
        <v>34</v>
      </c>
      <c r="AV36" s="11">
        <v>69</v>
      </c>
      <c r="AW36" s="11">
        <f>IF(Resultados!D23='BR hombre'!AU36,AV36,0)</f>
        <v>0</v>
      </c>
      <c r="AX36" s="11">
        <v>34</v>
      </c>
      <c r="AY36" s="11">
        <v>109</v>
      </c>
      <c r="AZ36" s="11">
        <f>IF(Resultados!D26='BR hombre'!AX36,AY36,0)</f>
        <v>0</v>
      </c>
      <c r="BA36" s="11">
        <v>34</v>
      </c>
      <c r="BB36" s="11">
        <v>72</v>
      </c>
      <c r="BC36" s="11">
        <f>IF(Resultados!D27='BR hombre'!BA36,BB36,0)</f>
        <v>0</v>
      </c>
      <c r="BD36" s="11">
        <v>34</v>
      </c>
      <c r="BE36" s="11">
        <v>69</v>
      </c>
      <c r="BF36" s="11">
        <f>IF(Resultados!D28='BR hombre'!BD36,BE36,0)</f>
        <v>0</v>
      </c>
      <c r="BG36" s="11">
        <v>34</v>
      </c>
      <c r="BH36" s="11">
        <v>92</v>
      </c>
      <c r="BI36" s="11">
        <f>IF(Resultados!D29='BR hombre'!BG36,BH36,0)</f>
        <v>0</v>
      </c>
      <c r="BJ36" s="11">
        <v>34</v>
      </c>
      <c r="BK36" s="11">
        <v>88</v>
      </c>
      <c r="BL36" s="11">
        <f>IF(Resultados!D30='BR hombre'!BJ36,BK36,0)</f>
        <v>0</v>
      </c>
      <c r="BM36" s="11">
        <v>34</v>
      </c>
      <c r="BN36" s="11">
        <v>70</v>
      </c>
      <c r="BO36" s="16">
        <f>IF(Resultados!D31='BR hombre'!BM36,BN36,0)</f>
        <v>0</v>
      </c>
      <c r="BP36" s="11">
        <v>34</v>
      </c>
      <c r="BQ36" s="11">
        <v>85</v>
      </c>
      <c r="BR36" s="11">
        <f>IF(Resultados!D34='BR hombre'!BP36,BQ36,0)</f>
        <v>0</v>
      </c>
      <c r="BS36" s="11">
        <v>34</v>
      </c>
      <c r="BT36" s="11">
        <v>75</v>
      </c>
      <c r="BU36" s="11">
        <f>IF(Resultados!D35='BR hombre'!BS36,BT36,0)</f>
        <v>0</v>
      </c>
      <c r="BV36" s="11">
        <v>34</v>
      </c>
      <c r="BW36" s="11">
        <v>105</v>
      </c>
      <c r="BX36" s="11">
        <f>IF(Resultados!D36='BR hombre'!BV36,BW36,0)</f>
        <v>0</v>
      </c>
    </row>
    <row r="37" spans="1:76">
      <c r="I37" s="11" t="s">
        <v>101</v>
      </c>
      <c r="J37" s="11">
        <f>SUM(J2:J36)</f>
        <v>12</v>
      </c>
      <c r="K37" s="11">
        <v>35</v>
      </c>
      <c r="L37" s="11">
        <v>106</v>
      </c>
      <c r="M37" s="11">
        <f>IF(Resultados!D9='BR hombre'!K37,L37,0)</f>
        <v>0</v>
      </c>
      <c r="N37" s="11">
        <v>35</v>
      </c>
      <c r="O37" s="11">
        <v>100</v>
      </c>
      <c r="P37" s="11">
        <f>IF(Resultados!D10='BR hombre'!N37,O37,0)</f>
        <v>0</v>
      </c>
      <c r="Q37" s="11">
        <v>35</v>
      </c>
      <c r="R37" s="11">
        <v>81</v>
      </c>
      <c r="S37" s="11">
        <f>IF(Resultados!D11='BR hombre'!Q37,R37,0)</f>
        <v>0</v>
      </c>
      <c r="T37" s="11">
        <v>35</v>
      </c>
      <c r="U37" s="11">
        <v>71</v>
      </c>
      <c r="V37" s="11">
        <f>IF(Resultados!D12='BR hombre'!T37,U37,0)</f>
        <v>0</v>
      </c>
      <c r="W37" s="11">
        <v>35</v>
      </c>
      <c r="X37" s="11">
        <v>70</v>
      </c>
      <c r="Y37" s="11">
        <f>IF(Resultados!D13='BR hombre'!W37,X37,0)</f>
        <v>0</v>
      </c>
      <c r="Z37" s="11">
        <v>35</v>
      </c>
      <c r="AA37" s="11">
        <v>77</v>
      </c>
      <c r="AB37" s="11">
        <f>IF(Resultados!D14='BR hombre'!Z37,AA37,0)</f>
        <v>0</v>
      </c>
      <c r="AC37" s="11">
        <v>35</v>
      </c>
      <c r="AD37" s="11">
        <v>79</v>
      </c>
      <c r="AE37" s="11">
        <f>IF(Resultados!D15='BR hombre'!AC37,AD37,0)</f>
        <v>0</v>
      </c>
      <c r="AF37" s="11">
        <v>35</v>
      </c>
      <c r="AG37" s="11">
        <v>61</v>
      </c>
      <c r="AH37" s="11">
        <f>IF(Resultados!D16='BR hombre'!AF37,AG37,0)</f>
        <v>0</v>
      </c>
      <c r="AI37" s="11">
        <v>35</v>
      </c>
      <c r="AJ37" s="11">
        <v>85</v>
      </c>
      <c r="AK37" s="11">
        <f>IF(Resultados!D17='BR hombre'!AI37,AJ37,0)</f>
        <v>0</v>
      </c>
      <c r="AL37" s="11">
        <v>35</v>
      </c>
      <c r="AM37" s="11">
        <v>93</v>
      </c>
      <c r="AN37" s="11">
        <f>IF(Resultados!D18='BR hombre'!AL37,AM37,0)</f>
        <v>0</v>
      </c>
      <c r="AO37" s="11">
        <v>35</v>
      </c>
      <c r="AP37" s="11">
        <v>73</v>
      </c>
      <c r="AQ37" s="11">
        <f>IF(Resultados!D21='BR hombre'!AO37,AP37,0)</f>
        <v>0</v>
      </c>
      <c r="AR37" s="11">
        <v>35</v>
      </c>
      <c r="AS37" s="11">
        <v>71</v>
      </c>
      <c r="AT37" s="11">
        <f>IF(Resultados!D22='BR hombre'!AR37,AS37,0)</f>
        <v>0</v>
      </c>
      <c r="AU37" s="11">
        <v>35</v>
      </c>
      <c r="AV37" s="11">
        <v>69</v>
      </c>
      <c r="AW37" s="11">
        <f>IF(Resultados!D23='BR hombre'!AU37,AV37,0)</f>
        <v>0</v>
      </c>
      <c r="AX37" s="11">
        <v>35</v>
      </c>
      <c r="AY37" s="11">
        <v>113</v>
      </c>
      <c r="AZ37" s="11">
        <f>IF(Resultados!D26='BR hombre'!AX37,AY37,0)</f>
        <v>0</v>
      </c>
      <c r="BA37" s="11">
        <v>35</v>
      </c>
      <c r="BB37" s="11">
        <v>75</v>
      </c>
      <c r="BC37" s="11">
        <f>IF(Resultados!D27='BR hombre'!BA37,BB37,0)</f>
        <v>0</v>
      </c>
      <c r="BD37" s="11">
        <v>35</v>
      </c>
      <c r="BE37" s="11">
        <v>71</v>
      </c>
      <c r="BF37" s="11">
        <f>IF(Resultados!D28='BR hombre'!BD37,BE37,0)</f>
        <v>0</v>
      </c>
      <c r="BG37" s="11">
        <v>35</v>
      </c>
      <c r="BH37" s="11">
        <v>92</v>
      </c>
      <c r="BI37" s="11">
        <f>IF(Resultados!D29='BR hombre'!BG37,BH37,0)</f>
        <v>0</v>
      </c>
      <c r="BJ37" s="11">
        <v>35</v>
      </c>
      <c r="BK37" s="11">
        <v>89</v>
      </c>
      <c r="BL37" s="11">
        <f>IF(Resultados!D30='BR hombre'!BJ37,BK37,0)</f>
        <v>0</v>
      </c>
      <c r="BM37" s="11">
        <v>35</v>
      </c>
      <c r="BN37" s="11">
        <v>71</v>
      </c>
      <c r="BO37" s="16">
        <f>IF(Resultados!D31='BR hombre'!BM37,BN37,0)</f>
        <v>0</v>
      </c>
      <c r="BP37" s="11">
        <v>35</v>
      </c>
      <c r="BQ37" s="11">
        <v>90</v>
      </c>
      <c r="BR37" s="11">
        <f>IF(Resultados!D34='BR hombre'!BP37,BQ37,0)</f>
        <v>0</v>
      </c>
      <c r="BS37" s="11">
        <v>35</v>
      </c>
      <c r="BT37" s="11">
        <v>76</v>
      </c>
      <c r="BU37" s="11">
        <f>IF(Resultados!D35='BR hombre'!BS37,BT37,0)</f>
        <v>0</v>
      </c>
      <c r="BV37" s="11">
        <v>35</v>
      </c>
      <c r="BW37" s="11">
        <v>110</v>
      </c>
      <c r="BX37" s="11">
        <f>IF(Resultados!D36='BR hombre'!BV37,BW37,0)</f>
        <v>0</v>
      </c>
    </row>
    <row r="38" spans="1:76">
      <c r="K38" s="11">
        <v>36</v>
      </c>
      <c r="L38" s="11">
        <v>108</v>
      </c>
      <c r="M38" s="11">
        <f>IF(Resultados!D9='BR hombre'!K38,L38,0)</f>
        <v>0</v>
      </c>
      <c r="N38" s="11">
        <v>36</v>
      </c>
      <c r="O38" s="11">
        <v>101</v>
      </c>
      <c r="P38" s="11">
        <f>IF(Resultados!D10='BR hombre'!N38,O38,0)</f>
        <v>0</v>
      </c>
      <c r="Q38" s="11">
        <v>36</v>
      </c>
      <c r="R38" s="11">
        <v>85</v>
      </c>
      <c r="S38" s="11">
        <f>IF(Resultados!D11='BR hombre'!Q38,R38,0)</f>
        <v>0</v>
      </c>
      <c r="T38" s="11">
        <v>36</v>
      </c>
      <c r="U38" s="11">
        <v>73</v>
      </c>
      <c r="V38" s="11">
        <f>IF(Resultados!D12='BR hombre'!T38,U38,0)</f>
        <v>0</v>
      </c>
      <c r="W38" s="11">
        <v>36</v>
      </c>
      <c r="X38" s="11">
        <v>72</v>
      </c>
      <c r="Y38" s="11">
        <f>IF(Resultados!D13='BR hombre'!W38,X38,0)</f>
        <v>0</v>
      </c>
      <c r="Z38" s="11">
        <v>36</v>
      </c>
      <c r="AA38" s="11">
        <v>79</v>
      </c>
      <c r="AB38" s="11">
        <f>IF(Resultados!D14='BR hombre'!Z38,AA38,0)</f>
        <v>0</v>
      </c>
      <c r="AC38" s="11">
        <v>36</v>
      </c>
      <c r="AD38" s="11">
        <v>80</v>
      </c>
      <c r="AE38" s="11">
        <f>IF(Resultados!D15='BR hombre'!AC38,AD38,0)</f>
        <v>0</v>
      </c>
      <c r="AF38" s="11">
        <v>36</v>
      </c>
      <c r="AG38" s="11">
        <v>62</v>
      </c>
      <c r="AH38" s="11">
        <f>IF(Resultados!D16='BR hombre'!AF38,AG38,0)</f>
        <v>0</v>
      </c>
      <c r="AI38" s="11">
        <v>36</v>
      </c>
      <c r="AJ38" s="11">
        <v>88</v>
      </c>
      <c r="AK38" s="11">
        <f>IF(Resultados!D17='BR hombre'!AI38,AJ38,0)</f>
        <v>0</v>
      </c>
      <c r="AL38" s="11">
        <v>36</v>
      </c>
      <c r="AM38" s="11">
        <v>98</v>
      </c>
      <c r="AN38" s="11">
        <f>IF(Resultados!D18='BR hombre'!AL38,AM38,0)</f>
        <v>0</v>
      </c>
      <c r="AO38" s="11">
        <v>36</v>
      </c>
      <c r="AP38" s="11">
        <v>74</v>
      </c>
      <c r="AQ38" s="11">
        <f>IF(Resultados!D21='BR hombre'!AO38,AP38,0)</f>
        <v>0</v>
      </c>
      <c r="AR38" s="11">
        <v>36</v>
      </c>
      <c r="AS38" s="11">
        <v>72</v>
      </c>
      <c r="AT38" s="11">
        <f>IF(Resultados!D22='BR hombre'!AR38,AS38,0)</f>
        <v>0</v>
      </c>
      <c r="AU38" s="11">
        <v>36</v>
      </c>
      <c r="AV38" s="11">
        <v>69</v>
      </c>
      <c r="AW38" s="11">
        <f>IF(Resultados!D23='BR hombre'!AU38,AV38,0)</f>
        <v>0</v>
      </c>
      <c r="AX38" s="11">
        <v>36</v>
      </c>
      <c r="AY38" s="11">
        <v>115</v>
      </c>
      <c r="AZ38" s="11">
        <f>IF(Resultados!D26&gt;='BR hombre'!AX38,AY38,0)</f>
        <v>0</v>
      </c>
      <c r="BA38" s="11">
        <v>36</v>
      </c>
      <c r="BB38" s="11">
        <v>83</v>
      </c>
      <c r="BC38" s="11">
        <f>IF(Resultados!D27='BR hombre'!BA38,BB38,0)</f>
        <v>0</v>
      </c>
      <c r="BD38" s="11">
        <v>36</v>
      </c>
      <c r="BE38" s="11">
        <v>73</v>
      </c>
      <c r="BF38" s="11">
        <f>IF(Resultados!D28='BR hombre'!BD38,BE38,0)</f>
        <v>0</v>
      </c>
      <c r="BG38" s="11">
        <v>36</v>
      </c>
      <c r="BH38" s="11">
        <v>93</v>
      </c>
      <c r="BI38" s="11">
        <f>IF(Resultados!D29='BR hombre'!BG38,BH38,0)</f>
        <v>0</v>
      </c>
      <c r="BJ38" s="11">
        <v>36</v>
      </c>
      <c r="BK38" s="11">
        <v>90</v>
      </c>
      <c r="BL38" s="11">
        <f>IF(Resultados!D30='BR hombre'!BJ38,BK38,0)</f>
        <v>0</v>
      </c>
      <c r="BM38" s="11">
        <v>36</v>
      </c>
      <c r="BN38" s="11">
        <v>72</v>
      </c>
      <c r="BO38" s="16">
        <f>IF(Resultados!D31='BR hombre'!BM38,BN38,0)</f>
        <v>0</v>
      </c>
      <c r="BP38" s="11">
        <v>36</v>
      </c>
      <c r="BQ38" s="11">
        <v>95</v>
      </c>
      <c r="BR38" s="11">
        <f>IF(Resultados!D34='BR hombre'!BP38,BQ38,0)</f>
        <v>0</v>
      </c>
      <c r="BS38" s="11">
        <v>36</v>
      </c>
      <c r="BT38" s="11">
        <v>77</v>
      </c>
      <c r="BU38" s="11">
        <f>IF(Resultados!D35='BR hombre'!BS38,BT38,0)</f>
        <v>0</v>
      </c>
      <c r="BV38" s="11">
        <v>36</v>
      </c>
      <c r="BW38" s="11">
        <v>115</v>
      </c>
      <c r="BX38" s="11">
        <f>IF(Resultados!D36&gt;='BR hombre'!BV38,BW38,0)</f>
        <v>0</v>
      </c>
    </row>
    <row r="39" spans="1:76">
      <c r="K39" s="11">
        <v>37</v>
      </c>
      <c r="L39" s="11">
        <v>109</v>
      </c>
      <c r="M39" s="11">
        <f>IF(Resultados!D9='BR hombre'!K39,L39,0)</f>
        <v>0</v>
      </c>
      <c r="N39" s="11">
        <v>37</v>
      </c>
      <c r="O39" s="11">
        <v>103</v>
      </c>
      <c r="P39" s="11">
        <f>IF(Resultados!D10='BR hombre'!N39,O39,0)</f>
        <v>0</v>
      </c>
      <c r="Q39" s="11">
        <v>37</v>
      </c>
      <c r="R39" s="11">
        <v>89</v>
      </c>
      <c r="S39" s="11">
        <f>IF(Resultados!D11='BR hombre'!Q39,R39,0)</f>
        <v>0</v>
      </c>
      <c r="T39" s="11">
        <v>37</v>
      </c>
      <c r="U39" s="11">
        <v>74</v>
      </c>
      <c r="V39" s="11">
        <f>IF(Resultados!D12='BR hombre'!T39,U39,0)</f>
        <v>0</v>
      </c>
      <c r="W39" s="11">
        <v>37</v>
      </c>
      <c r="X39" s="11">
        <v>73</v>
      </c>
      <c r="Y39" s="11">
        <f>IF(Resultados!D13='BR hombre'!W39,X39,0)</f>
        <v>0</v>
      </c>
      <c r="Z39" s="11">
        <v>37</v>
      </c>
      <c r="AA39" s="11">
        <v>81</v>
      </c>
      <c r="AB39" s="11">
        <f>IF(Resultados!D14='BR hombre'!Z39,AA39,0)</f>
        <v>0</v>
      </c>
      <c r="AC39" s="11">
        <v>37</v>
      </c>
      <c r="AD39" s="11">
        <v>83</v>
      </c>
      <c r="AE39" s="11">
        <f>IF(Resultados!D15='BR hombre'!AC39,AD39,0)</f>
        <v>0</v>
      </c>
      <c r="AF39" s="11">
        <v>37</v>
      </c>
      <c r="AG39" s="11">
        <v>63</v>
      </c>
      <c r="AH39" s="11">
        <f>IF(Resultados!D16='BR hombre'!AF39,AG39,0)</f>
        <v>0</v>
      </c>
      <c r="AI39" s="11">
        <v>37</v>
      </c>
      <c r="AJ39" s="11">
        <v>90</v>
      </c>
      <c r="AK39" s="11">
        <f>IF(Resultados!D17='BR hombre'!AI39,AJ39,0)</f>
        <v>0</v>
      </c>
      <c r="AL39" s="11">
        <v>37</v>
      </c>
      <c r="AM39" s="11">
        <v>104</v>
      </c>
      <c r="AN39" s="11">
        <f>IF(Resultados!D18='BR hombre'!AL39,AM39,0)</f>
        <v>0</v>
      </c>
      <c r="AO39" s="11">
        <v>37</v>
      </c>
      <c r="AP39" s="11">
        <v>75</v>
      </c>
      <c r="AQ39" s="11">
        <f>IF(Resultados!D21='BR hombre'!AO39,AP39,0)</f>
        <v>0</v>
      </c>
      <c r="AR39" s="11">
        <v>37</v>
      </c>
      <c r="AS39" s="11">
        <v>73</v>
      </c>
      <c r="AT39" s="11">
        <f>IF(Resultados!D22='BR hombre'!AR39,AS39,0)</f>
        <v>0</v>
      </c>
      <c r="AU39" s="11">
        <v>37</v>
      </c>
      <c r="AV39" s="11">
        <v>70</v>
      </c>
      <c r="AW39" s="11">
        <f>IF(Resultados!D23='BR hombre'!AU39,AV39,0)</f>
        <v>0</v>
      </c>
      <c r="AY39" s="11" t="s">
        <v>102</v>
      </c>
      <c r="AZ39" s="11">
        <f>SUM(AZ2:AZ38)</f>
        <v>0</v>
      </c>
      <c r="BA39" s="11">
        <v>37</v>
      </c>
      <c r="BB39" s="11">
        <v>87</v>
      </c>
      <c r="BC39" s="11">
        <f>IF(Resultados!D27='BR hombre'!BA39,BB39,0)</f>
        <v>0</v>
      </c>
      <c r="BD39" s="11">
        <v>37</v>
      </c>
      <c r="BE39" s="11">
        <v>75</v>
      </c>
      <c r="BF39" s="11">
        <f>IF(Resultados!D28='BR hombre'!BD39,BE39,0)</f>
        <v>0</v>
      </c>
      <c r="BG39" s="11">
        <v>37</v>
      </c>
      <c r="BH39" s="11">
        <v>93</v>
      </c>
      <c r="BI39" s="11">
        <f>IF(Resultados!D29='BR hombre'!BG39,BH39,0)</f>
        <v>0</v>
      </c>
      <c r="BJ39" s="11">
        <v>37</v>
      </c>
      <c r="BK39" s="11">
        <v>92</v>
      </c>
      <c r="BL39" s="11">
        <f>IF(Resultados!D30='BR hombre'!BJ39,BK39,0)</f>
        <v>0</v>
      </c>
      <c r="BM39" s="11">
        <v>37</v>
      </c>
      <c r="BN39" s="11">
        <v>73</v>
      </c>
      <c r="BO39" s="16">
        <f>IF(Resultados!D31='BR hombre'!BM39,BN39,0)</f>
        <v>0</v>
      </c>
      <c r="BP39" s="11">
        <v>37</v>
      </c>
      <c r="BQ39" s="11">
        <v>100</v>
      </c>
      <c r="BR39" s="11">
        <f>IF(Resultados!D34='BR hombre'!BP39,BQ39,0)</f>
        <v>0</v>
      </c>
      <c r="BS39" s="11">
        <v>37</v>
      </c>
      <c r="BT39" s="11">
        <v>78</v>
      </c>
      <c r="BU39" s="11">
        <f>IF(Resultados!D35='BR hombre'!BS39,BT39,0)</f>
        <v>0</v>
      </c>
      <c r="BW39" s="11" t="s">
        <v>103</v>
      </c>
      <c r="BX39">
        <f>SUM(BX2:BX38)</f>
        <v>0</v>
      </c>
    </row>
    <row r="40" spans="1:76">
      <c r="K40" s="11">
        <v>38</v>
      </c>
      <c r="L40" s="11">
        <v>111</v>
      </c>
      <c r="M40" s="11">
        <f>IF(Resultados!D9='BR hombre'!K40,L40,0)</f>
        <v>0</v>
      </c>
      <c r="N40" s="11">
        <v>38</v>
      </c>
      <c r="O40" s="11">
        <v>105</v>
      </c>
      <c r="P40" s="11">
        <f>IF(Resultados!D10='BR hombre'!N40,O40,0)</f>
        <v>0</v>
      </c>
      <c r="Q40" s="11">
        <v>38</v>
      </c>
      <c r="R40" s="11">
        <v>91</v>
      </c>
      <c r="S40" s="11">
        <f>IF(Resultados!D11='BR hombre'!Q40,R40,0)</f>
        <v>0</v>
      </c>
      <c r="T40" s="11">
        <v>38</v>
      </c>
      <c r="U40" s="11">
        <v>76</v>
      </c>
      <c r="V40" s="11">
        <f>IF(Resultados!D12='BR hombre'!T40,U40,0)</f>
        <v>0</v>
      </c>
      <c r="W40" s="11">
        <v>38</v>
      </c>
      <c r="X40" s="11">
        <v>75</v>
      </c>
      <c r="Y40" s="11">
        <f>IF(Resultados!D13='BR hombre'!W40,X40,0)</f>
        <v>0</v>
      </c>
      <c r="Z40" s="11">
        <v>38</v>
      </c>
      <c r="AA40" s="11">
        <v>83</v>
      </c>
      <c r="AB40" s="11">
        <f>IF(Resultados!D14='BR hombre'!Z40,AA40,0)</f>
        <v>0</v>
      </c>
      <c r="AC40" s="11">
        <v>38</v>
      </c>
      <c r="AD40" s="11">
        <v>86</v>
      </c>
      <c r="AE40" s="11">
        <f>IF(Resultados!D15='BR hombre'!AC40,AD40,0)</f>
        <v>0</v>
      </c>
      <c r="AF40" s="11">
        <v>38</v>
      </c>
      <c r="AG40" s="11">
        <v>64</v>
      </c>
      <c r="AH40" s="11">
        <f>IF(Resultados!D16='BR hombre'!AF40,AG40,0)</f>
        <v>0</v>
      </c>
      <c r="AI40" s="11">
        <v>38</v>
      </c>
      <c r="AJ40" s="11">
        <v>94</v>
      </c>
      <c r="AK40" s="11">
        <f>IF(Resultados!D17='BR hombre'!AI40,AJ40,0)</f>
        <v>0</v>
      </c>
      <c r="AL40" s="11">
        <v>38</v>
      </c>
      <c r="AM40" s="11">
        <v>111</v>
      </c>
      <c r="AN40" s="11">
        <f>IF(Resultados!D18='BR hombre'!AL40,AM40,0)</f>
        <v>0</v>
      </c>
      <c r="AO40" s="11">
        <v>38</v>
      </c>
      <c r="AP40" s="11">
        <v>77</v>
      </c>
      <c r="AQ40" s="11">
        <f>IF(Resultados!D21='BR hombre'!AO40,AP40,0)</f>
        <v>0</v>
      </c>
      <c r="AR40" s="11">
        <v>38</v>
      </c>
      <c r="AS40" s="11">
        <v>73</v>
      </c>
      <c r="AT40" s="11">
        <f>IF(Resultados!D22='BR hombre'!AR40,AS40,0)</f>
        <v>0</v>
      </c>
      <c r="AU40" s="11">
        <v>38</v>
      </c>
      <c r="AV40" s="11">
        <v>71</v>
      </c>
      <c r="AW40" s="11">
        <f>IF(Resultados!D23='BR hombre'!AU40,AV40,0)</f>
        <v>0</v>
      </c>
      <c r="BA40" s="11">
        <v>38</v>
      </c>
      <c r="BB40" s="11">
        <v>92</v>
      </c>
      <c r="BC40" s="11">
        <f>IF(Resultados!D27='BR hombre'!BA40,BB40,0)</f>
        <v>0</v>
      </c>
      <c r="BD40" s="11">
        <v>38</v>
      </c>
      <c r="BE40" s="11">
        <v>79</v>
      </c>
      <c r="BF40" s="11">
        <f>IF(Resultados!D28='BR hombre'!BD40,BE40,0)</f>
        <v>0</v>
      </c>
      <c r="BG40" s="11">
        <v>38</v>
      </c>
      <c r="BH40" s="11">
        <v>93</v>
      </c>
      <c r="BI40" s="11">
        <f>IF(Resultados!D29='BR hombre'!BG40,BH40,0)</f>
        <v>0</v>
      </c>
      <c r="BJ40" s="11">
        <v>38</v>
      </c>
      <c r="BK40" s="11">
        <v>93</v>
      </c>
      <c r="BL40" s="11">
        <f>IF(Resultados!D30='BR hombre'!BJ40,BK40,0)</f>
        <v>0</v>
      </c>
      <c r="BM40" s="11">
        <v>38</v>
      </c>
      <c r="BN40" s="11">
        <v>75</v>
      </c>
      <c r="BO40" s="16">
        <f>IF(Resultados!D31='BR hombre'!BM40,BN40,0)</f>
        <v>0</v>
      </c>
      <c r="BP40" s="11">
        <v>38</v>
      </c>
      <c r="BQ40" s="11">
        <v>110</v>
      </c>
      <c r="BR40" s="11">
        <f>IF(Resultados!D34='BR hombre'!BP40,BQ40,0)</f>
        <v>0</v>
      </c>
      <c r="BS40" s="11">
        <v>38</v>
      </c>
      <c r="BT40" s="11">
        <v>79</v>
      </c>
      <c r="BU40" s="11">
        <f>IF(Resultados!D35='BR hombre'!BS40,BT40,0)</f>
        <v>0</v>
      </c>
    </row>
    <row r="41" spans="1:76">
      <c r="K41" s="11">
        <v>39</v>
      </c>
      <c r="L41" s="11">
        <v>116</v>
      </c>
      <c r="M41" s="11">
        <f>IF(Resultados!D9='BR hombre'!K41,L41,0)</f>
        <v>0</v>
      </c>
      <c r="N41" s="11">
        <v>39</v>
      </c>
      <c r="O41" s="11">
        <v>106</v>
      </c>
      <c r="P41" s="11">
        <f>IF(Resultados!D10='BR hombre'!N41,O41,0)</f>
        <v>0</v>
      </c>
      <c r="Q41" s="11">
        <v>39</v>
      </c>
      <c r="R41" s="11">
        <v>93</v>
      </c>
      <c r="S41" s="11">
        <f>IF(Resultados!D11='BR hombre'!Q41,R41,0)</f>
        <v>0</v>
      </c>
      <c r="T41" s="11">
        <v>39</v>
      </c>
      <c r="U41" s="11">
        <v>78</v>
      </c>
      <c r="V41" s="11">
        <f>IF(Resultados!D12='BR hombre'!T41,U41,0)</f>
        <v>0</v>
      </c>
      <c r="W41" s="11">
        <v>39</v>
      </c>
      <c r="X41" s="11">
        <v>77</v>
      </c>
      <c r="Y41" s="11">
        <f>IF(Resultados!D13='BR hombre'!W41,X41,0)</f>
        <v>0</v>
      </c>
      <c r="Z41" s="11">
        <v>39</v>
      </c>
      <c r="AA41" s="11">
        <v>85</v>
      </c>
      <c r="AB41" s="11">
        <f>IF(Resultados!D14='BR hombre'!Z41,AA41,0)</f>
        <v>0</v>
      </c>
      <c r="AC41" s="11">
        <v>39</v>
      </c>
      <c r="AD41" s="11">
        <v>88</v>
      </c>
      <c r="AE41" s="11">
        <f>IF(Resultados!D15='BR hombre'!AC41,AD41,0)</f>
        <v>0</v>
      </c>
      <c r="AF41" s="11">
        <v>39</v>
      </c>
      <c r="AG41" s="11">
        <v>65</v>
      </c>
      <c r="AH41" s="11">
        <f>IF(Resultados!D16='BR hombre'!AF41,AG41,0)</f>
        <v>0</v>
      </c>
      <c r="AI41" s="11">
        <v>39</v>
      </c>
      <c r="AJ41" s="11">
        <v>98</v>
      </c>
      <c r="AK41" s="11">
        <f>IF(Resultados!D17='BR hombre'!AI41,AJ41,0)</f>
        <v>0</v>
      </c>
      <c r="AL41" s="11">
        <v>39</v>
      </c>
      <c r="AM41" s="11">
        <v>116</v>
      </c>
      <c r="AN41" s="11">
        <f>IF(Resultados!D18='BR hombre'!AL41,AM41,0)</f>
        <v>0</v>
      </c>
      <c r="AO41" s="11">
        <v>39</v>
      </c>
      <c r="AP41" s="11">
        <v>81</v>
      </c>
      <c r="AQ41" s="11">
        <f>IF(Resultados!D21='BR hombre'!AO41,AP41,0)</f>
        <v>0</v>
      </c>
      <c r="AR41" s="11">
        <v>39</v>
      </c>
      <c r="AS41" s="11">
        <v>73</v>
      </c>
      <c r="AT41" s="11">
        <f>IF(Resultados!D22='BR hombre'!AR41,AS41,0)</f>
        <v>0</v>
      </c>
      <c r="AU41" s="11">
        <v>39</v>
      </c>
      <c r="AV41" s="11">
        <v>72</v>
      </c>
      <c r="AW41" s="11">
        <f>IF(Resultados!D23='BR hombre'!AU41,AV41,0)</f>
        <v>0</v>
      </c>
      <c r="BA41" s="11">
        <v>39</v>
      </c>
      <c r="BB41" s="11">
        <v>96</v>
      </c>
      <c r="BC41" s="11">
        <f>IF(Resultados!D27='BR hombre'!BA41,BB41,0)</f>
        <v>0</v>
      </c>
      <c r="BD41" s="11">
        <v>39</v>
      </c>
      <c r="BE41" s="11">
        <v>82</v>
      </c>
      <c r="BF41" s="11">
        <f>IF(Resultados!D28='BR hombre'!BD41,BE41,0)</f>
        <v>0</v>
      </c>
      <c r="BG41" s="11">
        <v>39</v>
      </c>
      <c r="BH41" s="11">
        <v>94</v>
      </c>
      <c r="BI41" s="11">
        <f>IF(Resultados!D29='BR hombre'!BG41,BH41,0)</f>
        <v>0</v>
      </c>
      <c r="BJ41" s="11">
        <v>39</v>
      </c>
      <c r="BK41" s="11">
        <v>94</v>
      </c>
      <c r="BL41" s="11">
        <f>IF(Resultados!D30='BR hombre'!BJ41,BK41,0)</f>
        <v>0</v>
      </c>
      <c r="BM41" s="11">
        <v>39</v>
      </c>
      <c r="BN41" s="11">
        <v>77</v>
      </c>
      <c r="BO41" s="16">
        <f>IF(Resultados!D31='BR hombre'!BM41,BN41,0)</f>
        <v>0</v>
      </c>
      <c r="BP41" s="11">
        <v>39</v>
      </c>
      <c r="BQ41" s="11">
        <v>115</v>
      </c>
      <c r="BR41" s="11">
        <f>IF(Resultados!D34&gt;='BR hombre'!BP41,BQ41,0)</f>
        <v>0</v>
      </c>
      <c r="BS41" s="11">
        <v>39</v>
      </c>
      <c r="BT41" s="11">
        <v>80</v>
      </c>
      <c r="BU41" s="11">
        <f>IF(Resultados!D35='BR hombre'!BS41,BT41,0)</f>
        <v>0</v>
      </c>
    </row>
    <row r="42" spans="1:76">
      <c r="K42" s="11">
        <v>40</v>
      </c>
      <c r="L42" s="11">
        <v>118</v>
      </c>
      <c r="M42" s="11">
        <f>IF(Resultados!D9='BR hombre'!K42,L42,0)</f>
        <v>0</v>
      </c>
      <c r="N42" s="11">
        <v>40</v>
      </c>
      <c r="O42" s="11">
        <v>107</v>
      </c>
      <c r="P42" s="11">
        <f>IF(Resultados!D10='BR hombre'!N42,O42,0)</f>
        <v>0</v>
      </c>
      <c r="Q42" s="11">
        <v>40</v>
      </c>
      <c r="R42" s="11">
        <v>94</v>
      </c>
      <c r="S42" s="11">
        <f>IF(Resultados!D11='BR hombre'!Q42,R42,0)</f>
        <v>0</v>
      </c>
      <c r="T42" s="11">
        <v>40</v>
      </c>
      <c r="U42" s="11">
        <v>79</v>
      </c>
      <c r="V42" s="11">
        <f>IF(Resultados!D12='BR hombre'!T42,U42,0)</f>
        <v>0</v>
      </c>
      <c r="W42" s="11">
        <v>40</v>
      </c>
      <c r="X42" s="11">
        <v>80</v>
      </c>
      <c r="Y42" s="11">
        <f>IF(Resultados!D13='BR hombre'!W42,X42,0)</f>
        <v>0</v>
      </c>
      <c r="Z42" s="11">
        <v>40</v>
      </c>
      <c r="AA42" s="11">
        <v>87</v>
      </c>
      <c r="AB42" s="11">
        <f>IF(Resultados!D14='BR hombre'!Z42,AA42,0)</f>
        <v>0</v>
      </c>
      <c r="AC42" s="11">
        <v>40</v>
      </c>
      <c r="AD42" s="11">
        <v>89</v>
      </c>
      <c r="AE42" s="11">
        <f>IF(Resultados!D15='BR hombre'!AC42,AD42,0)</f>
        <v>0</v>
      </c>
      <c r="AF42" s="11">
        <v>40</v>
      </c>
      <c r="AG42" s="11">
        <v>67</v>
      </c>
      <c r="AH42" s="11">
        <f>IF(Resultados!D16='BR hombre'!AF42,AG42,0)</f>
        <v>0</v>
      </c>
      <c r="AI42" s="11">
        <v>40</v>
      </c>
      <c r="AJ42" s="11">
        <v>102</v>
      </c>
      <c r="AK42" s="11">
        <f>IF(Resultados!D17='BR hombre'!AI42,AJ42,0)</f>
        <v>0</v>
      </c>
      <c r="AL42" s="11">
        <v>40</v>
      </c>
      <c r="AM42" s="11">
        <v>119</v>
      </c>
      <c r="AN42" s="11">
        <f>IF(Resultados!D18='BR hombre'!AL42,AM42,0)</f>
        <v>0</v>
      </c>
      <c r="AO42" s="11">
        <v>40</v>
      </c>
      <c r="AP42" s="11">
        <v>84</v>
      </c>
      <c r="AQ42" s="11">
        <f>IF(Resultados!D21='BR hombre'!AO42,AP42,0)</f>
        <v>0</v>
      </c>
      <c r="AR42" s="11">
        <v>40</v>
      </c>
      <c r="AS42" s="11">
        <v>74</v>
      </c>
      <c r="AT42" s="11">
        <f>IF(Resultados!D22='BR hombre'!AR42,AS42,0)</f>
        <v>0</v>
      </c>
      <c r="AU42" s="11">
        <v>40</v>
      </c>
      <c r="AV42" s="11">
        <v>72</v>
      </c>
      <c r="AW42" s="11">
        <f>IF(Resultados!D23='BR hombre'!AU42,AV42,0)</f>
        <v>0</v>
      </c>
      <c r="BA42" s="11">
        <v>40</v>
      </c>
      <c r="BB42" s="11">
        <v>100</v>
      </c>
      <c r="BC42" s="11">
        <f>IF(Resultados!D27='BR hombre'!BA42,BB42,0)</f>
        <v>0</v>
      </c>
      <c r="BD42" s="11">
        <v>40</v>
      </c>
      <c r="BE42" s="11">
        <v>85</v>
      </c>
      <c r="BF42" s="11">
        <f>IF(Resultados!D28='BR hombre'!BD42,BE42,0)</f>
        <v>0</v>
      </c>
      <c r="BG42" s="11">
        <v>40</v>
      </c>
      <c r="BH42" s="11">
        <v>94</v>
      </c>
      <c r="BI42" s="11">
        <f>IF(Resultados!D29='BR hombre'!BG42,BH42,0)</f>
        <v>0</v>
      </c>
      <c r="BJ42" s="11">
        <v>40</v>
      </c>
      <c r="BK42" s="11">
        <v>95</v>
      </c>
      <c r="BL42" s="11">
        <f>IF(Resultados!D30='BR hombre'!BJ42,BK42,0)</f>
        <v>0</v>
      </c>
      <c r="BM42" s="11">
        <v>40</v>
      </c>
      <c r="BN42" s="11">
        <v>79</v>
      </c>
      <c r="BO42" s="16">
        <f>IF(Resultados!D31='BR hombre'!BM42,BN42,0)</f>
        <v>0</v>
      </c>
      <c r="BQ42" s="11" t="s">
        <v>104</v>
      </c>
      <c r="BR42" s="11">
        <f>SUM(BR2:BR41)</f>
        <v>0</v>
      </c>
      <c r="BS42" s="11">
        <v>40</v>
      </c>
      <c r="BT42" s="11">
        <v>83</v>
      </c>
      <c r="BU42" s="11">
        <f>IF(Resultados!D35='BR hombre'!BS42,BT42,0)</f>
        <v>0</v>
      </c>
    </row>
    <row r="43" spans="1:76">
      <c r="K43" s="11">
        <v>41</v>
      </c>
      <c r="L43" s="11">
        <v>121</v>
      </c>
      <c r="M43" s="11">
        <f>IF(Resultados!D9&gt;='BR hombre'!K43,L43,0)</f>
        <v>0</v>
      </c>
      <c r="N43" s="11">
        <v>41</v>
      </c>
      <c r="O43" s="11">
        <v>110</v>
      </c>
      <c r="P43" s="11">
        <f>IF(Resultados!D10='BR hombre'!N43,O43,0)</f>
        <v>0</v>
      </c>
      <c r="Q43" s="11">
        <v>41</v>
      </c>
      <c r="R43" s="11">
        <v>94</v>
      </c>
      <c r="S43" s="11">
        <f>IF(Resultados!D11='BR hombre'!Q43,R43,0)</f>
        <v>0</v>
      </c>
      <c r="T43" s="11">
        <v>41</v>
      </c>
      <c r="U43" s="11">
        <v>80</v>
      </c>
      <c r="V43" s="11">
        <f>IF(Resultados!D12='BR hombre'!T43,U43,0)</f>
        <v>0</v>
      </c>
      <c r="W43" s="11">
        <v>41</v>
      </c>
      <c r="X43" s="11">
        <v>81</v>
      </c>
      <c r="Y43" s="11">
        <f>IF(Resultados!D13='BR hombre'!W43,X43,0)</f>
        <v>0</v>
      </c>
      <c r="Z43" s="11">
        <v>41</v>
      </c>
      <c r="AA43" s="11">
        <v>88</v>
      </c>
      <c r="AB43" s="11">
        <f>IF(Resultados!D14='BR hombre'!Z43,AA43,0)</f>
        <v>0</v>
      </c>
      <c r="AC43" s="11">
        <v>41</v>
      </c>
      <c r="AD43" s="11">
        <v>93</v>
      </c>
      <c r="AE43" s="11">
        <f>IF(Resultados!D15='BR hombre'!AC43,AD43,0)</f>
        <v>0</v>
      </c>
      <c r="AF43" s="11">
        <v>41</v>
      </c>
      <c r="AG43" s="11">
        <v>71</v>
      </c>
      <c r="AH43" s="11">
        <f>IF(Resultados!D16='BR hombre'!AF43,AG43,0)</f>
        <v>0</v>
      </c>
      <c r="AI43" s="11">
        <v>41</v>
      </c>
      <c r="AJ43" s="11">
        <v>105</v>
      </c>
      <c r="AK43" s="11">
        <f>IF(Resultados!D17='BR hombre'!AI43,AJ43,0)</f>
        <v>0</v>
      </c>
      <c r="AL43" s="11">
        <v>41</v>
      </c>
      <c r="AM43" s="11">
        <v>120</v>
      </c>
      <c r="AN43" s="11">
        <f>IF(Resultados!D18='BR hombre'!AL43,AM43,0)</f>
        <v>0</v>
      </c>
      <c r="AO43" s="11">
        <v>41</v>
      </c>
      <c r="AP43" s="11">
        <v>87</v>
      </c>
      <c r="AQ43" s="11">
        <f>IF(Resultados!D21='BR hombre'!AO43,AP43,0)</f>
        <v>0</v>
      </c>
      <c r="AR43" s="11">
        <v>41</v>
      </c>
      <c r="AS43" s="11">
        <v>74</v>
      </c>
      <c r="AT43" s="11">
        <f>IF(Resultados!D22='BR hombre'!AR43,AS43,0)</f>
        <v>0</v>
      </c>
      <c r="AU43" s="11">
        <v>41</v>
      </c>
      <c r="AV43" s="11">
        <v>73</v>
      </c>
      <c r="AW43" s="11">
        <f>IF(Resultados!D23='BR hombre'!AU43,AV43,0)</f>
        <v>0</v>
      </c>
      <c r="BA43" s="11">
        <v>41</v>
      </c>
      <c r="BB43" s="11">
        <v>105</v>
      </c>
      <c r="BC43" s="11">
        <f>IF(Resultados!D27='BR hombre'!BA43,BB43,0)</f>
        <v>0</v>
      </c>
      <c r="BD43" s="11">
        <v>41</v>
      </c>
      <c r="BE43" s="11">
        <v>90</v>
      </c>
      <c r="BF43" s="11">
        <f>IF(Resultados!D28='BR hombre'!BD43,BE43,0)</f>
        <v>0</v>
      </c>
      <c r="BG43" s="11">
        <v>41</v>
      </c>
      <c r="BH43" s="11">
        <v>95</v>
      </c>
      <c r="BI43" s="11">
        <f>IF(Resultados!D29='BR hombre'!BG43,BH43,0)</f>
        <v>0</v>
      </c>
      <c r="BJ43" s="11">
        <v>41</v>
      </c>
      <c r="BK43" s="11">
        <v>97</v>
      </c>
      <c r="BL43" s="11">
        <f>IF(Resultados!D30='BR hombre'!BJ43,BK43,0)</f>
        <v>0</v>
      </c>
      <c r="BM43" s="11">
        <v>41</v>
      </c>
      <c r="BN43" s="11">
        <v>81</v>
      </c>
      <c r="BO43" s="16">
        <f>IF(Resultados!D31='BR hombre'!BM43,BN43,0)</f>
        <v>0</v>
      </c>
      <c r="BS43" s="11">
        <v>41</v>
      </c>
      <c r="BT43" s="11">
        <v>85</v>
      </c>
      <c r="BU43" s="11">
        <f>IF(Resultados!D35='BR hombre'!BS43,BT43,0)</f>
        <v>0</v>
      </c>
    </row>
    <row r="44" spans="1:76">
      <c r="L44" s="11" t="s">
        <v>105</v>
      </c>
      <c r="M44" s="11">
        <f>SUM(M2:M43)</f>
        <v>0</v>
      </c>
      <c r="N44" s="11">
        <v>42</v>
      </c>
      <c r="O44" s="11">
        <v>112</v>
      </c>
      <c r="P44" s="11">
        <f>IF(Resultados!D10='BR hombre'!N44,O44,0)</f>
        <v>0</v>
      </c>
      <c r="Q44" s="11">
        <v>42</v>
      </c>
      <c r="R44" s="11">
        <v>94</v>
      </c>
      <c r="S44" s="11">
        <f>IF(Resultados!D11='BR hombre'!Q44,R44,0)</f>
        <v>0</v>
      </c>
      <c r="T44" s="11">
        <v>42</v>
      </c>
      <c r="U44" s="11">
        <v>81</v>
      </c>
      <c r="V44" s="11">
        <f>IF(Resultados!D12='BR hombre'!T44,U44,0)</f>
        <v>0</v>
      </c>
      <c r="W44" s="11">
        <v>42</v>
      </c>
      <c r="X44" s="11">
        <v>83</v>
      </c>
      <c r="Y44" s="11">
        <f>IF(Resultados!D13='BR hombre'!W44,X44,0)</f>
        <v>0</v>
      </c>
      <c r="Z44" s="11">
        <v>42</v>
      </c>
      <c r="AA44" s="11">
        <v>91</v>
      </c>
      <c r="AB44" s="11">
        <f>IF(Resultados!D14='BR hombre'!Z44,AA44,0)</f>
        <v>0</v>
      </c>
      <c r="AC44" s="11">
        <v>42</v>
      </c>
      <c r="AD44" s="11">
        <v>96</v>
      </c>
      <c r="AE44" s="11">
        <f>IF(Resultados!D15='BR hombre'!AC44,AD44,0)</f>
        <v>0</v>
      </c>
      <c r="AF44" s="11">
        <v>42</v>
      </c>
      <c r="AG44" s="11">
        <v>75</v>
      </c>
      <c r="AH44" s="11">
        <f>IF(Resultados!D16='BR hombre'!AF44,AG44,0)</f>
        <v>0</v>
      </c>
      <c r="AI44" s="11">
        <v>42</v>
      </c>
      <c r="AJ44" s="11">
        <v>107</v>
      </c>
      <c r="AK44" s="11">
        <f>IF(Resultados!D17='BR hombre'!AI44,AJ44,0)</f>
        <v>0</v>
      </c>
      <c r="AL44" s="11">
        <v>42</v>
      </c>
      <c r="AM44" s="11">
        <v>120</v>
      </c>
      <c r="AN44" s="11">
        <f>IF(Resultados!D18='BR hombre'!AL44,AM44,0)</f>
        <v>0</v>
      </c>
      <c r="AO44" s="11">
        <v>42</v>
      </c>
      <c r="AP44" s="11">
        <v>90</v>
      </c>
      <c r="AQ44" s="11">
        <f>IF(Resultados!D21='BR hombre'!AO44,AP44,0)</f>
        <v>0</v>
      </c>
      <c r="AR44" s="11">
        <v>42</v>
      </c>
      <c r="AS44" s="11">
        <v>75</v>
      </c>
      <c r="AT44" s="11">
        <f>IF(Resultados!D22='BR hombre'!AR44,AS44,0)</f>
        <v>0</v>
      </c>
      <c r="AU44" s="11">
        <v>42</v>
      </c>
      <c r="AV44" s="11">
        <v>73</v>
      </c>
      <c r="AW44" s="11">
        <f>IF(Resultados!D23='BR hombre'!AU44,AV44,0)</f>
        <v>0</v>
      </c>
      <c r="BA44" s="11">
        <v>42</v>
      </c>
      <c r="BB44" s="11">
        <v>110</v>
      </c>
      <c r="BC44" s="11">
        <f>IF(Resultados!D27='BR hombre'!BA44,BB44,0)</f>
        <v>0</v>
      </c>
      <c r="BD44" s="11">
        <v>42</v>
      </c>
      <c r="BE44" s="11">
        <v>95</v>
      </c>
      <c r="BF44" s="11">
        <f>IF(Resultados!D28='BR hombre'!BD44,BE44,0)</f>
        <v>0</v>
      </c>
      <c r="BG44" s="11">
        <v>42</v>
      </c>
      <c r="BH44" s="11">
        <v>96</v>
      </c>
      <c r="BI44" s="11">
        <f>IF(Resultados!D29='BR hombre'!BG44,BH44,0)</f>
        <v>0</v>
      </c>
      <c r="BJ44" s="11">
        <v>42</v>
      </c>
      <c r="BK44" s="11">
        <v>98</v>
      </c>
      <c r="BL44" s="11">
        <f>IF(Resultados!D30='BR hombre'!BJ44,BK44,0)</f>
        <v>0</v>
      </c>
      <c r="BM44" s="11">
        <v>42</v>
      </c>
      <c r="BN44" s="11">
        <v>83</v>
      </c>
      <c r="BO44" s="16">
        <f>IF(Resultados!D31='BR hombre'!BM44,BN44,0)</f>
        <v>0</v>
      </c>
      <c r="BS44" s="11">
        <v>42</v>
      </c>
      <c r="BT44" s="11">
        <v>90</v>
      </c>
      <c r="BU44" s="11">
        <f>IF(Resultados!D35='BR hombre'!BS44,BT44,0)</f>
        <v>0</v>
      </c>
    </row>
    <row r="45" spans="1:76">
      <c r="N45" s="11">
        <v>43</v>
      </c>
      <c r="O45" s="11">
        <v>114</v>
      </c>
      <c r="P45" s="11">
        <f>IF(Resultados!D10='BR hombre'!N45,O45,0)</f>
        <v>0</v>
      </c>
      <c r="Q45" s="11">
        <v>43</v>
      </c>
      <c r="R45" s="11">
        <v>95</v>
      </c>
      <c r="S45" s="11">
        <f>IF(Resultados!D11='BR hombre'!Q45,R45,0)</f>
        <v>0</v>
      </c>
      <c r="T45" s="11">
        <v>43</v>
      </c>
      <c r="U45" s="11">
        <v>82</v>
      </c>
      <c r="V45" s="11">
        <f>IF(Resultados!D12='BR hombre'!T45,U45,0)</f>
        <v>0</v>
      </c>
      <c r="W45" s="11">
        <v>43</v>
      </c>
      <c r="X45" s="11">
        <v>86</v>
      </c>
      <c r="Y45" s="11">
        <f>IF(Resultados!D13='BR hombre'!W45,X45,0)</f>
        <v>0</v>
      </c>
      <c r="Z45" s="11">
        <v>43</v>
      </c>
      <c r="AA45" s="11">
        <v>94</v>
      </c>
      <c r="AB45" s="11">
        <f>IF(Resultados!D14='BR hombre'!Z45,AA45,0)</f>
        <v>0</v>
      </c>
      <c r="AC45" s="11">
        <v>43</v>
      </c>
      <c r="AD45" s="11">
        <v>98</v>
      </c>
      <c r="AE45" s="11">
        <f>IF(Resultados!D15='BR hombre'!AC45,AD45,0)</f>
        <v>0</v>
      </c>
      <c r="AF45" s="11">
        <v>43</v>
      </c>
      <c r="AG45" s="11">
        <v>78</v>
      </c>
      <c r="AH45" s="11">
        <f>IF(Resultados!D16='BR hombre'!AF45,AG45,0)</f>
        <v>0</v>
      </c>
      <c r="AI45" s="11">
        <v>43</v>
      </c>
      <c r="AJ45" s="11">
        <v>108</v>
      </c>
      <c r="AK45" s="11">
        <f>IF(Resultados!D17='BR hombre'!AI45,AJ45,0)</f>
        <v>0</v>
      </c>
      <c r="AL45" s="11">
        <v>43</v>
      </c>
      <c r="AM45" s="11">
        <v>121</v>
      </c>
      <c r="AN45" s="11">
        <f>IF(Resultados!D18&gt;='BR hombre'!AL45,AM45,0)</f>
        <v>0</v>
      </c>
      <c r="AO45" s="11">
        <v>43</v>
      </c>
      <c r="AP45" s="11">
        <v>97</v>
      </c>
      <c r="AQ45" s="11">
        <f>IF(Resultados!D21='BR hombre'!AO45,AP45,0)</f>
        <v>0</v>
      </c>
      <c r="AR45" s="11">
        <v>43</v>
      </c>
      <c r="AS45" s="11">
        <v>75</v>
      </c>
      <c r="AT45" s="11">
        <f>IF(Resultados!D22='BR hombre'!AR45,AS45,0)</f>
        <v>0</v>
      </c>
      <c r="AU45" s="11">
        <v>43</v>
      </c>
      <c r="AV45" s="11">
        <v>74</v>
      </c>
      <c r="AW45" s="11">
        <f>IF(Resultados!D23='BR hombre'!AU45,AV45,0)</f>
        <v>0</v>
      </c>
      <c r="BA45" s="11">
        <v>43</v>
      </c>
      <c r="BB45" s="11">
        <v>115</v>
      </c>
      <c r="BC45" s="11">
        <f>IF(Resultados!D27&gt;='BR hombre'!BA45,BB45,0)</f>
        <v>0</v>
      </c>
      <c r="BD45" s="11">
        <v>43</v>
      </c>
      <c r="BE45" s="11">
        <v>110</v>
      </c>
      <c r="BF45" s="11">
        <f>IF(Resultados!D28='BR hombre'!BD45,BE45,0)</f>
        <v>0</v>
      </c>
      <c r="BG45" s="11">
        <v>43</v>
      </c>
      <c r="BH45" s="11">
        <v>96</v>
      </c>
      <c r="BI45" s="11">
        <f>IF(Resultados!D29='BR hombre'!BG45,BH45,0)</f>
        <v>0</v>
      </c>
      <c r="BJ45" s="11">
        <v>43</v>
      </c>
      <c r="BK45" s="11">
        <v>99</v>
      </c>
      <c r="BL45" s="11">
        <f>IF(Resultados!D30='BR hombre'!BJ45,BK45,0)</f>
        <v>0</v>
      </c>
      <c r="BM45" s="11">
        <v>43</v>
      </c>
      <c r="BN45" s="11">
        <v>85</v>
      </c>
      <c r="BO45" s="16">
        <f>IF(Resultados!D31='BR hombre'!BM45,BN45,0)</f>
        <v>0</v>
      </c>
      <c r="BS45" s="11">
        <v>43</v>
      </c>
      <c r="BT45" s="11">
        <v>95</v>
      </c>
      <c r="BU45" s="11">
        <f>IF(Resultados!D35='BR hombre'!BS45,BT45,0)</f>
        <v>0</v>
      </c>
    </row>
    <row r="46" spans="1:76">
      <c r="N46" s="11">
        <v>44</v>
      </c>
      <c r="O46" s="11">
        <v>116</v>
      </c>
      <c r="P46" s="11">
        <f>IF(Resultados!D10='BR hombre'!N46,O46,0)</f>
        <v>0</v>
      </c>
      <c r="Q46" s="11">
        <v>44</v>
      </c>
      <c r="R46" s="11">
        <v>96</v>
      </c>
      <c r="S46" s="11">
        <f>IF(Resultados!D11='BR hombre'!Q46,R46,0)</f>
        <v>0</v>
      </c>
      <c r="T46" s="11">
        <v>44</v>
      </c>
      <c r="U46" s="11">
        <v>83</v>
      </c>
      <c r="V46" s="11">
        <f>IF(Resultados!D12='BR hombre'!T46,U46,0)</f>
        <v>0</v>
      </c>
      <c r="W46" s="11">
        <v>44</v>
      </c>
      <c r="X46" s="11">
        <v>88</v>
      </c>
      <c r="Y46" s="11">
        <f>IF(Resultados!D13='BR hombre'!W46,X46,0)</f>
        <v>0</v>
      </c>
      <c r="Z46" s="11">
        <v>44</v>
      </c>
      <c r="AA46" s="11">
        <v>98</v>
      </c>
      <c r="AB46" s="11">
        <f>IF(Resultados!D14='BR hombre'!Z46,AA46,0)</f>
        <v>0</v>
      </c>
      <c r="AC46" s="11">
        <v>44</v>
      </c>
      <c r="AD46" s="11">
        <v>100</v>
      </c>
      <c r="AE46" s="11">
        <f>IF(Resultados!D15='BR hombre'!AC46,AD46,0)</f>
        <v>0</v>
      </c>
      <c r="AF46" s="11">
        <v>44</v>
      </c>
      <c r="AG46" s="11">
        <v>80</v>
      </c>
      <c r="AH46" s="11">
        <f>IF(Resultados!D16='BR hombre'!AF46,AG46,0)</f>
        <v>0</v>
      </c>
      <c r="AI46" s="11">
        <v>44</v>
      </c>
      <c r="AJ46" s="11">
        <v>110</v>
      </c>
      <c r="AK46" s="11">
        <f>IF(Resultados!D17='BR hombre'!AI46,AJ46,0)</f>
        <v>0</v>
      </c>
      <c r="AM46" s="11" t="s">
        <v>106</v>
      </c>
      <c r="AN46" s="11">
        <f>SUM(AN2:AN45)</f>
        <v>0</v>
      </c>
      <c r="AO46" s="11">
        <v>44</v>
      </c>
      <c r="AP46" s="11">
        <v>105</v>
      </c>
      <c r="AQ46" s="11">
        <f>IF(Resultados!D21='BR hombre'!AO46,AP46,0)</f>
        <v>0</v>
      </c>
      <c r="AR46" s="11">
        <v>44</v>
      </c>
      <c r="AS46" s="11">
        <v>75</v>
      </c>
      <c r="AT46" s="11">
        <f>IF(Resultados!D22='BR hombre'!AR46,AS46,0)</f>
        <v>0</v>
      </c>
      <c r="AU46" s="11">
        <v>44</v>
      </c>
      <c r="AV46" s="11">
        <v>75</v>
      </c>
      <c r="AW46" s="11">
        <f>IF(Resultados!D23='BR hombre'!AU46,AV46,0)</f>
        <v>0</v>
      </c>
      <c r="BB46" s="11" t="s">
        <v>107</v>
      </c>
      <c r="BC46" s="11">
        <f>SUM(BC2:BC45)</f>
        <v>0</v>
      </c>
      <c r="BD46" s="11">
        <v>44</v>
      </c>
      <c r="BE46" s="11">
        <v>115</v>
      </c>
      <c r="BF46" s="11">
        <f>IF(Resultados!D28&gt;='BR hombre'!BD46,BE46,0)</f>
        <v>0</v>
      </c>
      <c r="BG46" s="11">
        <v>44</v>
      </c>
      <c r="BH46" s="11">
        <v>97</v>
      </c>
      <c r="BI46" s="11">
        <f>IF(Resultados!D29='BR hombre'!BG46,BH46,0)</f>
        <v>0</v>
      </c>
      <c r="BJ46" s="11">
        <v>44</v>
      </c>
      <c r="BK46" s="11">
        <v>100</v>
      </c>
      <c r="BL46" s="11">
        <f>IF(Resultados!D30='BR hombre'!BJ46,BK46,0)</f>
        <v>0</v>
      </c>
      <c r="BM46" s="11">
        <v>44</v>
      </c>
      <c r="BN46" s="11">
        <v>86</v>
      </c>
      <c r="BO46" s="16">
        <f>IF(Resultados!D31='BR hombre'!BM46,BN46,0)</f>
        <v>0</v>
      </c>
      <c r="BS46" s="11">
        <v>44</v>
      </c>
      <c r="BT46" s="11">
        <v>100</v>
      </c>
      <c r="BU46" s="11">
        <f>IF(Resultados!D35='BR hombre'!BS46,BT46,0)</f>
        <v>0</v>
      </c>
    </row>
    <row r="47" spans="1:76">
      <c r="N47" s="11">
        <v>45</v>
      </c>
      <c r="O47" s="11">
        <v>118</v>
      </c>
      <c r="P47" s="11">
        <f>IF(Resultados!D10='BR hombre'!N47,O47,0)</f>
        <v>0</v>
      </c>
      <c r="Q47" s="11">
        <v>45</v>
      </c>
      <c r="R47" s="11">
        <v>98</v>
      </c>
      <c r="S47" s="11">
        <f>IF(Resultados!D11='BR hombre'!Q47,R47,0)</f>
        <v>0</v>
      </c>
      <c r="T47" s="11">
        <v>45</v>
      </c>
      <c r="U47" s="11">
        <v>85</v>
      </c>
      <c r="V47" s="11">
        <f>IF(Resultados!D12='BR hombre'!T47,U47,0)</f>
        <v>0</v>
      </c>
      <c r="W47" s="11">
        <v>45</v>
      </c>
      <c r="X47" s="11">
        <v>90</v>
      </c>
      <c r="Y47" s="11">
        <f>IF(Resultados!D13='BR hombre'!W47,X47,0)</f>
        <v>0</v>
      </c>
      <c r="Z47" s="11">
        <v>45</v>
      </c>
      <c r="AA47" s="11">
        <v>101</v>
      </c>
      <c r="AB47" s="11">
        <f>IF(Resultados!D14='BR hombre'!Z47,AA47,0)</f>
        <v>0</v>
      </c>
      <c r="AC47" s="11">
        <v>45</v>
      </c>
      <c r="AD47" s="11">
        <v>102</v>
      </c>
      <c r="AE47" s="11">
        <f>IF(Resultados!D15='BR hombre'!AC47,AD47,0)</f>
        <v>0</v>
      </c>
      <c r="AF47" s="11">
        <v>45</v>
      </c>
      <c r="AG47" s="11">
        <v>83</v>
      </c>
      <c r="AH47" s="11">
        <f>IF(Resultados!D16='BR hombre'!AF47,AG47,0)</f>
        <v>0</v>
      </c>
      <c r="AI47" s="11">
        <v>45</v>
      </c>
      <c r="AJ47" s="11">
        <v>111</v>
      </c>
      <c r="AK47" s="11">
        <f>IF(Resultados!D17='BR hombre'!AI47,AJ47,0)</f>
        <v>0</v>
      </c>
      <c r="AO47" s="11">
        <v>45</v>
      </c>
      <c r="AP47" s="11">
        <v>110</v>
      </c>
      <c r="AQ47" s="11">
        <f>IF(Resultados!D21='BR hombre'!AO47,AP47,0)</f>
        <v>0</v>
      </c>
      <c r="AR47" s="11">
        <v>45</v>
      </c>
      <c r="AS47" s="11">
        <v>75</v>
      </c>
      <c r="AT47" s="11">
        <f>IF(Resultados!D22='BR hombre'!AR47,AS47,0)</f>
        <v>0</v>
      </c>
      <c r="AU47" s="11">
        <v>45</v>
      </c>
      <c r="AV47" s="11">
        <v>77</v>
      </c>
      <c r="AW47" s="11">
        <f>IF(Resultados!D23='BR hombre'!AU47,AV47,0)</f>
        <v>0</v>
      </c>
      <c r="BE47" s="11" t="s">
        <v>108</v>
      </c>
      <c r="BF47" s="11">
        <f>SUM(BF2:BF46)</f>
        <v>0</v>
      </c>
      <c r="BG47" s="11">
        <v>45</v>
      </c>
      <c r="BH47" s="11">
        <v>98</v>
      </c>
      <c r="BI47" s="11">
        <f>IF(Resultados!D29='BR hombre'!BG47,BH47,0)</f>
        <v>0</v>
      </c>
      <c r="BJ47" s="11">
        <v>45</v>
      </c>
      <c r="BK47" s="11">
        <v>101</v>
      </c>
      <c r="BL47" s="11">
        <f>IF(Resultados!D30='BR hombre'!BJ47,BK47,0)</f>
        <v>0</v>
      </c>
      <c r="BM47" s="11">
        <v>45</v>
      </c>
      <c r="BN47" s="11">
        <v>87</v>
      </c>
      <c r="BO47" s="16">
        <f>IF(Resultados!D31='BR hombre'!BM47,BN47,0)</f>
        <v>0</v>
      </c>
      <c r="BS47" s="11">
        <v>45</v>
      </c>
      <c r="BT47" s="11">
        <v>110</v>
      </c>
      <c r="BU47" s="11">
        <f>IF(Resultados!D35='BR hombre'!BS47,BT47,0)</f>
        <v>0</v>
      </c>
    </row>
    <row r="48" spans="1:76">
      <c r="N48" s="11">
        <v>46</v>
      </c>
      <c r="O48" s="11">
        <v>121</v>
      </c>
      <c r="P48" s="11">
        <f>IF(Resultados!D10&gt;='BR hombre'!N48,O48,0)</f>
        <v>0</v>
      </c>
      <c r="Q48" s="11">
        <v>46</v>
      </c>
      <c r="R48" s="11">
        <v>100</v>
      </c>
      <c r="S48" s="11">
        <f>IF(Resultados!D11='BR hombre'!Q48,R48,0)</f>
        <v>0</v>
      </c>
      <c r="T48" s="11">
        <v>46</v>
      </c>
      <c r="U48" s="11">
        <v>87</v>
      </c>
      <c r="V48" s="11">
        <f>IF(Resultados!D12='BR hombre'!T48,U48,0)</f>
        <v>0</v>
      </c>
      <c r="W48" s="11">
        <v>46</v>
      </c>
      <c r="X48" s="11">
        <v>92</v>
      </c>
      <c r="Y48" s="11">
        <f>IF(Resultados!D13='BR hombre'!W48,X48,0)</f>
        <v>0</v>
      </c>
      <c r="Z48" s="11">
        <v>46</v>
      </c>
      <c r="AA48" s="11">
        <v>104</v>
      </c>
      <c r="AB48" s="11">
        <f>IF(Resultados!D14='BR hombre'!Z48,AA48,0)</f>
        <v>0</v>
      </c>
      <c r="AC48" s="11">
        <v>46</v>
      </c>
      <c r="AD48" s="11">
        <v>104</v>
      </c>
      <c r="AE48" s="11">
        <f>IF(Resultados!D15='BR hombre'!AC48,AD48,0)</f>
        <v>0</v>
      </c>
      <c r="AF48" s="11">
        <v>46</v>
      </c>
      <c r="AG48" s="11">
        <v>86</v>
      </c>
      <c r="AH48" s="11">
        <f>IF(Resultados!D16='BR hombre'!AF48,AG48,0)</f>
        <v>0</v>
      </c>
      <c r="AI48" s="11">
        <v>46</v>
      </c>
      <c r="AJ48" s="11">
        <v>111</v>
      </c>
      <c r="AK48" s="11">
        <f>IF(Resultados!D17='BR hombre'!AI48,AJ48,0)</f>
        <v>0</v>
      </c>
      <c r="AO48" s="11">
        <v>46</v>
      </c>
      <c r="AP48" s="11">
        <v>116</v>
      </c>
      <c r="AQ48" s="11">
        <f>IF(Resultados!D21='BR hombre'!AO48,AP48,0)</f>
        <v>0</v>
      </c>
      <c r="AR48" s="11">
        <v>46</v>
      </c>
      <c r="AS48" s="11">
        <v>76</v>
      </c>
      <c r="AT48" s="11">
        <f>IF(Resultados!D22='BR hombre'!AR48,AS48,0)</f>
        <v>0</v>
      </c>
      <c r="AU48" s="11">
        <v>46</v>
      </c>
      <c r="AV48" s="11">
        <v>80</v>
      </c>
      <c r="AW48" s="11">
        <f>IF(Resultados!D23='BR hombre'!AU48,AV48,0)</f>
        <v>0</v>
      </c>
      <c r="BG48" s="11">
        <v>46</v>
      </c>
      <c r="BH48" s="11">
        <v>98</v>
      </c>
      <c r="BI48" s="11">
        <f>IF(Resultados!D29='BR hombre'!BG48,BH48,0)</f>
        <v>0</v>
      </c>
      <c r="BJ48" s="11">
        <v>46</v>
      </c>
      <c r="BK48" s="11">
        <v>103</v>
      </c>
      <c r="BL48" s="11">
        <f>IF(Resultados!D30='BR hombre'!BJ48,BK48,0)</f>
        <v>0</v>
      </c>
      <c r="BM48" s="11">
        <v>46</v>
      </c>
      <c r="BN48" s="11">
        <v>89</v>
      </c>
      <c r="BO48" s="16">
        <f>IF(Resultados!D31='BR hombre'!BM48,BN48,0)</f>
        <v>0</v>
      </c>
      <c r="BS48" s="11">
        <v>46</v>
      </c>
      <c r="BT48" s="11">
        <v>115</v>
      </c>
      <c r="BU48" s="11">
        <f>IF(Resultados!D35&gt;='BR hombre'!BS48,BT48,0)</f>
        <v>0</v>
      </c>
    </row>
    <row r="49" spans="1:76">
      <c r="O49" s="11" t="s">
        <v>109</v>
      </c>
      <c r="P49" s="11">
        <f>SUM(P2:P48)</f>
        <v>6</v>
      </c>
      <c r="Q49" s="11">
        <v>47</v>
      </c>
      <c r="R49" s="11">
        <v>12</v>
      </c>
      <c r="S49" s="11">
        <f>IF(Resultados!D11='BR hombre'!Q49,R49,0)</f>
        <v>0</v>
      </c>
      <c r="T49" s="11">
        <v>47</v>
      </c>
      <c r="U49" s="11">
        <v>89</v>
      </c>
      <c r="V49" s="11">
        <f>IF(Resultados!D12='BR hombre'!T49,U49,0)</f>
        <v>0</v>
      </c>
      <c r="W49" s="11">
        <v>47</v>
      </c>
      <c r="X49" s="11">
        <v>93</v>
      </c>
      <c r="Y49" s="11">
        <f>IF(Resultados!D13='BR hombre'!W49,X49,0)</f>
        <v>0</v>
      </c>
      <c r="Z49" s="11">
        <v>47</v>
      </c>
      <c r="AA49" s="11">
        <v>106</v>
      </c>
      <c r="AB49" s="11">
        <f>IF(Resultados!D14='BR hombre'!Z49,AA49,0)</f>
        <v>0</v>
      </c>
      <c r="AC49" s="11">
        <v>47</v>
      </c>
      <c r="AD49" s="11">
        <v>105</v>
      </c>
      <c r="AE49" s="11">
        <f>IF(Resultados!D15='BR hombre'!AC49,AD49,0)</f>
        <v>0</v>
      </c>
      <c r="AF49" s="11">
        <v>47</v>
      </c>
      <c r="AG49" s="11">
        <v>90</v>
      </c>
      <c r="AH49" s="11">
        <f>IF(Resultados!D16='BR hombre'!AF49,AG49,0)</f>
        <v>0</v>
      </c>
      <c r="AI49" s="11">
        <v>47</v>
      </c>
      <c r="AJ49" s="11">
        <v>112</v>
      </c>
      <c r="AK49" s="11">
        <f>IF(Resultados!D17='BR hombre'!AI49,AJ49,0)</f>
        <v>0</v>
      </c>
      <c r="AO49" s="11">
        <v>47</v>
      </c>
      <c r="AP49" s="11">
        <v>119</v>
      </c>
      <c r="AQ49" s="11">
        <f>IF(Resultados!D21='BR hombre'!AO49,AP49,0)</f>
        <v>0</v>
      </c>
      <c r="AR49" s="11">
        <v>47</v>
      </c>
      <c r="AS49" s="11">
        <v>76</v>
      </c>
      <c r="AT49" s="11">
        <f>IF(Resultados!D22='BR hombre'!AR49,AS49,0)</f>
        <v>0</v>
      </c>
      <c r="AU49" s="11">
        <v>47</v>
      </c>
      <c r="AV49" s="11">
        <v>82</v>
      </c>
      <c r="AW49" s="11">
        <f>IF(Resultados!D23='BR hombre'!AU49,AV49,0)</f>
        <v>0</v>
      </c>
      <c r="BG49" s="11">
        <v>47</v>
      </c>
      <c r="BH49" s="11">
        <v>99</v>
      </c>
      <c r="BI49" s="11">
        <f>IF(Resultados!D29='BR hombre'!BG49,BH49,0)</f>
        <v>0</v>
      </c>
      <c r="BJ49" s="11">
        <v>47</v>
      </c>
      <c r="BK49" s="11">
        <v>105</v>
      </c>
      <c r="BL49" s="11">
        <f>IF(Resultados!D30='BR hombre'!BJ49,BK49,0)</f>
        <v>0</v>
      </c>
      <c r="BM49" s="11">
        <v>47</v>
      </c>
      <c r="BN49" s="11">
        <v>90</v>
      </c>
      <c r="BO49" s="16">
        <f>IF(Resultados!D31='BR hombre'!BM49,BN49,0)</f>
        <v>0</v>
      </c>
      <c r="BT49" s="11" t="s">
        <v>110</v>
      </c>
      <c r="BU49" s="11">
        <f>SUM(BU2:BU48)</f>
        <v>0</v>
      </c>
    </row>
    <row r="50" spans="1:76">
      <c r="Q50" s="11">
        <v>48</v>
      </c>
      <c r="R50" s="11">
        <v>106</v>
      </c>
      <c r="S50" s="11">
        <f>IF(Resultados!D11='BR hombre'!Q50,R50,0)</f>
        <v>0</v>
      </c>
      <c r="T50" s="11">
        <v>48</v>
      </c>
      <c r="U50" s="11">
        <v>90</v>
      </c>
      <c r="V50" s="11">
        <f>IF(Resultados!D12='BR hombre'!T50,U50,0)</f>
        <v>0</v>
      </c>
      <c r="W50" s="11">
        <v>48</v>
      </c>
      <c r="X50" s="11">
        <v>96</v>
      </c>
      <c r="Y50" s="11">
        <f>IF(Resultados!D13='BR hombre'!W50,X50,0)</f>
        <v>0</v>
      </c>
      <c r="Z50" s="11">
        <v>48</v>
      </c>
      <c r="AA50" s="11">
        <v>108</v>
      </c>
      <c r="AB50" s="11">
        <f>IF(Resultados!D14='BR hombre'!Z50,AA50,0)</f>
        <v>0</v>
      </c>
      <c r="AC50" s="11">
        <v>48</v>
      </c>
      <c r="AD50" s="11">
        <v>106</v>
      </c>
      <c r="AE50" s="11">
        <f>IF(Resultados!D15='BR hombre'!AC50,AD50,0)</f>
        <v>0</v>
      </c>
      <c r="AF50" s="11">
        <v>48</v>
      </c>
      <c r="AG50" s="11">
        <v>93</v>
      </c>
      <c r="AH50" s="11">
        <f>IF(Resultados!D16='BR hombre'!AF50,AG50,0)</f>
        <v>0</v>
      </c>
      <c r="AI50" s="11">
        <v>48</v>
      </c>
      <c r="AJ50" s="11">
        <v>113</v>
      </c>
      <c r="AK50" s="11">
        <f>IF(Resultados!D17='BR hombre'!AI50,AJ50,0)</f>
        <v>0</v>
      </c>
      <c r="AO50" s="11">
        <v>48</v>
      </c>
      <c r="AP50" s="11">
        <v>121</v>
      </c>
      <c r="AQ50" s="11">
        <f>IF(Resultados!D21&gt;='BR hombre'!AO50,AP50,0)</f>
        <v>0</v>
      </c>
      <c r="AR50" s="11">
        <v>48</v>
      </c>
      <c r="AS50" s="11">
        <v>77</v>
      </c>
      <c r="AT50" s="11">
        <f>IF(Resultados!D22='BR hombre'!AR50,AS50,0)</f>
        <v>0</v>
      </c>
      <c r="AU50" s="11">
        <v>48</v>
      </c>
      <c r="AV50" s="11">
        <v>85</v>
      </c>
      <c r="AW50" s="11">
        <f>IF(Resultados!D23='BR hombre'!AU50,AV50,0)</f>
        <v>0</v>
      </c>
      <c r="BG50" s="11">
        <v>48</v>
      </c>
      <c r="BH50" s="11">
        <v>99</v>
      </c>
      <c r="BI50" s="11">
        <f>IF(Resultados!D29='BR hombre'!BG50,BH50,0)</f>
        <v>0</v>
      </c>
      <c r="BJ50" s="11">
        <v>48</v>
      </c>
      <c r="BK50" s="11">
        <v>108</v>
      </c>
      <c r="BL50" s="11">
        <f>IF(Resultados!D30='BR hombre'!BJ50,BK50,0)</f>
        <v>0</v>
      </c>
      <c r="BM50" s="11">
        <v>48</v>
      </c>
      <c r="BN50" s="11">
        <v>91</v>
      </c>
      <c r="BO50" s="16">
        <f>IF(Resultados!D31='BR hombre'!BM50,BN50,0)</f>
        <v>0</v>
      </c>
    </row>
    <row r="51" spans="1:76">
      <c r="Q51" s="11">
        <v>49</v>
      </c>
      <c r="R51" s="11">
        <v>111</v>
      </c>
      <c r="S51" s="11">
        <f>IF(Resultados!D11='BR hombre'!Q51,R51,0)</f>
        <v>0</v>
      </c>
      <c r="T51" s="11">
        <v>49</v>
      </c>
      <c r="U51" s="11">
        <v>91</v>
      </c>
      <c r="V51" s="11">
        <f>IF(Resultados!D12='BR hombre'!T51,U51,0)</f>
        <v>0</v>
      </c>
      <c r="W51" s="11">
        <v>49</v>
      </c>
      <c r="X51" s="11">
        <v>98</v>
      </c>
      <c r="Y51" s="11">
        <f>IF(Resultados!D13='BR hombre'!W51,X51,0)</f>
        <v>0</v>
      </c>
      <c r="Z51" s="11">
        <v>49</v>
      </c>
      <c r="AA51" s="11">
        <v>110</v>
      </c>
      <c r="AB51" s="11">
        <f>IF(Resultados!D14='BR hombre'!Z51,AA51,0)</f>
        <v>0</v>
      </c>
      <c r="AC51" s="11">
        <v>49</v>
      </c>
      <c r="AD51" s="11">
        <v>114</v>
      </c>
      <c r="AE51" s="11">
        <f>IF(Resultados!D15='BR hombre'!AC51,AD51,0)</f>
        <v>0</v>
      </c>
      <c r="AF51" s="11">
        <v>49</v>
      </c>
      <c r="AG51" s="11">
        <v>94</v>
      </c>
      <c r="AH51" s="11">
        <f>IF(Resultados!D16='BR hombre'!AF51,AG51,0)</f>
        <v>0</v>
      </c>
      <c r="AI51" s="11">
        <v>49</v>
      </c>
      <c r="AJ51" s="11">
        <v>114</v>
      </c>
      <c r="AK51" s="11">
        <f>IF(Resultados!D17='BR hombre'!AI51,AJ51,0)</f>
        <v>0</v>
      </c>
      <c r="AP51" s="11" t="s">
        <v>111</v>
      </c>
      <c r="AQ51" s="11">
        <f>SUM(AQ2:AQ50)</f>
        <v>6</v>
      </c>
      <c r="AR51" s="11">
        <v>49</v>
      </c>
      <c r="AS51" s="11">
        <v>80</v>
      </c>
      <c r="AT51" s="11">
        <f>IF(Resultados!D22='BR hombre'!AR51,AS51,0)</f>
        <v>0</v>
      </c>
      <c r="AU51" s="11">
        <v>49</v>
      </c>
      <c r="AV51" s="11">
        <v>88</v>
      </c>
      <c r="AW51" s="11">
        <f>IF(Resultados!D23='BR hombre'!AU51,AV51,0)</f>
        <v>0</v>
      </c>
      <c r="BG51" s="11">
        <v>49</v>
      </c>
      <c r="BH51" s="11">
        <v>100</v>
      </c>
      <c r="BI51" s="11">
        <f>IF(Resultados!D29='BR hombre'!BG51,BH51,0)</f>
        <v>0</v>
      </c>
      <c r="BJ51" s="11">
        <v>49</v>
      </c>
      <c r="BK51" s="11">
        <v>111</v>
      </c>
      <c r="BL51" s="11">
        <f>IF(Resultados!D30='BR hombre'!BJ51,BK51,0)</f>
        <v>0</v>
      </c>
      <c r="BM51" s="11">
        <v>49</v>
      </c>
      <c r="BN51" s="11">
        <v>92</v>
      </c>
      <c r="BO51" s="16">
        <f>IF(Resultados!D31='BR hombre'!BM51,BN51,0)</f>
        <v>0</v>
      </c>
    </row>
    <row r="52" spans="1:76">
      <c r="Q52" s="11">
        <v>50</v>
      </c>
      <c r="R52" s="11">
        <v>116</v>
      </c>
      <c r="S52" s="11">
        <f>IF(Resultados!D11='BR hombre'!Q52,R52,0)</f>
        <v>0</v>
      </c>
      <c r="T52" s="11">
        <v>50</v>
      </c>
      <c r="U52" s="11">
        <v>94</v>
      </c>
      <c r="V52" s="11">
        <f>IF(Resultados!D12='BR hombre'!T52,U52,0)</f>
        <v>0</v>
      </c>
      <c r="W52" s="11">
        <v>50</v>
      </c>
      <c r="X52" s="11">
        <v>100</v>
      </c>
      <c r="Y52" s="11">
        <f>IF(Resultados!D13='BR hombre'!W52,X52,0)</f>
        <v>0</v>
      </c>
      <c r="Z52" s="11">
        <v>50</v>
      </c>
      <c r="AA52" s="11">
        <v>112</v>
      </c>
      <c r="AB52" s="11">
        <f>IF(Resultados!D14='BR hombre'!Z52,AA52,0)</f>
        <v>0</v>
      </c>
      <c r="AC52" s="11">
        <v>50</v>
      </c>
      <c r="AD52" s="11">
        <v>116</v>
      </c>
      <c r="AE52" s="11">
        <f>IF(Resultados!D15='BR hombre'!AC52,AD52,0)</f>
        <v>0</v>
      </c>
      <c r="AF52" s="11">
        <v>50</v>
      </c>
      <c r="AG52" s="11">
        <v>95</v>
      </c>
      <c r="AH52" s="11">
        <f>IF(Resultados!D16='BR hombre'!AF52,AG52,0)</f>
        <v>0</v>
      </c>
      <c r="AI52" s="11">
        <v>50</v>
      </c>
      <c r="AJ52" s="11">
        <v>116</v>
      </c>
      <c r="AK52" s="11">
        <f>IF(Resultados!D17='BR hombre'!AI52,AJ52,0)</f>
        <v>0</v>
      </c>
      <c r="AR52" s="11">
        <v>50</v>
      </c>
      <c r="AS52" s="11">
        <v>84</v>
      </c>
      <c r="AT52" s="11">
        <f>IF(Resultados!D22='BR hombre'!AR52,AS52,0)</f>
        <v>0</v>
      </c>
      <c r="AU52" s="11">
        <v>50</v>
      </c>
      <c r="AV52" s="11">
        <v>92</v>
      </c>
      <c r="AW52" s="11">
        <f>IF(Resultados!D23='BR hombre'!AU52,AV52,0)</f>
        <v>0</v>
      </c>
      <c r="BG52" s="11">
        <v>50</v>
      </c>
      <c r="BH52" s="11">
        <v>100</v>
      </c>
      <c r="BI52" s="11">
        <f>IF(Resultados!D29='BR hombre'!BG52,BH52,0)</f>
        <v>0</v>
      </c>
      <c r="BJ52" s="11">
        <v>50</v>
      </c>
      <c r="BK52" s="11">
        <v>113</v>
      </c>
      <c r="BL52" s="11">
        <f>IF(Resultados!D30='BR hombre'!BJ52,BK52,0)</f>
        <v>0</v>
      </c>
      <c r="BM52" s="11">
        <v>50</v>
      </c>
      <c r="BN52" s="11">
        <v>94</v>
      </c>
      <c r="BO52" s="16">
        <f>IF(Resultados!D31='BR hombre'!BM52,BN52,0)</f>
        <v>0</v>
      </c>
    </row>
    <row r="53" spans="1:76">
      <c r="Q53" s="11">
        <v>51</v>
      </c>
      <c r="R53" s="11">
        <v>121</v>
      </c>
      <c r="S53" s="11">
        <f>IF(Resultados!D11&gt;='BR hombre'!Q53,R53,0)</f>
        <v>0</v>
      </c>
      <c r="T53" s="11">
        <v>51</v>
      </c>
      <c r="U53" s="11">
        <v>93</v>
      </c>
      <c r="V53" s="11">
        <f>IF(Resultados!D12='BR hombre'!T53,U53,0)</f>
        <v>0</v>
      </c>
      <c r="W53" s="11">
        <v>51</v>
      </c>
      <c r="X53" s="11">
        <v>101</v>
      </c>
      <c r="Y53" s="11">
        <f>IF(Resultados!D13='BR hombre'!W53,X53,0)</f>
        <v>0</v>
      </c>
      <c r="Z53" s="11">
        <v>51</v>
      </c>
      <c r="AA53" s="11">
        <v>114</v>
      </c>
      <c r="AB53" s="11">
        <f>IF(Resultados!D14='BR hombre'!Z53,AA53,0)</f>
        <v>0</v>
      </c>
      <c r="AC53" s="11">
        <v>51</v>
      </c>
      <c r="AD53" s="11">
        <v>118</v>
      </c>
      <c r="AE53" s="11">
        <f>IF(Resultados!D15='BR hombre'!AC53,AD53,0)</f>
        <v>0</v>
      </c>
      <c r="AF53" s="11">
        <v>51</v>
      </c>
      <c r="AG53" s="11">
        <v>96</v>
      </c>
      <c r="AH53" s="11">
        <f>IF(Resultados!D16='BR hombre'!AF53,AG53,0)</f>
        <v>0</v>
      </c>
      <c r="AI53" s="11">
        <v>51</v>
      </c>
      <c r="AJ53" s="11">
        <v>117</v>
      </c>
      <c r="AK53" s="11">
        <f>IF(Resultados!D17='BR hombre'!AI53,AJ53,0)</f>
        <v>0</v>
      </c>
      <c r="AR53" s="11">
        <v>51</v>
      </c>
      <c r="AS53" s="11">
        <v>87</v>
      </c>
      <c r="AT53" s="11">
        <f>IF(Resultados!D22='BR hombre'!AR53,AS53,0)</f>
        <v>0</v>
      </c>
      <c r="AU53" s="11">
        <v>51</v>
      </c>
      <c r="AV53" s="11">
        <v>95</v>
      </c>
      <c r="AW53" s="11">
        <f>IF(Resultados!D23='BR hombre'!AU53,AV53,0)</f>
        <v>0</v>
      </c>
      <c r="BG53" s="11">
        <v>51</v>
      </c>
      <c r="BH53" s="11">
        <v>104</v>
      </c>
      <c r="BI53" s="11">
        <f>IF(Resultados!D29='BR hombre'!BG53,BH53,0)</f>
        <v>0</v>
      </c>
      <c r="BJ53" s="11">
        <v>51</v>
      </c>
      <c r="BK53" s="11">
        <v>115</v>
      </c>
      <c r="BL53" s="11">
        <f>IF(Resultados!D30&gt;='BR hombre'!BJ53,BK53,0)</f>
        <v>0</v>
      </c>
      <c r="BM53" s="11">
        <v>51</v>
      </c>
      <c r="BN53" s="11">
        <v>95</v>
      </c>
      <c r="BO53" s="16">
        <f>IF(Resultados!D31='BR hombre'!BM53,BN53,0)</f>
        <v>0</v>
      </c>
    </row>
    <row r="54" spans="1:76">
      <c r="R54" s="11" t="s">
        <v>112</v>
      </c>
      <c r="S54" s="11">
        <f>SUM(S2:S53)</f>
        <v>0</v>
      </c>
      <c r="T54" s="11">
        <v>52</v>
      </c>
      <c r="U54" s="11">
        <v>99</v>
      </c>
      <c r="V54" s="11">
        <f>IF(Resultados!D12='BR hombre'!T54,U54,0)</f>
        <v>0</v>
      </c>
      <c r="W54" s="11">
        <v>52</v>
      </c>
      <c r="X54" s="11">
        <v>101</v>
      </c>
      <c r="Y54" s="11">
        <f>IF(Resultados!D13='BR hombre'!W54,X54,0)</f>
        <v>0</v>
      </c>
      <c r="Z54" s="11">
        <v>52</v>
      </c>
      <c r="AA54" s="11">
        <v>116</v>
      </c>
      <c r="AB54" s="11">
        <f>IF(Resultados!D14='BR hombre'!Z54,AA54,0)</f>
        <v>0</v>
      </c>
      <c r="AC54" s="11">
        <v>52</v>
      </c>
      <c r="AD54" s="11">
        <v>119</v>
      </c>
      <c r="AE54" s="11">
        <f>IF(Resultados!D15='BR hombre'!AC54,AD54,0)</f>
        <v>0</v>
      </c>
      <c r="AF54" s="11">
        <v>52</v>
      </c>
      <c r="AG54" s="11">
        <v>97</v>
      </c>
      <c r="AH54" s="11">
        <f>IF(Resultados!D16='BR hombre'!AF54,AG54,0)</f>
        <v>0</v>
      </c>
      <c r="AI54" s="11">
        <v>52</v>
      </c>
      <c r="AJ54" s="11">
        <v>118</v>
      </c>
      <c r="AK54" s="11">
        <f>IF(Resultados!D17='BR hombre'!AI54,AJ54,0)</f>
        <v>0</v>
      </c>
      <c r="AR54" s="11">
        <v>52</v>
      </c>
      <c r="AS54" s="11">
        <v>92</v>
      </c>
      <c r="AT54" s="11">
        <f>IF(Resultados!D22='BR hombre'!AR54,AS54,0)</f>
        <v>0</v>
      </c>
      <c r="AU54" s="11">
        <v>52</v>
      </c>
      <c r="AV54" s="11">
        <v>98</v>
      </c>
      <c r="AW54" s="11">
        <f>IF(Resultados!D23='BR hombre'!AU54,AV54,0)</f>
        <v>0</v>
      </c>
      <c r="BG54" s="11">
        <v>52</v>
      </c>
      <c r="BH54" s="11">
        <v>107</v>
      </c>
      <c r="BI54" s="11">
        <f>IF(Resultados!D29='BR hombre'!BG54,BH54,0)</f>
        <v>0</v>
      </c>
      <c r="BK54" s="11" t="s">
        <v>113</v>
      </c>
      <c r="BL54" s="11">
        <f>SUM(BL2:BL53)</f>
        <v>0</v>
      </c>
      <c r="BM54" s="11">
        <v>52</v>
      </c>
      <c r="BN54" s="11">
        <v>97</v>
      </c>
      <c r="BO54" s="16">
        <f>IF(Resultados!D31='BR hombre'!BM54,BN54,0)</f>
        <v>0</v>
      </c>
    </row>
    <row r="55" spans="1:76">
      <c r="T55" s="11">
        <v>53</v>
      </c>
      <c r="U55" s="11">
        <v>103</v>
      </c>
      <c r="V55" s="11">
        <f>IF(Resultados!D12='BR hombre'!T55,U55,0)</f>
        <v>0</v>
      </c>
      <c r="W55" s="11">
        <v>53</v>
      </c>
      <c r="X55" s="11">
        <v>102</v>
      </c>
      <c r="Y55" s="11">
        <f>IF(Resultados!D13='BR hombre'!W55,X55,0)</f>
        <v>0</v>
      </c>
      <c r="Z55" s="11">
        <v>53</v>
      </c>
      <c r="AA55" s="11">
        <v>118</v>
      </c>
      <c r="AB55" s="11">
        <f>IF(Resultados!D14='BR hombre'!Z55,AA55,0)</f>
        <v>0</v>
      </c>
      <c r="AC55" s="11">
        <v>53</v>
      </c>
      <c r="AD55" s="11">
        <v>121</v>
      </c>
      <c r="AE55" s="11">
        <f>IF(Resultados!D15&gt;='BR hombre'!AC55,AD55,0)</f>
        <v>0</v>
      </c>
      <c r="AF55" s="11">
        <v>53</v>
      </c>
      <c r="AG55" s="11">
        <v>98</v>
      </c>
      <c r="AH55" s="11">
        <f>IF(Resultados!D16='BR hombre'!AF55,AG55,0)</f>
        <v>0</v>
      </c>
      <c r="AI55" s="11">
        <v>53</v>
      </c>
      <c r="AJ55" s="11">
        <v>119</v>
      </c>
      <c r="AK55" s="11">
        <f>IF(Resultados!D17='BR hombre'!AI55,AJ55,0)</f>
        <v>0</v>
      </c>
      <c r="AR55" s="11">
        <v>53</v>
      </c>
      <c r="AS55" s="11">
        <v>95</v>
      </c>
      <c r="AT55" s="11">
        <f>IF(Resultados!D22='BR hombre'!AR55,AS55,0)</f>
        <v>0</v>
      </c>
      <c r="AU55" s="11">
        <v>53</v>
      </c>
      <c r="AV55" s="11">
        <v>100</v>
      </c>
      <c r="AW55" s="11">
        <f>IF(Resultados!D23='BR hombre'!AU55,AV55,0)</f>
        <v>0</v>
      </c>
      <c r="BG55" s="11">
        <v>53</v>
      </c>
      <c r="BH55" s="11">
        <v>110</v>
      </c>
      <c r="BI55" s="11">
        <f>IF(Resultados!D29='BR hombre'!BG55,BH55,0)</f>
        <v>0</v>
      </c>
      <c r="BM55" s="11">
        <v>53</v>
      </c>
      <c r="BN55" s="11">
        <v>98</v>
      </c>
      <c r="BO55" s="16">
        <f>IF(Resultados!D31='BR hombre'!BM55,BN55,0)</f>
        <v>0</v>
      </c>
    </row>
    <row r="56" spans="1:76">
      <c r="T56" s="11">
        <v>54</v>
      </c>
      <c r="U56" s="11">
        <v>108</v>
      </c>
      <c r="V56" s="11">
        <f>IF(Resultados!D12='BR hombre'!T56,U56,0)</f>
        <v>0</v>
      </c>
      <c r="W56" s="11">
        <v>54</v>
      </c>
      <c r="X56" s="11">
        <v>103</v>
      </c>
      <c r="Y56" s="11">
        <f>IF(Resultados!D13='BR hombre'!W56,X56,0)</f>
        <v>0</v>
      </c>
      <c r="Z56" s="11">
        <v>54</v>
      </c>
      <c r="AA56" s="11">
        <v>121</v>
      </c>
      <c r="AB56" s="11">
        <f>IF(Resultados!D14&gt;='BR hombre'!Z56,AA56,0)</f>
        <v>0</v>
      </c>
      <c r="AD56" s="11" t="s">
        <v>114</v>
      </c>
      <c r="AE56" s="11">
        <f>SUM(AE2:AE55)</f>
        <v>0</v>
      </c>
      <c r="AF56" s="11">
        <v>54</v>
      </c>
      <c r="AG56" s="11">
        <v>102</v>
      </c>
      <c r="AH56" s="11">
        <f>IF(Resultados!D16='BR hombre'!AF56,AG56,0)</f>
        <v>0</v>
      </c>
      <c r="AI56" s="11">
        <v>54</v>
      </c>
      <c r="AJ56" s="11">
        <v>120</v>
      </c>
      <c r="AK56" s="11">
        <f>IF(Resultados!D17='BR hombre'!AI56,AJ56,0)</f>
        <v>0</v>
      </c>
      <c r="AR56" s="11">
        <v>54</v>
      </c>
      <c r="AS56" s="11">
        <v>97</v>
      </c>
      <c r="AT56" s="11">
        <f>IF(Resultados!D22='BR hombre'!AR56,AS56,0)</f>
        <v>0</v>
      </c>
      <c r="AU56" s="11">
        <v>54</v>
      </c>
      <c r="AV56" s="11">
        <v>102</v>
      </c>
      <c r="AW56" s="11">
        <f>IF(Resultados!D23='BR hombre'!AU56,AV56,0)</f>
        <v>0</v>
      </c>
      <c r="BG56" s="11">
        <v>54</v>
      </c>
      <c r="BH56" s="11">
        <v>112</v>
      </c>
      <c r="BI56" s="11">
        <f>IF(Resultados!D29='BR hombre'!BG56,BH56,0)</f>
        <v>0</v>
      </c>
      <c r="BM56" s="11">
        <v>54</v>
      </c>
      <c r="BN56" s="11">
        <v>99</v>
      </c>
      <c r="BO56" s="16">
        <f>IF(Resultados!D31='BR hombre'!BM56,BN56,0)</f>
        <v>0</v>
      </c>
    </row>
    <row r="57" spans="1:76">
      <c r="T57" s="11">
        <v>55</v>
      </c>
      <c r="U57" s="11">
        <v>112</v>
      </c>
      <c r="V57" s="11">
        <f>IF(Resultados!D12='BR hombre'!T57,U57,0)</f>
        <v>0</v>
      </c>
      <c r="W57" s="11">
        <v>55</v>
      </c>
      <c r="X57" s="11">
        <v>104</v>
      </c>
      <c r="Y57" s="11">
        <f>IF(Resultados!D13='BR hombre'!W57,X57,0)</f>
        <v>0</v>
      </c>
      <c r="AA57" s="15" t="s">
        <v>115</v>
      </c>
      <c r="AB57" s="11">
        <f>SUM(AB2:AB56)</f>
        <v>0</v>
      </c>
      <c r="AF57" s="11">
        <v>55</v>
      </c>
      <c r="AG57" s="11">
        <v>106</v>
      </c>
      <c r="AH57" s="11">
        <f>IF(Resultados!D16='BR hombre'!AF57,AG57,0)</f>
        <v>0</v>
      </c>
      <c r="AI57" s="11">
        <v>55</v>
      </c>
      <c r="AJ57" s="11">
        <v>121</v>
      </c>
      <c r="AK57" s="11">
        <f>IF(Resultados!D17&gt;='BR hombre'!AI57,AJ57,0)</f>
        <v>0</v>
      </c>
      <c r="AR57" s="11">
        <v>55</v>
      </c>
      <c r="AS57" s="11">
        <v>100</v>
      </c>
      <c r="AT57" s="11">
        <f>IF(Resultados!D22='BR hombre'!AR57,AS57,0)</f>
        <v>0</v>
      </c>
      <c r="AU57" s="11">
        <v>55</v>
      </c>
      <c r="AV57" s="11">
        <v>104</v>
      </c>
      <c r="AW57" s="11">
        <f>IF(Resultados!D23='BR hombre'!AU57,AV57,0)</f>
        <v>0</v>
      </c>
      <c r="BG57" s="11">
        <v>55</v>
      </c>
      <c r="BH57" s="11">
        <v>114</v>
      </c>
      <c r="BI57" s="11">
        <f>IF(Resultados!D29='BR hombre'!BG57,BH57,0)</f>
        <v>0</v>
      </c>
      <c r="BM57" s="11">
        <v>55</v>
      </c>
      <c r="BN57" s="11">
        <v>100</v>
      </c>
      <c r="BO57" s="16">
        <f>IF(Resultados!D31='BR hombre'!BM57,BN57,0)</f>
        <v>0</v>
      </c>
    </row>
    <row r="58" spans="1:76">
      <c r="T58" s="11">
        <v>56</v>
      </c>
      <c r="U58" s="11">
        <v>116</v>
      </c>
      <c r="V58" s="11">
        <f>IF(Resultados!D12='BR hombre'!T58,U58,0)</f>
        <v>0</v>
      </c>
      <c r="W58" s="11">
        <v>56</v>
      </c>
      <c r="X58" s="11">
        <v>104</v>
      </c>
      <c r="Y58" s="11">
        <f>IF(Resultados!D13='BR hombre'!W58,X58,0)</f>
        <v>0</v>
      </c>
      <c r="AF58" s="11">
        <v>56</v>
      </c>
      <c r="AG58" s="11">
        <v>108</v>
      </c>
      <c r="AH58" s="11">
        <f>IF(Resultados!D16='BR hombre'!AF58,AG58,0)</f>
        <v>0</v>
      </c>
      <c r="AJ58" s="11" t="s">
        <v>116</v>
      </c>
      <c r="AK58" s="11">
        <f>SUM(AK2:AK57)</f>
        <v>0</v>
      </c>
      <c r="AR58" s="11">
        <v>56</v>
      </c>
      <c r="AS58" s="11">
        <v>104</v>
      </c>
      <c r="AT58" s="11">
        <f>IF(Resultados!D22='BR hombre'!AR58,AS58,0)</f>
        <v>0</v>
      </c>
      <c r="AU58" s="11">
        <v>56</v>
      </c>
      <c r="AV58" s="11">
        <v>107</v>
      </c>
      <c r="AW58" s="11">
        <f>IF(Resultados!D23='BR hombre'!AU58,AV58,0)</f>
        <v>0</v>
      </c>
      <c r="BG58" s="11">
        <v>56</v>
      </c>
      <c r="BH58" s="11">
        <v>115</v>
      </c>
      <c r="BI58" s="11">
        <f>IF(Resultados!D29&gt;='BR hombre'!BG58,BH58,0)</f>
        <v>0</v>
      </c>
      <c r="BM58" s="11">
        <v>56</v>
      </c>
      <c r="BN58" s="11">
        <v>103</v>
      </c>
      <c r="BO58" s="16">
        <f>IF(Resultados!D31='BR hombre'!BM58,BN58,0)</f>
        <v>0</v>
      </c>
    </row>
    <row r="59" spans="1:76">
      <c r="T59" s="11">
        <v>57</v>
      </c>
      <c r="U59" s="11">
        <v>118</v>
      </c>
      <c r="V59" s="11">
        <f>IF(Resultados!D12='BR hombre'!T59,U59,0)</f>
        <v>0</v>
      </c>
      <c r="W59" s="11">
        <v>57</v>
      </c>
      <c r="X59" s="11">
        <v>105</v>
      </c>
      <c r="Y59" s="11">
        <f>IF(Resultados!D13='BR hombre'!W59,X59,0)</f>
        <v>0</v>
      </c>
      <c r="AF59" s="11">
        <v>57</v>
      </c>
      <c r="AG59" s="11">
        <v>110</v>
      </c>
      <c r="AH59" s="11">
        <f>IF(Resultados!D16='BR hombre'!AF59,AG59,0)</f>
        <v>0</v>
      </c>
      <c r="AR59" s="11">
        <v>57</v>
      </c>
      <c r="AS59" s="11">
        <v>108</v>
      </c>
      <c r="AT59" s="11">
        <f>IF(Resultados!D22='BR hombre'!AR59,AS59,0)</f>
        <v>0</v>
      </c>
      <c r="AU59" s="11">
        <v>57</v>
      </c>
      <c r="AV59" s="11">
        <v>109</v>
      </c>
      <c r="AW59" s="11">
        <f>IF(Resultados!D23='BR hombre'!AU59,AV59,0)</f>
        <v>0</v>
      </c>
      <c r="BH59" s="11" t="s">
        <v>117</v>
      </c>
      <c r="BI59" s="11">
        <f>SUM(BI2:BI58)</f>
        <v>0</v>
      </c>
      <c r="BM59" s="11">
        <v>57</v>
      </c>
      <c r="BN59" s="11">
        <v>106</v>
      </c>
      <c r="BO59" s="16">
        <f>IF(Resultados!D31='BR hombre'!BM59,BN59,0)</f>
        <v>0</v>
      </c>
    </row>
    <row r="60" spans="1:76">
      <c r="T60" s="11">
        <v>58</v>
      </c>
      <c r="U60" s="11">
        <v>121</v>
      </c>
      <c r="V60" s="11">
        <f>IF(Resultados!D12&gt;='BR hombre'!T60,U60,0)</f>
        <v>0</v>
      </c>
      <c r="W60" s="11">
        <v>58</v>
      </c>
      <c r="X60" s="11">
        <v>106</v>
      </c>
      <c r="Y60" s="11">
        <f>IF(Resultados!D13='BR hombre'!W60,X60,0)</f>
        <v>0</v>
      </c>
      <c r="AF60" s="11">
        <v>58</v>
      </c>
      <c r="AG60" s="11">
        <v>113</v>
      </c>
      <c r="AH60" s="11">
        <f>IF(Resultados!D16='BR hombre'!AF60,AG60,0)</f>
        <v>0</v>
      </c>
      <c r="AR60" s="11">
        <v>58</v>
      </c>
      <c r="AS60" s="11">
        <v>110</v>
      </c>
      <c r="AT60" s="11">
        <f>IF(Resultados!D22='BR hombre'!AR60,AS60,0)</f>
        <v>0</v>
      </c>
      <c r="AU60" s="11">
        <v>58</v>
      </c>
      <c r="AV60" s="11">
        <v>111</v>
      </c>
      <c r="AW60" s="11">
        <f>IF(Resultados!D23='BR hombre'!AU60,AV60,0)</f>
        <v>0</v>
      </c>
      <c r="BM60" s="11">
        <v>58</v>
      </c>
      <c r="BN60" s="11">
        <v>109</v>
      </c>
      <c r="BO60" s="16">
        <f>IF(Resultados!D31='BR hombre'!BM60,BN60,0)</f>
        <v>0</v>
      </c>
    </row>
    <row r="61" spans="1:76">
      <c r="U61" s="11" t="s">
        <v>118</v>
      </c>
      <c r="V61" s="11">
        <f>SUM(V2:V60)</f>
        <v>6</v>
      </c>
      <c r="W61" s="11">
        <v>59</v>
      </c>
      <c r="X61" s="11">
        <v>108</v>
      </c>
      <c r="Y61" s="11">
        <f>IF(Resultados!D13='BR hombre'!W61,X61,0)</f>
        <v>0</v>
      </c>
      <c r="AF61" s="11">
        <v>59</v>
      </c>
      <c r="AG61" s="11">
        <v>116</v>
      </c>
      <c r="AH61" s="11">
        <f>IF(Resultados!D16='BR hombre'!AF61,AG61,0)</f>
        <v>0</v>
      </c>
      <c r="AR61" s="11">
        <v>59</v>
      </c>
      <c r="AS61" s="11">
        <v>112</v>
      </c>
      <c r="AT61" s="11">
        <f>IF(Resultados!D22='BR hombre'!AR61,AS61,0)</f>
        <v>0</v>
      </c>
      <c r="AU61" s="11">
        <v>59</v>
      </c>
      <c r="AV61" s="11">
        <v>113</v>
      </c>
      <c r="AW61" s="11">
        <f>IF(Resultados!D23='BR hombre'!AU61,AV61,0)</f>
        <v>0</v>
      </c>
      <c r="BM61" s="11">
        <v>59</v>
      </c>
      <c r="BN61" s="11">
        <v>112</v>
      </c>
      <c r="BO61" s="16">
        <f>IF(Resultados!D31='BR hombre'!BM61,BN61,0)</f>
        <v>0</v>
      </c>
    </row>
    <row r="62" spans="1:76">
      <c r="W62" s="11">
        <v>60</v>
      </c>
      <c r="X62" s="11">
        <v>110</v>
      </c>
      <c r="Y62" s="11">
        <f>IF(Resultados!D13='BR hombre'!W62,X62,0)</f>
        <v>0</v>
      </c>
      <c r="AF62" s="11">
        <v>60</v>
      </c>
      <c r="AG62" s="11">
        <v>118</v>
      </c>
      <c r="AH62" s="11">
        <f>IF(Resultados!D16='BR hombre'!AF62,AG62,0)</f>
        <v>0</v>
      </c>
      <c r="AR62" s="11">
        <v>60</v>
      </c>
      <c r="AS62" s="11">
        <v>114</v>
      </c>
      <c r="AT62" s="11">
        <f>IF(Resultados!D22='BR hombre'!AR62,AS62,0)</f>
        <v>0</v>
      </c>
      <c r="AU62" s="11">
        <v>60</v>
      </c>
      <c r="AV62" s="11">
        <v>117</v>
      </c>
      <c r="AW62" s="11">
        <f>IF(Resultados!D23='BR hombre'!AU62,AV62,0)</f>
        <v>0</v>
      </c>
      <c r="BM62" s="11">
        <v>60</v>
      </c>
      <c r="BN62" s="11">
        <v>115</v>
      </c>
      <c r="BO62" s="16">
        <f>IF(Resultados!D31&gt;='BR hombre'!BM62,BN62,0)</f>
        <v>0</v>
      </c>
    </row>
    <row r="63" spans="1:76">
      <c r="W63" s="11">
        <v>61</v>
      </c>
      <c r="X63" s="11">
        <v>112</v>
      </c>
      <c r="Y63" s="11">
        <f>IF(Resultados!D13='BR hombre'!W63,X63,0)</f>
        <v>0</v>
      </c>
      <c r="AF63" s="11">
        <v>61</v>
      </c>
      <c r="AG63" s="11">
        <v>121</v>
      </c>
      <c r="AH63" s="11">
        <f>IF(Resultados!D16&gt;='BR hombre'!AF63,AG63,0)</f>
        <v>0</v>
      </c>
      <c r="AR63" s="11">
        <v>61</v>
      </c>
      <c r="AS63" s="11">
        <v>116</v>
      </c>
      <c r="AT63" s="11">
        <f>IF(Resultados!D22='BR hombre'!AR63,AS63,0)</f>
        <v>0</v>
      </c>
      <c r="AU63" s="11">
        <v>61</v>
      </c>
      <c r="AV63" s="11">
        <v>120</v>
      </c>
      <c r="AW63" s="11">
        <f>IF(Resultados!D23='BR hombre'!AU63,AV63,0)</f>
        <v>0</v>
      </c>
      <c r="BN63" s="11" t="s">
        <v>119</v>
      </c>
      <c r="BO63" s="11">
        <f>SUM(BO2:BO62)</f>
        <v>0</v>
      </c>
    </row>
    <row r="64" spans="1:76">
      <c r="W64" s="11">
        <v>62</v>
      </c>
      <c r="X64" s="11">
        <v>114</v>
      </c>
      <c r="Y64" s="11">
        <f>IF(Resultados!D13='BR hombre'!W64,X64,0)</f>
        <v>0</v>
      </c>
      <c r="AG64" s="11" t="s">
        <v>120</v>
      </c>
      <c r="AH64" s="11">
        <f>SUM(AH2:AH63)</f>
        <v>6</v>
      </c>
      <c r="AR64" s="11">
        <v>62</v>
      </c>
      <c r="AS64" s="11">
        <v>118</v>
      </c>
      <c r="AT64" s="11">
        <f>IF(Resultados!D22='BR hombre'!AR64,AS64,0)</f>
        <v>0</v>
      </c>
      <c r="AU64" s="11">
        <v>62</v>
      </c>
      <c r="AV64" s="11">
        <v>121</v>
      </c>
      <c r="AW64" s="11">
        <f>IF(Resultados!D23&gt;='BR hombre'!AU64,AV64,0)</f>
        <v>0</v>
      </c>
    </row>
    <row r="65" spans="1:76">
      <c r="W65" s="11">
        <v>63</v>
      </c>
      <c r="X65" s="11">
        <v>116</v>
      </c>
      <c r="Y65" s="11">
        <f>IF(Resultados!D13='BR hombre'!W65,X65,0)</f>
        <v>0</v>
      </c>
      <c r="AR65" s="11">
        <v>63</v>
      </c>
      <c r="AS65" s="11">
        <v>119</v>
      </c>
      <c r="AT65" s="11">
        <f>IF(Resultados!D22='BR hombre'!AR65,AS65,0)</f>
        <v>0</v>
      </c>
      <c r="AV65" s="11" t="s">
        <v>121</v>
      </c>
      <c r="AW65" s="11">
        <f>SUM(AW2:AW64)</f>
        <v>0</v>
      </c>
    </row>
    <row r="66" spans="1:76">
      <c r="W66" s="11">
        <v>64</v>
      </c>
      <c r="X66" s="11">
        <v>118</v>
      </c>
      <c r="Y66" s="11">
        <f>IF(Resultados!D13='BR hombre'!W66,X66,0)</f>
        <v>0</v>
      </c>
      <c r="AR66" s="11">
        <v>64</v>
      </c>
      <c r="AS66" s="11">
        <v>121</v>
      </c>
      <c r="AT66" s="11">
        <f>IF(Resultados!D22&gt;='BR hombre'!AR66,AS66,0)</f>
        <v>0</v>
      </c>
    </row>
    <row r="67" spans="1:76">
      <c r="W67" s="11">
        <v>65</v>
      </c>
      <c r="X67" s="11">
        <v>119</v>
      </c>
      <c r="Y67" s="11">
        <f>IF(Resultados!D13='BR hombre'!W67,X67,0)</f>
        <v>0</v>
      </c>
      <c r="AS67" s="11" t="s">
        <v>122</v>
      </c>
      <c r="AT67" s="11">
        <f>SUM(AT2:AT66)</f>
        <v>0</v>
      </c>
    </row>
    <row r="68" spans="1:76">
      <c r="W68" s="11">
        <v>66</v>
      </c>
      <c r="X68" s="11">
        <v>120</v>
      </c>
      <c r="Y68" s="11">
        <f>IF(Resultados!D13='BR hombre'!W68,X68,0)</f>
        <v>0</v>
      </c>
    </row>
    <row r="69" spans="1:76">
      <c r="W69" s="11">
        <v>67</v>
      </c>
      <c r="X69" s="11">
        <v>121</v>
      </c>
      <c r="Y69" s="11">
        <f>IF(Resultados!D13&gt;='BR hombre'!W69,X69,0)</f>
        <v>0</v>
      </c>
    </row>
    <row r="70" spans="1:76">
      <c r="X70" s="11" t="s">
        <v>123</v>
      </c>
      <c r="Y70" s="11">
        <f>SUM(Y2:Y69)</f>
        <v>0</v>
      </c>
    </row>
    <row r="136" spans="1:76">
      <c r="E136" s="11">
        <f>AND(Resultados!D3&gt;'BR hombre'!A135,Resultados!D3&lt;='BR hombre'!A136)</f>
        <v/>
      </c>
      <c r="Q136" s="11">
        <f>AND(Resultados!U3&gt;'BR hombre'!O135,Resultados!U3&lt;='BR hombre'!O136)</f>
        <v/>
      </c>
      <c r="T136" s="11">
        <f>AND(Resultados!Y3&gt;'BR hombre'!R135,Resultados!Y3&lt;='BR hombre'!R136)</f>
        <v/>
      </c>
      <c r="W136" s="11">
        <f>AND(Resultados!AC3&gt;'BR hombre'!U135,Resultados!AC3&lt;='BR hombre'!U136)</f>
        <v/>
      </c>
      <c r="Z136" s="11">
        <f>AND(Resultados!AG3&gt;'BR hombre'!X135,Resultados!AG3&lt;='BR hombre'!X136)</f>
        <v/>
      </c>
      <c r="AC136" s="11">
        <f>AND(Resultados!AK3&gt;'BR hombre'!AA135,Resultados!AK3&lt;='BR hombre'!AA136)</f>
        <v/>
      </c>
      <c r="AF136" s="11">
        <f>AND(Resultados!AO3&gt;'BR hombre'!AD135,Resultados!AO3&lt;='BR hombre'!AD136)</f>
        <v/>
      </c>
      <c r="AI136" s="11">
        <f>AND(Resultados!AS3&gt;'BR hombre'!AG135,Resultados!AS3&lt;='BR hombre'!AG136)</f>
        <v/>
      </c>
      <c r="AL136" s="11">
        <f>AND(Resultados!AW3&gt;'BR hombre'!AJ135,Resultados!AW3&lt;='BR hombre'!AJ136)</f>
        <v/>
      </c>
      <c r="AO136" s="11">
        <f>AND(Resultados!BA3&gt;'BR hombre'!AM135,Resultados!BA3&lt;='BR hombre'!AM136)</f>
        <v/>
      </c>
      <c r="AR136" s="11">
        <f>AND(Resultados!BD3&gt;'BR hombre'!AO135,Resultados!BD3&lt;='BR hombre'!AO136)</f>
        <v/>
      </c>
      <c r="AU136" s="11">
        <f>AND(Resultados!BH3&gt;'BR hombre'!AR135,Resultados!BH3&lt;='BR hombre'!AR136)</f>
        <v/>
      </c>
      <c r="AX136" s="11">
        <f>AND(Resultados!BM3&gt;'BR hombre'!AV135,Resultados!BM3&lt;='BR hombre'!AV136)</f>
        <v/>
      </c>
      <c r="BA136" s="11">
        <f>AND(Resultados!BQ3&gt;'BR hombre'!AY135,Resultados!BQ3&lt;='BR hombre'!AY136)</f>
        <v/>
      </c>
      <c r="BD136" s="11">
        <f>AND(Resultados!BU3&gt;'BR hombre'!BB135,Resultados!BU3&lt;='BR hombre'!BB136)</f>
        <v/>
      </c>
      <c r="BG136" s="11">
        <f>AND(Resultados!BY3&gt;'BR hombre'!BE135,Resultados!BY3&lt;='BR hombre'!BE136)</f>
        <v/>
      </c>
      <c r="BJ136" s="11">
        <f>AND(Resultados!CC3&gt;'BR hombre'!BH135,Resultados!CC3&lt;='BR hombre'!BH136)</f>
        <v/>
      </c>
      <c r="BM136" s="11">
        <f>AND(Resultados!CG3&gt;'BR hombre'!BK135,Resultados!CG3&lt;='BR hombre'!BK136)</f>
        <v/>
      </c>
      <c r="BP136" s="11">
        <f>AND(Resultados!CK3&gt;'BR hombre'!BN135,Resultados!CK3&lt;='BR hombre'!BN136)</f>
        <v/>
      </c>
      <c r="BS136" s="11">
        <f>AND(Resultados!CO3&gt;'BR hombre'!BQ135,Resultados!CO3&lt;='BR hombre'!BQ136)</f>
        <v/>
      </c>
      <c r="BV136" s="11">
        <f>AND(Resultados!CS3&gt;'BR hombre'!BT135,Resultados!CS3&lt;='BR hombre'!BT136)</f>
        <v/>
      </c>
    </row>
    <row r="137" spans="1:76">
      <c r="E137" s="11">
        <f>AND(Resultados!D3&gt;'BR hombre'!A136,Resultados!D3&lt;='BR hombre'!A137)</f>
        <v/>
      </c>
      <c r="Q137" s="11">
        <f>AND(Resultados!U3&gt;'BR hombre'!O136,Resultados!U3&lt;='BR hombre'!O137)</f>
        <v/>
      </c>
      <c r="T137" s="11">
        <f>AND(Resultados!Y3&gt;'BR hombre'!R136,Resultados!Y3&lt;='BR hombre'!R137)</f>
        <v/>
      </c>
      <c r="W137" s="11">
        <f>AND(Resultados!AC3&gt;'BR hombre'!U136,Resultados!AC3&lt;='BR hombre'!U137)</f>
        <v/>
      </c>
      <c r="Z137" s="11">
        <f>AND(Resultados!AG3&gt;'BR hombre'!X136,Resultados!AG3&lt;='BR hombre'!X137)</f>
        <v/>
      </c>
      <c r="AC137" s="11">
        <f>AND(Resultados!AK3&gt;'BR hombre'!AA136,Resultados!AK3&lt;='BR hombre'!AA137)</f>
        <v/>
      </c>
      <c r="AF137" s="11">
        <f>AND(Resultados!AO3&gt;'BR hombre'!AD136,Resultados!AO3&lt;='BR hombre'!AD137)</f>
        <v/>
      </c>
      <c r="AI137" s="11">
        <f>AND(Resultados!AS3&gt;'BR hombre'!AG136,Resultados!AS3&lt;='BR hombre'!AG137)</f>
        <v/>
      </c>
      <c r="AL137" s="11">
        <f>AND(Resultados!AW3&gt;'BR hombre'!AJ136,Resultados!AW3&lt;='BR hombre'!AJ137)</f>
        <v/>
      </c>
      <c r="AO137" s="11">
        <f>AND(Resultados!BA3&gt;'BR hombre'!AM136,Resultados!BA3&lt;='BR hombre'!AM137)</f>
        <v/>
      </c>
      <c r="AR137" s="11">
        <f>AND(Resultados!BD3&gt;'BR hombre'!AO136,Resultados!BD3&lt;='BR hombre'!AO137)</f>
        <v/>
      </c>
      <c r="AU137" s="11">
        <f>AND(Resultados!BH3&gt;'BR hombre'!AR136,Resultados!BH3&lt;='BR hombre'!AR137)</f>
        <v/>
      </c>
      <c r="AX137" s="11">
        <f>AND(Resultados!BM3&gt;'BR hombre'!AV136,Resultados!BM3&lt;='BR hombre'!AV137)</f>
        <v/>
      </c>
      <c r="BA137" s="11">
        <f>AND(Resultados!BQ3&gt;'BR hombre'!AY136,Resultados!BQ3&lt;='BR hombre'!AY137)</f>
        <v/>
      </c>
      <c r="BD137" s="11">
        <f>AND(Resultados!BU3&gt;'BR hombre'!BB136,Resultados!BU3&lt;='BR hombre'!BB137)</f>
        <v/>
      </c>
      <c r="BG137" s="11">
        <f>AND(Resultados!BY3&gt;'BR hombre'!BE136,Resultados!BY3&lt;='BR hombre'!BE137)</f>
        <v/>
      </c>
      <c r="BJ137" s="11">
        <f>AND(Resultados!CC3&gt;'BR hombre'!BH136,Resultados!CC3&lt;='BR hombre'!BH137)</f>
        <v/>
      </c>
      <c r="BM137" s="11">
        <f>AND(Resultados!CG3&gt;'BR hombre'!BK136,Resultados!CG3&lt;='BR hombre'!BK137)</f>
        <v/>
      </c>
      <c r="BP137" s="11">
        <f>AND(Resultados!CK3&gt;'BR hombre'!BN136,Resultados!CK3&lt;='BR hombre'!BN137)</f>
        <v/>
      </c>
      <c r="BS137" s="11">
        <f>AND(Resultados!CO3&gt;'BR hombre'!BQ136,Resultados!CO3&lt;='BR hombre'!BQ137)</f>
        <v/>
      </c>
      <c r="BV137" s="11">
        <f>AND(Resultados!CS3&gt;'BR hombre'!BT136,Resultados!CS3&lt;='BR hombre'!BT137)</f>
        <v/>
      </c>
    </row>
    <row r="138" spans="1:76">
      <c r="E138" s="11">
        <f>AND(Resultados!D3&gt;'BR hombre'!A137,Resultados!D3&lt;='BR hombre'!A138)</f>
        <v/>
      </c>
      <c r="Q138" s="11">
        <f>AND(Resultados!U3&gt;'BR hombre'!O137,Resultados!U3&lt;='BR hombre'!O138)</f>
        <v/>
      </c>
      <c r="T138" s="11">
        <f>AND(Resultados!Y3&gt;'BR hombre'!R137,Resultados!Y3&lt;='BR hombre'!R138)</f>
        <v/>
      </c>
      <c r="W138" s="11">
        <f>AND(Resultados!AC3&gt;'BR hombre'!U137,Resultados!AC3&lt;='BR hombre'!U138)</f>
        <v/>
      </c>
      <c r="Z138" s="11">
        <f>AND(Resultados!AG3&gt;'BR hombre'!X137,Resultados!AG3&lt;='BR hombre'!X138)</f>
        <v/>
      </c>
      <c r="AC138" s="11">
        <f>AND(Resultados!AK3&gt;'BR hombre'!AA137,Resultados!AK3&lt;='BR hombre'!AA138)</f>
        <v/>
      </c>
      <c r="AF138" s="11">
        <f>AND(Resultados!AO3&gt;'BR hombre'!AD137,Resultados!AO3&lt;='BR hombre'!AD138)</f>
        <v/>
      </c>
      <c r="AI138" s="11">
        <f>AND(Resultados!AS3&gt;'BR hombre'!AG137,Resultados!AS3&lt;='BR hombre'!AG138)</f>
        <v/>
      </c>
      <c r="AL138" s="11">
        <f>AND(Resultados!AW3&gt;'BR hombre'!AJ137,Resultados!AW3&lt;='BR hombre'!AJ138)</f>
        <v/>
      </c>
      <c r="AO138" s="11">
        <f>AND(Resultados!BA3&gt;'BR hombre'!AM137,Resultados!BA3&lt;='BR hombre'!AM138)</f>
        <v/>
      </c>
      <c r="AR138" s="11">
        <f>AND(Resultados!BD3&gt;'BR hombre'!AO137,Resultados!BD3&lt;='BR hombre'!AO138)</f>
        <v/>
      </c>
      <c r="AU138" s="11">
        <f>AND(Resultados!BH3&gt;'BR hombre'!AR137,Resultados!BH3&lt;='BR hombre'!AR138)</f>
        <v/>
      </c>
      <c r="AX138" s="11">
        <f>AND(Resultados!BM3&gt;'BR hombre'!AV137,Resultados!BM3&lt;='BR hombre'!AV138)</f>
        <v/>
      </c>
      <c r="BA138" s="11">
        <f>AND(Resultados!BQ3&gt;'BR hombre'!AY137,Resultados!BQ3&lt;='BR hombre'!AY138)</f>
        <v/>
      </c>
      <c r="BD138" s="11">
        <f>AND(Resultados!BU3&gt;'BR hombre'!BB137,Resultados!BU3&lt;='BR hombre'!BB138)</f>
        <v/>
      </c>
      <c r="BG138" s="11">
        <f>AND(Resultados!BY3&gt;'BR hombre'!BE137,Resultados!BY3&lt;='BR hombre'!BE138)</f>
        <v/>
      </c>
      <c r="BJ138" s="11">
        <f>AND(Resultados!CC3&gt;'BR hombre'!BH137,Resultados!CC3&lt;='BR hombre'!BH138)</f>
        <v/>
      </c>
      <c r="BM138" s="11">
        <f>AND(Resultados!CG3&gt;'BR hombre'!BK137,Resultados!CG3&lt;='BR hombre'!BK138)</f>
        <v/>
      </c>
      <c r="BP138" s="11">
        <f>AND(Resultados!CK3&gt;'BR hombre'!BN137,Resultados!CK3&lt;='BR hombre'!BN138)</f>
        <v/>
      </c>
      <c r="BS138" s="11">
        <f>AND(Resultados!CO3&gt;'BR hombre'!BQ137,Resultados!CO3&lt;='BR hombre'!BQ138)</f>
        <v/>
      </c>
      <c r="BV138" s="11">
        <f>AND(Resultados!CS3&gt;'BR hombre'!BT137,Resultados!CS3&lt;='BR hombre'!BT138)</f>
        <v/>
      </c>
    </row>
    <row r="139" spans="1:76">
      <c r="E139" s="11">
        <f>AND(Resultados!D3&gt;'BR hombre'!A138,Resultados!D3&lt;='BR hombre'!A139)</f>
        <v/>
      </c>
      <c r="Q139" s="11">
        <f>AND(Resultados!U3&gt;'BR hombre'!O138,Resultados!U3&lt;='BR hombre'!O139)</f>
        <v/>
      </c>
      <c r="T139" s="11">
        <f>AND(Resultados!Y3&gt;'BR hombre'!R138,Resultados!Y3&lt;='BR hombre'!R139)</f>
        <v/>
      </c>
      <c r="W139" s="11">
        <f>AND(Resultados!AC3&gt;'BR hombre'!U138,Resultados!AC3&lt;='BR hombre'!U139)</f>
        <v/>
      </c>
      <c r="Z139" s="11">
        <f>AND(Resultados!AG3&gt;'BR hombre'!X138,Resultados!AG3&lt;='BR hombre'!X139)</f>
        <v/>
      </c>
      <c r="AC139" s="11">
        <f>AND(Resultados!AK3&gt;'BR hombre'!AA138,Resultados!AK3&lt;='BR hombre'!AA139)</f>
        <v/>
      </c>
      <c r="AF139" s="11">
        <f>AND(Resultados!AO3&gt;'BR hombre'!AD138,Resultados!AO3&lt;='BR hombre'!AD139)</f>
        <v/>
      </c>
      <c r="AI139" s="11">
        <f>AND(Resultados!AS3&gt;'BR hombre'!AG138,Resultados!AS3&lt;='BR hombre'!AG139)</f>
        <v/>
      </c>
      <c r="AL139" s="11">
        <f>AND(Resultados!AW3&gt;'BR hombre'!AJ138,Resultados!AW3&lt;='BR hombre'!AJ139)</f>
        <v/>
      </c>
      <c r="AO139" s="11">
        <f>AND(Resultados!BA3&gt;'BR hombre'!AM138,Resultados!BA3&lt;='BR hombre'!AM139)</f>
        <v/>
      </c>
      <c r="AR139" s="11">
        <f>AND(Resultados!BD3&gt;'BR hombre'!AO138,Resultados!BD3&lt;='BR hombre'!AO139)</f>
        <v/>
      </c>
      <c r="AU139" s="11">
        <f>AND(Resultados!BH3&gt;'BR hombre'!AR138,Resultados!BH3&lt;='BR hombre'!AR139)</f>
        <v/>
      </c>
      <c r="AX139" s="11">
        <f>AND(Resultados!BM3&gt;'BR hombre'!AV138,Resultados!BM3&lt;='BR hombre'!AV139)</f>
        <v/>
      </c>
      <c r="BA139" s="11">
        <f>AND(Resultados!BQ3&gt;'BR hombre'!AY138,Resultados!BQ3&lt;='BR hombre'!AY139)</f>
        <v/>
      </c>
      <c r="BD139" s="11">
        <f>AND(Resultados!BU3&gt;'BR hombre'!BB138,Resultados!BU3&lt;='BR hombre'!BB139)</f>
        <v/>
      </c>
      <c r="BG139" s="11">
        <f>AND(Resultados!BY3&gt;'BR hombre'!BE138,Resultados!BY3&lt;='BR hombre'!BE139)</f>
        <v/>
      </c>
      <c r="BJ139" s="11">
        <f>AND(Resultados!CC3&gt;'BR hombre'!BH138,Resultados!CC3&lt;='BR hombre'!BH139)</f>
        <v/>
      </c>
      <c r="BM139" s="11">
        <f>AND(Resultados!CG3&gt;'BR hombre'!BK138,Resultados!CG3&lt;='BR hombre'!BK139)</f>
        <v/>
      </c>
      <c r="BP139" s="11">
        <f>AND(Resultados!CK3&gt;'BR hombre'!BN138,Resultados!CK3&lt;='BR hombre'!BN139)</f>
        <v/>
      </c>
      <c r="BS139" s="11">
        <f>AND(Resultados!CO3&gt;'BR hombre'!BQ138,Resultados!CO3&lt;='BR hombre'!BQ139)</f>
        <v/>
      </c>
      <c r="BV139" s="11">
        <f>AND(Resultados!CS3&gt;'BR hombre'!BT138,Resultados!CS3&lt;='BR hombre'!BT139)</f>
        <v/>
      </c>
    </row>
    <row r="140" spans="1:76">
      <c r="E140" s="11">
        <f>AND(Resultados!D3&gt;'BR hombre'!A139,Resultados!D3&lt;='BR hombre'!A140)</f>
        <v/>
      </c>
      <c r="Q140" s="11">
        <f>AND(Resultados!U3&gt;'BR hombre'!O139,Resultados!U3&lt;='BR hombre'!O140)</f>
        <v/>
      </c>
      <c r="T140" s="11">
        <f>AND(Resultados!Y3&gt;'BR hombre'!R139,Resultados!Y3&lt;='BR hombre'!R140)</f>
        <v/>
      </c>
      <c r="W140" s="11">
        <f>AND(Resultados!AC3&gt;'BR hombre'!U139,Resultados!AC3&lt;='BR hombre'!U140)</f>
        <v/>
      </c>
      <c r="Z140" s="11">
        <f>AND(Resultados!AG3&gt;'BR hombre'!X139,Resultados!AG3&lt;='BR hombre'!X140)</f>
        <v/>
      </c>
      <c r="AC140" s="11">
        <f>AND(Resultados!AK3&gt;'BR hombre'!AA139,Resultados!AK3&lt;='BR hombre'!AA140)</f>
        <v/>
      </c>
      <c r="AF140" s="11">
        <f>AND(Resultados!AO3&gt;'BR hombre'!AD139,Resultados!AO3&lt;='BR hombre'!AD140)</f>
        <v/>
      </c>
      <c r="AI140" s="11">
        <f>AND(Resultados!AS3&gt;'BR hombre'!AG139,Resultados!AS3&lt;='BR hombre'!AG140)</f>
        <v/>
      </c>
      <c r="AL140" s="11">
        <f>AND(Resultados!AW3&gt;'BR hombre'!AJ139,Resultados!AW3&lt;='BR hombre'!AJ140)</f>
        <v/>
      </c>
      <c r="AO140" s="11">
        <f>AND(Resultados!BA3&gt;'BR hombre'!AM139,Resultados!BA3&lt;='BR hombre'!AM140)</f>
        <v/>
      </c>
      <c r="AR140" s="11">
        <f>AND(Resultados!BD3&gt;'BR hombre'!AO139,Resultados!BD3&lt;='BR hombre'!AO140)</f>
        <v/>
      </c>
      <c r="AU140" s="11">
        <f>AND(Resultados!BH3&gt;'BR hombre'!AR139,Resultados!BH3&lt;='BR hombre'!AR140)</f>
        <v/>
      </c>
      <c r="AX140" s="11">
        <f>AND(Resultados!BM3&gt;'BR hombre'!AV139,Resultados!BM3&lt;='BR hombre'!AV140)</f>
        <v/>
      </c>
      <c r="BA140" s="11">
        <f>AND(Resultados!BQ3&gt;'BR hombre'!AY139,Resultados!BQ3&lt;='BR hombre'!AY140)</f>
        <v/>
      </c>
      <c r="BD140" s="11">
        <f>AND(Resultados!BU3&gt;'BR hombre'!BB139,Resultados!BU3&lt;='BR hombre'!BB140)</f>
        <v/>
      </c>
      <c r="BG140" s="11">
        <f>AND(Resultados!BY3&gt;'BR hombre'!BE139,Resultados!BY3&lt;='BR hombre'!BE140)</f>
        <v/>
      </c>
      <c r="BJ140" s="11">
        <f>AND(Resultados!CC3&gt;'BR hombre'!BH139,Resultados!CC3&lt;='BR hombre'!BH140)</f>
        <v/>
      </c>
      <c r="BM140" s="11">
        <f>AND(Resultados!CG3&gt;'BR hombre'!BK139,Resultados!CG3&lt;='BR hombre'!BK140)</f>
        <v/>
      </c>
      <c r="BP140" s="11">
        <f>AND(Resultados!CK3&gt;'BR hombre'!BN139,Resultados!CK3&lt;='BR hombre'!BN140)</f>
        <v/>
      </c>
      <c r="BS140" s="11">
        <f>AND(Resultados!CO3&gt;'BR hombre'!BQ139,Resultados!CO3&lt;='BR hombre'!BQ140)</f>
        <v/>
      </c>
      <c r="BV140" s="11">
        <f>AND(Resultados!CS3&gt;'BR hombre'!BT139,Resultados!CS3&lt;='BR hombre'!BT140)</f>
        <v/>
      </c>
    </row>
    <row r="141" spans="1:76">
      <c r="E141" s="11">
        <f>AND(Resultados!D3&gt;'BR hombre'!A140,Resultados!D3&lt;='BR hombre'!A141)</f>
        <v/>
      </c>
      <c r="Q141" s="11">
        <f>AND(Resultados!U3&gt;'BR hombre'!O140,Resultados!U3&lt;='BR hombre'!O141)</f>
        <v/>
      </c>
      <c r="T141" s="11">
        <f>AND(Resultados!Y3&gt;'BR hombre'!R140,Resultados!Y3&lt;='BR hombre'!R141)</f>
        <v/>
      </c>
      <c r="W141" s="11">
        <f>AND(Resultados!AC3&gt;'BR hombre'!U140,Resultados!AC3&lt;='BR hombre'!U141)</f>
        <v/>
      </c>
      <c r="Z141" s="11">
        <f>AND(Resultados!AG3&gt;'BR hombre'!X140,Resultados!AG3&lt;='BR hombre'!X141)</f>
        <v/>
      </c>
      <c r="AC141" s="11">
        <f>AND(Resultados!AK3&gt;'BR hombre'!AA140,Resultados!AK3&lt;='BR hombre'!AA141)</f>
        <v/>
      </c>
      <c r="AF141" s="11">
        <f>AND(Resultados!AO3&gt;'BR hombre'!AD140,Resultados!AO3&lt;='BR hombre'!AD141)</f>
        <v/>
      </c>
      <c r="AI141" s="11">
        <f>AND(Resultados!AS3&gt;'BR hombre'!AG140,Resultados!AS3&lt;='BR hombre'!AG141)</f>
        <v/>
      </c>
      <c r="AL141" s="11">
        <f>AND(Resultados!AW3&gt;'BR hombre'!AJ140,Resultados!AW3&lt;='BR hombre'!AJ141)</f>
        <v/>
      </c>
      <c r="AO141" s="11">
        <f>AND(Resultados!BA3&gt;'BR hombre'!AM140,Resultados!BA3&lt;='BR hombre'!AM141)</f>
        <v/>
      </c>
      <c r="AR141" s="11">
        <f>AND(Resultados!BD3&gt;'BR hombre'!AO140,Resultados!BD3&lt;='BR hombre'!AO141)</f>
        <v/>
      </c>
      <c r="AU141" s="11">
        <f>AND(Resultados!BH3&gt;'BR hombre'!AR140,Resultados!BH3&lt;='BR hombre'!AR141)</f>
        <v/>
      </c>
      <c r="AX141" s="11">
        <f>AND(Resultados!BM3&gt;'BR hombre'!AV140,Resultados!BM3&lt;='BR hombre'!AV141)</f>
        <v/>
      </c>
      <c r="BA141" s="11">
        <f>AND(Resultados!BQ3&gt;'BR hombre'!AY140,Resultados!BQ3&lt;='BR hombre'!AY141)</f>
        <v/>
      </c>
      <c r="BD141" s="11">
        <f>AND(Resultados!BU3&gt;'BR hombre'!BB140,Resultados!BU3&lt;='BR hombre'!BB141)</f>
        <v/>
      </c>
      <c r="BG141" s="11">
        <f>AND(Resultados!BY3&gt;'BR hombre'!BE140,Resultados!BY3&lt;='BR hombre'!BE141)</f>
        <v/>
      </c>
      <c r="BJ141" s="11">
        <f>AND(Resultados!CC3&gt;'BR hombre'!BH140,Resultados!CC3&lt;='BR hombre'!BH141)</f>
        <v/>
      </c>
      <c r="BM141" s="11">
        <f>AND(Resultados!CG3&gt;'BR hombre'!BK140,Resultados!CG3&lt;='BR hombre'!BK141)</f>
        <v/>
      </c>
      <c r="BP141" s="11">
        <f>AND(Resultados!CK3&gt;'BR hombre'!BN140,Resultados!CK3&lt;='BR hombre'!BN141)</f>
        <v/>
      </c>
      <c r="BS141" s="11">
        <f>AND(Resultados!CO3&gt;'BR hombre'!BQ140,Resultados!CO3&lt;='BR hombre'!BQ141)</f>
        <v/>
      </c>
      <c r="BV141" s="11">
        <f>AND(Resultados!CS3&gt;'BR hombre'!BT140,Resultados!CS3&lt;='BR hombre'!BT141)</f>
        <v/>
      </c>
    </row>
    <row r="142" spans="1:76">
      <c r="E142" s="11">
        <f>AND(Resultados!D3&gt;'BR hombre'!A141,Resultados!D3&lt;='BR hombre'!A142)</f>
        <v/>
      </c>
      <c r="Q142" s="11">
        <f>AND(Resultados!U3&gt;'BR hombre'!O141,Resultados!U3&lt;='BR hombre'!O142)</f>
        <v/>
      </c>
      <c r="T142" s="11">
        <f>AND(Resultados!Y3&gt;'BR hombre'!R141,Resultados!Y3&lt;='BR hombre'!R142)</f>
        <v/>
      </c>
      <c r="W142" s="11">
        <f>AND(Resultados!AC3&gt;'BR hombre'!U141,Resultados!AC3&lt;='BR hombre'!U142)</f>
        <v/>
      </c>
      <c r="Z142" s="11">
        <f>AND(Resultados!AG3&gt;'BR hombre'!X141,Resultados!AG3&lt;='BR hombre'!X142)</f>
        <v/>
      </c>
      <c r="AC142" s="11">
        <f>AND(Resultados!AK3&gt;'BR hombre'!AA141,Resultados!AK3&lt;='BR hombre'!AA142)</f>
        <v/>
      </c>
      <c r="AF142" s="11">
        <f>AND(Resultados!AO3&gt;'BR hombre'!AD141,Resultados!AO3&lt;='BR hombre'!AD142)</f>
        <v/>
      </c>
      <c r="AI142" s="11">
        <f>AND(Resultados!AS3&gt;'BR hombre'!AG141,Resultados!AS3&lt;='BR hombre'!AG142)</f>
        <v/>
      </c>
      <c r="AL142" s="11">
        <f>AND(Resultados!AW3&gt;'BR hombre'!AJ141,Resultados!AW3&lt;='BR hombre'!AJ142)</f>
        <v/>
      </c>
      <c r="AO142" s="11">
        <f>AND(Resultados!BA3&gt;'BR hombre'!AM141,Resultados!BA3&lt;='BR hombre'!AM142)</f>
        <v/>
      </c>
      <c r="AR142" s="11">
        <f>AND(Resultados!BD3&gt;'BR hombre'!AO141,Resultados!BD3&lt;='BR hombre'!AO142)</f>
        <v/>
      </c>
      <c r="AU142" s="11">
        <f>AND(Resultados!BH3&gt;'BR hombre'!AR141,Resultados!BH3&lt;='BR hombre'!AR142)</f>
        <v/>
      </c>
      <c r="AX142" s="11">
        <f>AND(Resultados!BM3&gt;'BR hombre'!AV141,Resultados!BM3&lt;='BR hombre'!AV142)</f>
        <v/>
      </c>
      <c r="BA142" s="11">
        <f>AND(Resultados!BQ3&gt;'BR hombre'!AY141,Resultados!BQ3&lt;='BR hombre'!AY142)</f>
        <v/>
      </c>
      <c r="BD142" s="11">
        <f>AND(Resultados!BU3&gt;'BR hombre'!BB141,Resultados!BU3&lt;='BR hombre'!BB142)</f>
        <v/>
      </c>
      <c r="BG142" s="11">
        <f>AND(Resultados!BY3&gt;'BR hombre'!BE141,Resultados!BY3&lt;='BR hombre'!BE142)</f>
        <v/>
      </c>
      <c r="BJ142" s="11">
        <f>AND(Resultados!CC3&gt;'BR hombre'!BH141,Resultados!CC3&lt;='BR hombre'!BH142)</f>
        <v/>
      </c>
      <c r="BM142" s="11">
        <f>AND(Resultados!CG3&gt;'BR hombre'!BK141,Resultados!CG3&lt;='BR hombre'!BK142)</f>
        <v/>
      </c>
      <c r="BP142" s="11">
        <f>AND(Resultados!CK3&gt;'BR hombre'!BN141,Resultados!CK3&lt;='BR hombre'!BN142)</f>
        <v/>
      </c>
      <c r="BS142" s="11">
        <f>AND(Resultados!CO3&gt;'BR hombre'!BQ141,Resultados!CO3&lt;='BR hombre'!BQ142)</f>
        <v/>
      </c>
      <c r="BV142" s="11">
        <f>AND(Resultados!CS3&gt;'BR hombre'!BT141,Resultados!CS3&lt;='BR hombre'!BT142)</f>
        <v/>
      </c>
    </row>
    <row r="143" spans="1:76">
      <c r="E143" s="11">
        <f>AND(Resultados!D3&gt;'BR hombre'!A142,Resultados!D3&lt;='BR hombre'!A143)</f>
        <v/>
      </c>
      <c r="Q143" s="11">
        <f>AND(Resultados!U3&gt;'BR hombre'!O142,Resultados!U3&lt;='BR hombre'!O143)</f>
        <v/>
      </c>
      <c r="T143" s="11">
        <f>AND(Resultados!Y3&gt;'BR hombre'!R142,Resultados!Y3&lt;='BR hombre'!R143)</f>
        <v/>
      </c>
      <c r="W143" s="11">
        <f>AND(Resultados!AC3&gt;'BR hombre'!U142,Resultados!AC3&lt;='BR hombre'!U143)</f>
        <v/>
      </c>
      <c r="Z143" s="11">
        <f>AND(Resultados!AG3&gt;'BR hombre'!X142,Resultados!AG3&lt;='BR hombre'!X143)</f>
        <v/>
      </c>
      <c r="AC143" s="11">
        <f>AND(Resultados!AK3&gt;'BR hombre'!AA142,Resultados!AK3&lt;='BR hombre'!AA143)</f>
        <v/>
      </c>
      <c r="AF143" s="11">
        <f>AND(Resultados!AO3&gt;'BR hombre'!AD142,Resultados!AO3&lt;='BR hombre'!AD143)</f>
        <v/>
      </c>
      <c r="AI143" s="11">
        <f>AND(Resultados!AS3&gt;'BR hombre'!AG142,Resultados!AS3&lt;='BR hombre'!AG143)</f>
        <v/>
      </c>
      <c r="AL143" s="11">
        <f>AND(Resultados!AW3&gt;'BR hombre'!AJ142,Resultados!AW3&lt;='BR hombre'!AJ143)</f>
        <v/>
      </c>
      <c r="AO143" s="11">
        <f>AND(Resultados!BA3&gt;'BR hombre'!AM142,Resultados!BA3&lt;='BR hombre'!AM143)</f>
        <v/>
      </c>
      <c r="AR143" s="11">
        <f>AND(Resultados!BD3&gt;'BR hombre'!AO142,Resultados!BD3&lt;='BR hombre'!AO143)</f>
        <v/>
      </c>
      <c r="AU143" s="11">
        <f>AND(Resultados!BH3&gt;'BR hombre'!AR142,Resultados!BH3&lt;='BR hombre'!AR143)</f>
        <v/>
      </c>
      <c r="AX143" s="11">
        <f>AND(Resultados!BM3&gt;'BR hombre'!AV142,Resultados!BM3&lt;='BR hombre'!AV143)</f>
        <v/>
      </c>
      <c r="BA143" s="11">
        <f>AND(Resultados!BQ3&gt;'BR hombre'!AY142,Resultados!BQ3&lt;='BR hombre'!AY143)</f>
        <v/>
      </c>
      <c r="BD143" s="11">
        <f>AND(Resultados!BU3&gt;'BR hombre'!BB142,Resultados!BU3&lt;='BR hombre'!BB143)</f>
        <v/>
      </c>
      <c r="BG143" s="11">
        <f>AND(Resultados!BY3&gt;'BR hombre'!BE142,Resultados!BY3&lt;='BR hombre'!BE143)</f>
        <v/>
      </c>
      <c r="BJ143" s="11">
        <f>AND(Resultados!CC3&gt;'BR hombre'!BH142,Resultados!CC3&lt;='BR hombre'!BH143)</f>
        <v/>
      </c>
      <c r="BM143" s="11">
        <f>AND(Resultados!CG3&gt;'BR hombre'!BK142,Resultados!CG3&lt;='BR hombre'!BK143)</f>
        <v/>
      </c>
      <c r="BP143" s="11">
        <f>AND(Resultados!CK3&gt;'BR hombre'!BN142,Resultados!CK3&lt;='BR hombre'!BN143)</f>
        <v/>
      </c>
      <c r="BS143" s="11">
        <f>AND(Resultados!CO3&gt;'BR hombre'!BQ142,Resultados!CO3&lt;='BR hombre'!BQ143)</f>
        <v/>
      </c>
      <c r="BV143" s="11">
        <f>AND(Resultados!CS3&gt;'BR hombre'!BT142,Resultados!CS3&lt;='BR hombre'!BT143)</f>
        <v/>
      </c>
    </row>
    <row r="144" spans="1:76">
      <c r="E144" s="11">
        <f>AND(Resultados!D3&gt;'BR hombre'!A143,Resultados!D3&lt;='BR hombre'!A144)</f>
        <v/>
      </c>
      <c r="Q144" s="11">
        <f>AND(Resultados!U3&gt;'BR hombre'!O143,Resultados!U3&lt;='BR hombre'!O144)</f>
        <v/>
      </c>
      <c r="T144" s="11">
        <f>AND(Resultados!Y3&gt;'BR hombre'!R143,Resultados!Y3&lt;='BR hombre'!R144)</f>
        <v/>
      </c>
      <c r="W144" s="11">
        <f>AND(Resultados!AC3&gt;'BR hombre'!U143,Resultados!AC3&lt;='BR hombre'!U144)</f>
        <v/>
      </c>
      <c r="Z144" s="11">
        <f>AND(Resultados!AG3&gt;'BR hombre'!X143,Resultados!AG3&lt;='BR hombre'!X144)</f>
        <v/>
      </c>
      <c r="AC144" s="11">
        <f>AND(Resultados!AK3&gt;'BR hombre'!AA143,Resultados!AK3&lt;='BR hombre'!AA144)</f>
        <v/>
      </c>
      <c r="AF144" s="11">
        <f>AND(Resultados!AO3&gt;'BR hombre'!AD143,Resultados!AO3&lt;='BR hombre'!AD144)</f>
        <v/>
      </c>
      <c r="AI144" s="11">
        <f>AND(Resultados!AS3&gt;'BR hombre'!AG143,Resultados!AS3&lt;='BR hombre'!AG144)</f>
        <v/>
      </c>
      <c r="AL144" s="11">
        <f>AND(Resultados!AW3&gt;'BR hombre'!AJ143,Resultados!AW3&lt;='BR hombre'!AJ144)</f>
        <v/>
      </c>
      <c r="AO144" s="11">
        <f>AND(Resultados!BA3&gt;'BR hombre'!AM143,Resultados!BA3&lt;='BR hombre'!AM144)</f>
        <v/>
      </c>
      <c r="AR144" s="11">
        <f>AND(Resultados!BD3&gt;'BR hombre'!AO143,Resultados!BD3&lt;='BR hombre'!AO144)</f>
        <v/>
      </c>
      <c r="AU144" s="11">
        <f>AND(Resultados!BH3&gt;'BR hombre'!AR143,Resultados!BH3&lt;='BR hombre'!AR144)</f>
        <v/>
      </c>
      <c r="AX144" s="11">
        <f>AND(Resultados!BM3&gt;'BR hombre'!AV143,Resultados!BM3&lt;='BR hombre'!AV144)</f>
        <v/>
      </c>
      <c r="BA144" s="11">
        <f>AND(Resultados!BQ3&gt;'BR hombre'!AY143,Resultados!BQ3&lt;='BR hombre'!AY144)</f>
        <v/>
      </c>
      <c r="BD144" s="11">
        <f>AND(Resultados!BU3&gt;'BR hombre'!BB143,Resultados!BU3&lt;='BR hombre'!BB144)</f>
        <v/>
      </c>
      <c r="BG144" s="11">
        <f>AND(Resultados!BY3&gt;'BR hombre'!BE143,Resultados!BY3&lt;='BR hombre'!BE144)</f>
        <v/>
      </c>
      <c r="BJ144" s="11">
        <f>AND(Resultados!CC3&gt;'BR hombre'!BH143,Resultados!CC3&lt;='BR hombre'!BH144)</f>
        <v/>
      </c>
      <c r="BM144" s="11">
        <f>AND(Resultados!CG3&gt;'BR hombre'!BK143,Resultados!CG3&lt;='BR hombre'!BK144)</f>
        <v/>
      </c>
      <c r="BP144" s="11">
        <f>AND(Resultados!CK3&gt;'BR hombre'!BN143,Resultados!CK3&lt;='BR hombre'!BN144)</f>
        <v/>
      </c>
      <c r="BS144" s="11">
        <f>AND(Resultados!CO3&gt;'BR hombre'!BQ143,Resultados!CO3&lt;='BR hombre'!BQ144)</f>
        <v/>
      </c>
      <c r="BV144" s="11">
        <f>AND(Resultados!CS3&gt;'BR hombre'!BT143,Resultados!CS3&lt;='BR hombre'!BT144)</f>
        <v/>
      </c>
    </row>
    <row r="145" spans="1:76">
      <c r="E145" s="11">
        <f>AND(Resultados!D3&gt;'BR hombre'!A144,Resultados!D3&lt;='BR hombre'!A145)</f>
        <v/>
      </c>
      <c r="Q145" s="11">
        <f>AND(Resultados!U3&gt;'BR hombre'!O144,Resultados!U3&lt;='BR hombre'!O145)</f>
        <v/>
      </c>
      <c r="T145" s="11">
        <f>AND(Resultados!Y3&gt;'BR hombre'!R144,Resultados!Y3&lt;='BR hombre'!R145)</f>
        <v/>
      </c>
      <c r="W145" s="11">
        <f>AND(Resultados!AC3&gt;'BR hombre'!U144,Resultados!AC3&lt;='BR hombre'!U145)</f>
        <v/>
      </c>
      <c r="Z145" s="11">
        <f>AND(Resultados!AG3&gt;'BR hombre'!X144,Resultados!AG3&lt;='BR hombre'!X145)</f>
        <v/>
      </c>
      <c r="AC145" s="11">
        <f>AND(Resultados!AK3&gt;'BR hombre'!AA144,Resultados!AK3&lt;='BR hombre'!AA145)</f>
        <v/>
      </c>
      <c r="AF145" s="11">
        <f>AND(Resultados!AO3&gt;'BR hombre'!AD144,Resultados!AO3&lt;='BR hombre'!AD145)</f>
        <v/>
      </c>
      <c r="AI145" s="11">
        <f>AND(Resultados!AS3&gt;'BR hombre'!AG144,Resultados!AS3&lt;='BR hombre'!AG145)</f>
        <v/>
      </c>
      <c r="AL145" s="11">
        <f>AND(Resultados!AW3&gt;'BR hombre'!AJ144,Resultados!AW3&lt;='BR hombre'!AJ145)</f>
        <v/>
      </c>
      <c r="AO145" s="11">
        <f>AND(Resultados!BA3&gt;'BR hombre'!AM144,Resultados!BA3&lt;='BR hombre'!AM145)</f>
        <v/>
      </c>
      <c r="AR145" s="11">
        <f>AND(Resultados!BD3&gt;'BR hombre'!AO144,Resultados!BD3&lt;='BR hombre'!AO145)</f>
        <v/>
      </c>
      <c r="AU145" s="11">
        <f>AND(Resultados!BH3&gt;'BR hombre'!AR144,Resultados!BH3&lt;='BR hombre'!AR145)</f>
        <v/>
      </c>
      <c r="AX145" s="11">
        <f>AND(Resultados!BM3&gt;'BR hombre'!AV144,Resultados!BM3&lt;='BR hombre'!AV145)</f>
        <v/>
      </c>
      <c r="BA145" s="11">
        <f>AND(Resultados!BQ3&gt;'BR hombre'!AY144,Resultados!BQ3&lt;='BR hombre'!AY145)</f>
        <v/>
      </c>
      <c r="BD145" s="11">
        <f>AND(Resultados!BU3&gt;'BR hombre'!BB144,Resultados!BU3&lt;='BR hombre'!BB145)</f>
        <v/>
      </c>
      <c r="BG145" s="11">
        <f>AND(Resultados!BY3&gt;'BR hombre'!BE144,Resultados!BY3&lt;='BR hombre'!BE145)</f>
        <v/>
      </c>
      <c r="BJ145" s="11">
        <f>AND(Resultados!CC3&gt;'BR hombre'!BH144,Resultados!CC3&lt;='BR hombre'!BH145)</f>
        <v/>
      </c>
      <c r="BM145" s="11">
        <f>AND(Resultados!CG3&gt;'BR hombre'!BK144,Resultados!CG3&lt;='BR hombre'!BK145)</f>
        <v/>
      </c>
      <c r="BP145" s="11">
        <f>AND(Resultados!CK3&gt;'BR hombre'!BN144,Resultados!CK3&lt;='BR hombre'!BN145)</f>
        <v/>
      </c>
      <c r="BS145" s="11">
        <f>AND(Resultados!CO3&gt;'BR hombre'!BQ144,Resultados!CO3&lt;='BR hombre'!BQ145)</f>
        <v/>
      </c>
      <c r="BV145" s="11">
        <f>AND(Resultados!CS3&gt;'BR hombre'!BT144,Resultados!CS3&lt;='BR hombre'!BT145)</f>
        <v/>
      </c>
    </row>
    <row r="146" spans="1:76">
      <c r="E146" s="11">
        <f>AND(Resultados!D3&gt;'BR hombre'!A145,Resultados!D3&lt;='BR hombre'!A146)</f>
        <v/>
      </c>
      <c r="Q146" s="11">
        <f>AND(Resultados!U3&gt;'BR hombre'!O145,Resultados!U3&lt;='BR hombre'!O146)</f>
        <v/>
      </c>
      <c r="T146" s="11">
        <f>AND(Resultados!Y3&gt;'BR hombre'!R145,Resultados!Y3&lt;='BR hombre'!R146)</f>
        <v/>
      </c>
      <c r="W146" s="11">
        <f>AND(Resultados!AC3&gt;'BR hombre'!U145,Resultados!AC3&lt;='BR hombre'!U146)</f>
        <v/>
      </c>
      <c r="Z146" s="11">
        <f>AND(Resultados!AG3&gt;'BR hombre'!X145,Resultados!AG3&lt;='BR hombre'!X146)</f>
        <v/>
      </c>
      <c r="AC146" s="11">
        <f>AND(Resultados!AK3&gt;'BR hombre'!AA145,Resultados!AK3&lt;='BR hombre'!AA146)</f>
        <v/>
      </c>
      <c r="AF146" s="11">
        <f>AND(Resultados!AO3&gt;'BR hombre'!AD145,Resultados!AO3&lt;='BR hombre'!AD146)</f>
        <v/>
      </c>
      <c r="AI146" s="11">
        <f>AND(Resultados!AS3&gt;'BR hombre'!AG145,Resultados!AS3&lt;='BR hombre'!AG146)</f>
        <v/>
      </c>
      <c r="AL146" s="11">
        <f>AND(Resultados!AW3&gt;'BR hombre'!AJ145,Resultados!AW3&lt;='BR hombre'!AJ146)</f>
        <v/>
      </c>
      <c r="AO146" s="11">
        <f>AND(Resultados!BA3&gt;'BR hombre'!AM145,Resultados!BA3&lt;='BR hombre'!AM146)</f>
        <v/>
      </c>
      <c r="AR146" s="11">
        <f>AND(Resultados!BD3&gt;'BR hombre'!AO145,Resultados!BD3&lt;='BR hombre'!AO146)</f>
        <v/>
      </c>
      <c r="AU146" s="11">
        <f>AND(Resultados!BH3&gt;'BR hombre'!AR145,Resultados!BH3&lt;='BR hombre'!AR146)</f>
        <v/>
      </c>
      <c r="AX146" s="11">
        <f>AND(Resultados!BM3&gt;'BR hombre'!AV145,Resultados!BM3&lt;='BR hombre'!AV146)</f>
        <v/>
      </c>
      <c r="BA146" s="11">
        <f>AND(Resultados!BQ3&gt;'BR hombre'!AY145,Resultados!BQ3&lt;='BR hombre'!AY146)</f>
        <v/>
      </c>
      <c r="BD146" s="11">
        <f>AND(Resultados!BU3&gt;'BR hombre'!BB145,Resultados!BU3&lt;='BR hombre'!BB146)</f>
        <v/>
      </c>
      <c r="BG146" s="11">
        <f>AND(Resultados!BY3&gt;'BR hombre'!BE145,Resultados!BY3&lt;='BR hombre'!BE146)</f>
        <v/>
      </c>
      <c r="BJ146" s="11">
        <f>AND(Resultados!CC3&gt;'BR hombre'!BH145,Resultados!CC3&lt;='BR hombre'!BH146)</f>
        <v/>
      </c>
      <c r="BM146" s="11">
        <f>AND(Resultados!CG3&gt;'BR hombre'!BK145,Resultados!CG3&lt;='BR hombre'!BK146)</f>
        <v/>
      </c>
      <c r="BP146" s="11">
        <f>AND(Resultados!CK3&gt;'BR hombre'!BN145,Resultados!CK3&lt;='BR hombre'!BN146)</f>
        <v/>
      </c>
      <c r="BS146" s="11">
        <f>AND(Resultados!CO3&gt;'BR hombre'!BQ145,Resultados!CO3&lt;='BR hombre'!BQ146)</f>
        <v/>
      </c>
      <c r="BV146" s="11">
        <f>AND(Resultados!CS3&gt;'BR hombre'!BT145,Resultados!CS3&lt;='BR hombre'!BT146)</f>
        <v/>
      </c>
    </row>
    <row r="147" spans="1:76">
      <c r="E147" s="11">
        <f>AND(Resultados!D3&gt;'BR hombre'!A146,Resultados!D3&lt;='BR hombre'!A147)</f>
        <v/>
      </c>
      <c r="Q147" s="11">
        <f>AND(Resultados!U3&gt;'BR hombre'!O146,Resultados!U3&lt;='BR hombre'!O147)</f>
        <v/>
      </c>
      <c r="T147" s="11">
        <f>AND(Resultados!Y3&gt;'BR hombre'!R146,Resultados!Y3&lt;='BR hombre'!R147)</f>
        <v/>
      </c>
      <c r="W147" s="11">
        <f>AND(Resultados!AC3&gt;'BR hombre'!U146,Resultados!AC3&lt;='BR hombre'!U147)</f>
        <v/>
      </c>
      <c r="Z147" s="11">
        <f>AND(Resultados!AG3&gt;'BR hombre'!X146,Resultados!AG3&lt;='BR hombre'!X147)</f>
        <v/>
      </c>
      <c r="AC147" s="11">
        <f>AND(Resultados!AK3&gt;'BR hombre'!AA146,Resultados!AK3&lt;='BR hombre'!AA147)</f>
        <v/>
      </c>
      <c r="AF147" s="11">
        <f>AND(Resultados!AO3&gt;'BR hombre'!AD146,Resultados!AO3&lt;='BR hombre'!AD147)</f>
        <v/>
      </c>
      <c r="AI147" s="11">
        <f>AND(Resultados!AS3&gt;'BR hombre'!AG146,Resultados!AS3&lt;='BR hombre'!AG147)</f>
        <v/>
      </c>
      <c r="AL147" s="11">
        <f>AND(Resultados!AW3&gt;'BR hombre'!AJ146,Resultados!AW3&lt;='BR hombre'!AJ147)</f>
        <v/>
      </c>
      <c r="AO147" s="11">
        <f>AND(Resultados!BA3&gt;'BR hombre'!AM146,Resultados!BA3&lt;='BR hombre'!AM147)</f>
        <v/>
      </c>
      <c r="AR147" s="11">
        <f>AND(Resultados!BD3&gt;'BR hombre'!AO146,Resultados!BD3&lt;='BR hombre'!AO147)</f>
        <v/>
      </c>
      <c r="AU147" s="11">
        <f>AND(Resultados!BH3&gt;'BR hombre'!AR146,Resultados!BH3&lt;='BR hombre'!AR147)</f>
        <v/>
      </c>
      <c r="AX147" s="11">
        <f>AND(Resultados!BM3&gt;'BR hombre'!AV146,Resultados!BM3&lt;='BR hombre'!AV147)</f>
        <v/>
      </c>
      <c r="BA147" s="11">
        <f>AND(Resultados!BQ3&gt;'BR hombre'!AY146,Resultados!BQ3&lt;='BR hombre'!AY147)</f>
        <v/>
      </c>
      <c r="BD147" s="11">
        <f>AND(Resultados!BU3&gt;'BR hombre'!BB146,Resultados!BU3&lt;='BR hombre'!BB147)</f>
        <v/>
      </c>
      <c r="BG147" s="11">
        <f>AND(Resultados!BY3&gt;'BR hombre'!BE146,Resultados!BY3&lt;='BR hombre'!BE147)</f>
        <v/>
      </c>
      <c r="BJ147" s="11">
        <f>AND(Resultados!CC3&gt;'BR hombre'!BH146,Resultados!CC3&lt;='BR hombre'!BH147)</f>
        <v/>
      </c>
      <c r="BM147" s="11">
        <f>AND(Resultados!CG3&gt;'BR hombre'!BK146,Resultados!CG3&lt;='BR hombre'!BK147)</f>
        <v/>
      </c>
      <c r="BP147" s="11">
        <f>AND(Resultados!CK3&gt;'BR hombre'!BN146,Resultados!CK3&lt;='BR hombre'!BN147)</f>
        <v/>
      </c>
      <c r="BS147" s="11">
        <f>AND(Resultados!CO3&gt;'BR hombre'!BQ146,Resultados!CO3&lt;='BR hombre'!BQ147)</f>
        <v/>
      </c>
      <c r="BV147" s="11">
        <f>AND(Resultados!CS3&gt;'BR hombre'!BT146,Resultados!CS3&lt;='BR hombre'!BT147)</f>
        <v/>
      </c>
    </row>
    <row r="148" spans="1:76">
      <c r="E148" s="11">
        <f>AND(Resultados!D3&gt;'BR hombre'!A147,Resultados!D3&lt;='BR hombre'!A148)</f>
        <v/>
      </c>
      <c r="Q148" s="11">
        <f>AND(Resultados!U3&gt;'BR hombre'!O147,Resultados!U3&lt;='BR hombre'!O148)</f>
        <v/>
      </c>
      <c r="T148" s="11">
        <f>AND(Resultados!Y3&gt;'BR hombre'!R147,Resultados!Y3&lt;='BR hombre'!R148)</f>
        <v/>
      </c>
      <c r="W148" s="11">
        <f>AND(Resultados!AC3&gt;'BR hombre'!U147,Resultados!AC3&lt;='BR hombre'!U148)</f>
        <v/>
      </c>
      <c r="Z148" s="11">
        <f>AND(Resultados!AG3&gt;'BR hombre'!X147,Resultados!AG3&lt;='BR hombre'!X148)</f>
        <v/>
      </c>
      <c r="AC148" s="11">
        <f>AND(Resultados!AK3&gt;'BR hombre'!AA147,Resultados!AK3&lt;='BR hombre'!AA148)</f>
        <v/>
      </c>
      <c r="AF148" s="11">
        <f>AND(Resultados!AO3&gt;'BR hombre'!AD147,Resultados!AO3&lt;='BR hombre'!AD148)</f>
        <v/>
      </c>
      <c r="AI148" s="11">
        <f>AND(Resultados!AS3&gt;'BR hombre'!AG147,Resultados!AS3&lt;='BR hombre'!AG148)</f>
        <v/>
      </c>
      <c r="AL148" s="11">
        <f>AND(Resultados!AW3&gt;'BR hombre'!AJ147,Resultados!AW3&lt;='BR hombre'!AJ148)</f>
        <v/>
      </c>
      <c r="AO148" s="11">
        <f>AND(Resultados!BA3&gt;'BR hombre'!AM147,Resultados!BA3&lt;='BR hombre'!AM148)</f>
        <v/>
      </c>
      <c r="AR148" s="11">
        <f>AND(Resultados!BD3&gt;'BR hombre'!AO147,Resultados!BD3&lt;='BR hombre'!AO148)</f>
        <v/>
      </c>
      <c r="AU148" s="11">
        <f>AND(Resultados!BH3&gt;'BR hombre'!AR147,Resultados!BH3&lt;='BR hombre'!AR148)</f>
        <v/>
      </c>
      <c r="AX148" s="11">
        <f>AND(Resultados!BM3&gt;'BR hombre'!AV147,Resultados!BM3&lt;='BR hombre'!AV148)</f>
        <v/>
      </c>
      <c r="BA148" s="11">
        <f>AND(Resultados!BQ3&gt;'BR hombre'!AY147,Resultados!BQ3&lt;='BR hombre'!AY148)</f>
        <v/>
      </c>
      <c r="BD148" s="11">
        <f>AND(Resultados!BU3&gt;'BR hombre'!BB147,Resultados!BU3&lt;='BR hombre'!BB148)</f>
        <v/>
      </c>
      <c r="BG148" s="11">
        <f>AND(Resultados!BY3&gt;'BR hombre'!BE147,Resultados!BY3&lt;='BR hombre'!BE148)</f>
        <v/>
      </c>
      <c r="BJ148" s="11">
        <f>AND(Resultados!CC3&gt;'BR hombre'!BH147,Resultados!CC3&lt;='BR hombre'!BH148)</f>
        <v/>
      </c>
      <c r="BM148" s="11">
        <f>AND(Resultados!CG3&gt;'BR hombre'!BK147,Resultados!CG3&lt;='BR hombre'!BK148)</f>
        <v/>
      </c>
      <c r="BP148" s="11">
        <f>AND(Resultados!CK3&gt;'BR hombre'!BN147,Resultados!CK3&lt;='BR hombre'!BN148)</f>
        <v/>
      </c>
      <c r="BS148" s="11">
        <f>AND(Resultados!CO3&gt;'BR hombre'!BQ147,Resultados!CO3&lt;='BR hombre'!BQ148)</f>
        <v/>
      </c>
      <c r="BV148" s="11">
        <f>AND(Resultados!CS3&gt;'BR hombre'!BT147,Resultados!CS3&lt;='BR hombre'!BT148)</f>
        <v/>
      </c>
    </row>
    <row r="149" spans="1:76">
      <c r="E149" s="11">
        <f>AND(Resultados!D3&gt;'BR hombre'!A148,Resultados!D3&lt;='BR hombre'!A149)</f>
        <v/>
      </c>
      <c r="Q149" s="11">
        <f>AND(Resultados!U3&gt;'BR hombre'!O148,Resultados!U3&lt;='BR hombre'!O149)</f>
        <v/>
      </c>
      <c r="T149" s="11">
        <f>AND(Resultados!Y3&gt;'BR hombre'!R148,Resultados!Y3&lt;='BR hombre'!R149)</f>
        <v/>
      </c>
      <c r="W149" s="11">
        <f>AND(Resultados!AC3&gt;'BR hombre'!U148,Resultados!AC3&lt;='BR hombre'!U149)</f>
        <v/>
      </c>
      <c r="Z149" s="11">
        <f>AND(Resultados!AG3&gt;'BR hombre'!X148,Resultados!AG3&lt;='BR hombre'!X149)</f>
        <v/>
      </c>
      <c r="AC149" s="11">
        <f>AND(Resultados!AK3&gt;'BR hombre'!AA148,Resultados!AK3&lt;='BR hombre'!AA149)</f>
        <v/>
      </c>
      <c r="AF149" s="11">
        <f>AND(Resultados!AO3&gt;'BR hombre'!AD148,Resultados!AO3&lt;='BR hombre'!AD149)</f>
        <v/>
      </c>
      <c r="AI149" s="11">
        <f>AND(Resultados!AS3&gt;'BR hombre'!AG148,Resultados!AS3&lt;='BR hombre'!AG149)</f>
        <v/>
      </c>
      <c r="AL149" s="11">
        <f>AND(Resultados!AW3&gt;'BR hombre'!AJ148,Resultados!AW3&lt;='BR hombre'!AJ149)</f>
        <v/>
      </c>
      <c r="AO149" s="11">
        <f>AND(Resultados!BA3&gt;'BR hombre'!AM148,Resultados!BA3&lt;='BR hombre'!AM149)</f>
        <v/>
      </c>
      <c r="AR149" s="11">
        <f>AND(Resultados!BD3&gt;'BR hombre'!AO148,Resultados!BD3&lt;='BR hombre'!AO149)</f>
        <v/>
      </c>
      <c r="AU149" s="11">
        <f>AND(Resultados!BH3&gt;'BR hombre'!AR148,Resultados!BH3&lt;='BR hombre'!AR149)</f>
        <v/>
      </c>
      <c r="AX149" s="11">
        <f>AND(Resultados!BM3&gt;'BR hombre'!AV148,Resultados!BM3&lt;='BR hombre'!AV149)</f>
        <v/>
      </c>
      <c r="BA149" s="11">
        <f>AND(Resultados!BQ3&gt;'BR hombre'!AY148,Resultados!BQ3&lt;='BR hombre'!AY149)</f>
        <v/>
      </c>
      <c r="BD149" s="11">
        <f>AND(Resultados!BU3&gt;'BR hombre'!BB148,Resultados!BU3&lt;='BR hombre'!BB149)</f>
        <v/>
      </c>
      <c r="BG149" s="11">
        <f>AND(Resultados!BY3&gt;'BR hombre'!BE148,Resultados!BY3&lt;='BR hombre'!BE149)</f>
        <v/>
      </c>
      <c r="BJ149" s="11">
        <f>AND(Resultados!CC3&gt;'BR hombre'!BH148,Resultados!CC3&lt;='BR hombre'!BH149)</f>
        <v/>
      </c>
      <c r="BM149" s="11">
        <f>AND(Resultados!CG3&gt;'BR hombre'!BK148,Resultados!CG3&lt;='BR hombre'!BK149)</f>
        <v/>
      </c>
      <c r="BP149" s="11">
        <f>AND(Resultados!CK3&gt;'BR hombre'!BN148,Resultados!CK3&lt;='BR hombre'!BN149)</f>
        <v/>
      </c>
      <c r="BS149" s="11">
        <f>AND(Resultados!CO3&gt;'BR hombre'!BQ148,Resultados!CO3&lt;='BR hombre'!BQ149)</f>
        <v/>
      </c>
      <c r="BV149" s="11">
        <f>AND(Resultados!CS3&gt;'BR hombre'!BT148,Resultados!CS3&lt;='BR hombre'!BT149)</f>
        <v/>
      </c>
    </row>
    <row r="150" spans="1:76">
      <c r="E150" s="11">
        <f>AND(Resultados!D3&gt;'BR hombre'!A149,Resultados!D3&lt;='BR hombre'!A150)</f>
        <v/>
      </c>
      <c r="Q150" s="11">
        <f>AND(Resultados!U3&gt;'BR hombre'!O149,Resultados!U3&lt;='BR hombre'!O150)</f>
        <v/>
      </c>
      <c r="T150" s="11">
        <f>AND(Resultados!Y3&gt;'BR hombre'!R149,Resultados!Y3&lt;='BR hombre'!R150)</f>
        <v/>
      </c>
      <c r="W150" s="11">
        <f>AND(Resultados!AC3&gt;'BR hombre'!U149,Resultados!AC3&lt;='BR hombre'!U150)</f>
        <v/>
      </c>
      <c r="Z150" s="11">
        <f>AND(Resultados!AG3&gt;'BR hombre'!X149,Resultados!AG3&lt;='BR hombre'!X150)</f>
        <v/>
      </c>
      <c r="AC150" s="11">
        <f>AND(Resultados!AK3&gt;'BR hombre'!AA149,Resultados!AK3&lt;='BR hombre'!AA150)</f>
        <v/>
      </c>
      <c r="AF150" s="11">
        <f>AND(Resultados!AO3&gt;'BR hombre'!AD149,Resultados!AO3&lt;='BR hombre'!AD150)</f>
        <v/>
      </c>
      <c r="AI150" s="11">
        <f>AND(Resultados!AS3&gt;'BR hombre'!AG149,Resultados!AS3&lt;='BR hombre'!AG150)</f>
        <v/>
      </c>
      <c r="AL150" s="11">
        <f>AND(Resultados!AW3&gt;'BR hombre'!AJ149,Resultados!AW3&lt;='BR hombre'!AJ150)</f>
        <v/>
      </c>
      <c r="AO150" s="11">
        <f>AND(Resultados!BA3&gt;'BR hombre'!AM149,Resultados!BA3&lt;='BR hombre'!AM150)</f>
        <v/>
      </c>
      <c r="AR150" s="11">
        <f>AND(Resultados!BD3&gt;'BR hombre'!AO149,Resultados!BD3&lt;='BR hombre'!AO150)</f>
        <v/>
      </c>
      <c r="AU150" s="11">
        <f>AND(Resultados!BH3&gt;'BR hombre'!AR149,Resultados!BH3&lt;='BR hombre'!AR150)</f>
        <v/>
      </c>
      <c r="AX150" s="11">
        <f>AND(Resultados!BM3&gt;'BR hombre'!AV149,Resultados!BM3&lt;='BR hombre'!AV150)</f>
        <v/>
      </c>
      <c r="BA150" s="11">
        <f>AND(Resultados!BQ3&gt;'BR hombre'!AY149,Resultados!BQ3&lt;='BR hombre'!AY150)</f>
        <v/>
      </c>
      <c r="BD150" s="11">
        <f>AND(Resultados!BU3&gt;'BR hombre'!BB149,Resultados!BU3&lt;='BR hombre'!BB150)</f>
        <v/>
      </c>
      <c r="BG150" s="11">
        <f>AND(Resultados!BY3&gt;'BR hombre'!BE149,Resultados!BY3&lt;='BR hombre'!BE150)</f>
        <v/>
      </c>
      <c r="BJ150" s="11">
        <f>AND(Resultados!CC3&gt;'BR hombre'!BH149,Resultados!CC3&lt;='BR hombre'!BH150)</f>
        <v/>
      </c>
      <c r="BM150" s="11">
        <f>AND(Resultados!CG3&gt;'BR hombre'!BK149,Resultados!CG3&lt;='BR hombre'!BK150)</f>
        <v/>
      </c>
      <c r="BP150" s="11">
        <f>AND(Resultados!CK3&gt;'BR hombre'!BN149,Resultados!CK3&lt;='BR hombre'!BN150)</f>
        <v/>
      </c>
      <c r="BS150" s="11">
        <f>AND(Resultados!CO3&gt;'BR hombre'!BQ149,Resultados!CO3&lt;='BR hombre'!BQ150)</f>
        <v/>
      </c>
      <c r="BV150" s="11">
        <f>AND(Resultados!CS3&gt;'BR hombre'!BT149,Resultados!CS3&lt;='BR hombre'!BT150)</f>
        <v/>
      </c>
    </row>
    <row r="151" spans="1:76">
      <c r="E151" s="11">
        <f>AND(Resultados!D3&gt;'BR hombre'!A150,Resultados!D3&lt;='BR hombre'!A151)</f>
        <v/>
      </c>
      <c r="Q151" s="11">
        <f>AND(Resultados!U3&gt;'BR hombre'!O150,Resultados!U3&lt;='BR hombre'!O151)</f>
        <v/>
      </c>
      <c r="T151" s="11">
        <f>AND(Resultados!Y3&gt;'BR hombre'!R150,Resultados!Y3&lt;='BR hombre'!R151)</f>
        <v/>
      </c>
      <c r="W151" s="11">
        <f>AND(Resultados!AC3&gt;'BR hombre'!U150,Resultados!AC3&lt;='BR hombre'!U151)</f>
        <v/>
      </c>
      <c r="Z151" s="11">
        <f>AND(Resultados!AG3&gt;'BR hombre'!X150,Resultados!AG3&lt;='BR hombre'!X151)</f>
        <v/>
      </c>
      <c r="AC151" s="11">
        <f>AND(Resultados!AK3&gt;'BR hombre'!AA150,Resultados!AK3&lt;='BR hombre'!AA151)</f>
        <v/>
      </c>
      <c r="AF151" s="11">
        <f>AND(Resultados!AO3&gt;'BR hombre'!AD150,Resultados!AO3&lt;='BR hombre'!AD151)</f>
        <v/>
      </c>
      <c r="AI151" s="11">
        <f>AND(Resultados!AS3&gt;'BR hombre'!AG150,Resultados!AS3&lt;='BR hombre'!AG151)</f>
        <v/>
      </c>
      <c r="AL151" s="11">
        <f>AND(Resultados!AW3&gt;'BR hombre'!AJ150,Resultados!AW3&lt;='BR hombre'!AJ151)</f>
        <v/>
      </c>
      <c r="AO151" s="11">
        <f>AND(Resultados!BA3&gt;'BR hombre'!AM150,Resultados!BA3&lt;='BR hombre'!AM151)</f>
        <v/>
      </c>
      <c r="AR151" s="11">
        <f>AND(Resultados!BD3&gt;'BR hombre'!AO150,Resultados!BD3&lt;='BR hombre'!AO151)</f>
        <v/>
      </c>
      <c r="AU151" s="11">
        <f>AND(Resultados!BH3&gt;'BR hombre'!AR150,Resultados!BH3&lt;='BR hombre'!AR151)</f>
        <v/>
      </c>
      <c r="AX151" s="11">
        <f>AND(Resultados!BM3&gt;'BR hombre'!AV150,Resultados!BM3&lt;='BR hombre'!AV151)</f>
        <v/>
      </c>
      <c r="BA151" s="11">
        <f>AND(Resultados!BQ3&gt;'BR hombre'!AY150,Resultados!BQ3&lt;='BR hombre'!AY151)</f>
        <v/>
      </c>
      <c r="BD151" s="11">
        <f>AND(Resultados!BU3&gt;'BR hombre'!BB150,Resultados!BU3&lt;='BR hombre'!BB151)</f>
        <v/>
      </c>
      <c r="BG151" s="11">
        <f>AND(Resultados!BY3&gt;'BR hombre'!BE150,Resultados!BY3&lt;='BR hombre'!BE151)</f>
        <v/>
      </c>
      <c r="BJ151" s="11">
        <f>AND(Resultados!CC3&gt;'BR hombre'!BH150,Resultados!CC3&lt;='BR hombre'!BH151)</f>
        <v/>
      </c>
      <c r="BM151" s="11">
        <f>AND(Resultados!CG3&gt;'BR hombre'!BK150,Resultados!CG3&lt;='BR hombre'!BK151)</f>
        <v/>
      </c>
      <c r="BP151" s="11">
        <f>AND(Resultados!CK3&gt;'BR hombre'!BN150,Resultados!CK3&lt;='BR hombre'!BN151)</f>
        <v/>
      </c>
      <c r="BS151" s="11">
        <f>AND(Resultados!CO3&gt;'BR hombre'!BQ150,Resultados!CO3&lt;='BR hombre'!BQ151)</f>
        <v/>
      </c>
      <c r="BV151" s="11">
        <f>AND(Resultados!CS3&gt;'BR hombre'!BT150,Resultados!CS3&lt;='BR hombre'!BT151)</f>
        <v/>
      </c>
    </row>
    <row r="152" spans="1:76">
      <c r="E152" s="11">
        <f>AND(Resultados!D3&gt;'BR hombre'!A151,Resultados!D3&lt;='BR hombre'!A152)</f>
        <v/>
      </c>
      <c r="Q152" s="11">
        <f>AND(Resultados!U3&gt;'BR hombre'!O151,Resultados!U3&lt;='BR hombre'!O152)</f>
        <v/>
      </c>
      <c r="T152" s="11">
        <f>AND(Resultados!Y3&gt;'BR hombre'!R151,Resultados!Y3&lt;='BR hombre'!R152)</f>
        <v/>
      </c>
      <c r="W152" s="11">
        <f>AND(Resultados!AC3&gt;'BR hombre'!U151,Resultados!AC3&lt;='BR hombre'!U152)</f>
        <v/>
      </c>
      <c r="Z152" s="11">
        <f>AND(Resultados!AG3&gt;'BR hombre'!X151,Resultados!AG3&lt;='BR hombre'!X152)</f>
        <v/>
      </c>
      <c r="AC152" s="11">
        <f>AND(Resultados!AK3&gt;'BR hombre'!AA151,Resultados!AK3&lt;='BR hombre'!AA152)</f>
        <v/>
      </c>
      <c r="AF152" s="11">
        <f>AND(Resultados!AO3&gt;'BR hombre'!AD151,Resultados!AO3&lt;='BR hombre'!AD152)</f>
        <v/>
      </c>
      <c r="AI152" s="11">
        <f>AND(Resultados!AS3&gt;'BR hombre'!AG151,Resultados!AS3&lt;='BR hombre'!AG152)</f>
        <v/>
      </c>
      <c r="AL152" s="11">
        <f>AND(Resultados!AW3&gt;'BR hombre'!AJ151,Resultados!AW3&lt;='BR hombre'!AJ152)</f>
        <v/>
      </c>
      <c r="AO152" s="11">
        <f>AND(Resultados!BA3&gt;'BR hombre'!AM151,Resultados!BA3&lt;='BR hombre'!AM152)</f>
        <v/>
      </c>
      <c r="AR152" s="11">
        <f>AND(Resultados!BD3&gt;'BR hombre'!AO151,Resultados!BD3&lt;='BR hombre'!AO152)</f>
        <v/>
      </c>
      <c r="AU152" s="11">
        <f>AND(Resultados!BH3&gt;'BR hombre'!AR151,Resultados!BH3&lt;='BR hombre'!AR152)</f>
        <v/>
      </c>
      <c r="AX152" s="11">
        <f>AND(Resultados!BM3&gt;'BR hombre'!AV151,Resultados!BM3&lt;='BR hombre'!AV152)</f>
        <v/>
      </c>
      <c r="BA152" s="11">
        <f>AND(Resultados!BQ3&gt;'BR hombre'!AY151,Resultados!BQ3&lt;='BR hombre'!AY152)</f>
        <v/>
      </c>
      <c r="BD152" s="11">
        <f>AND(Resultados!BU3&gt;'BR hombre'!BB151,Resultados!BU3&lt;='BR hombre'!BB152)</f>
        <v/>
      </c>
      <c r="BG152" s="11">
        <f>AND(Resultados!BY3&gt;'BR hombre'!BE151,Resultados!BY3&lt;='BR hombre'!BE152)</f>
        <v/>
      </c>
      <c r="BJ152" s="11">
        <f>AND(Resultados!CC3&gt;'BR hombre'!BH151,Resultados!CC3&lt;='BR hombre'!BH152)</f>
        <v/>
      </c>
      <c r="BM152" s="11">
        <f>AND(Resultados!CG3&gt;'BR hombre'!BK151,Resultados!CG3&lt;='BR hombre'!BK152)</f>
        <v/>
      </c>
      <c r="BP152" s="11">
        <f>AND(Resultados!CK3&gt;'BR hombre'!BN151,Resultados!CK3&lt;='BR hombre'!BN152)</f>
        <v/>
      </c>
      <c r="BS152" s="11">
        <f>AND(Resultados!CO3&gt;'BR hombre'!BQ151,Resultados!CO3&lt;='BR hombre'!BQ152)</f>
        <v/>
      </c>
      <c r="BV152" s="11">
        <f>AND(Resultados!CS3&gt;'BR hombre'!BT151,Resultados!CS3&lt;='BR hombre'!BT152)</f>
        <v/>
      </c>
    </row>
    <row r="153" spans="1:76">
      <c r="E153" s="11">
        <f>AND(Resultados!D3&gt;'BR hombre'!A152,Resultados!D3&lt;='BR hombre'!A153)</f>
        <v/>
      </c>
      <c r="Q153" s="11">
        <f>AND(Resultados!U3&gt;'BR hombre'!O152,Resultados!U3&lt;='BR hombre'!O153)</f>
        <v/>
      </c>
      <c r="T153" s="11">
        <f>AND(Resultados!Y3&gt;'BR hombre'!R152,Resultados!Y3&lt;='BR hombre'!R153)</f>
        <v/>
      </c>
      <c r="W153" s="11">
        <f>AND(Resultados!AC3&gt;'BR hombre'!U152,Resultados!AC3&lt;='BR hombre'!U153)</f>
        <v/>
      </c>
      <c r="Z153" s="11">
        <f>AND(Resultados!AG3&gt;'BR hombre'!X152,Resultados!AG3&lt;='BR hombre'!X153)</f>
        <v/>
      </c>
      <c r="AC153" s="11">
        <f>AND(Resultados!AK3&gt;'BR hombre'!AA152,Resultados!AK3&lt;='BR hombre'!AA153)</f>
        <v/>
      </c>
      <c r="AF153" s="11">
        <f>AND(Resultados!AO3&gt;'BR hombre'!AD152,Resultados!AO3&lt;='BR hombre'!AD153)</f>
        <v/>
      </c>
      <c r="AI153" s="11">
        <f>AND(Resultados!AS3&gt;'BR hombre'!AG152,Resultados!AS3&lt;='BR hombre'!AG153)</f>
        <v/>
      </c>
      <c r="AL153" s="11">
        <f>AND(Resultados!AW3&gt;'BR hombre'!AJ152,Resultados!AW3&lt;='BR hombre'!AJ153)</f>
        <v/>
      </c>
      <c r="AO153" s="11">
        <f>AND(Resultados!BA3&gt;'BR hombre'!AM152,Resultados!BA3&lt;='BR hombre'!AM153)</f>
        <v/>
      </c>
      <c r="AR153" s="11">
        <f>AND(Resultados!BD3&gt;'BR hombre'!AO152,Resultados!BD3&lt;='BR hombre'!AO153)</f>
        <v/>
      </c>
      <c r="AU153" s="11">
        <f>AND(Resultados!BH3&gt;'BR hombre'!AR152,Resultados!BH3&lt;='BR hombre'!AR153)</f>
        <v/>
      </c>
      <c r="AX153" s="11">
        <f>AND(Resultados!BM3&gt;'BR hombre'!AV152,Resultados!BM3&lt;='BR hombre'!AV153)</f>
        <v/>
      </c>
      <c r="BA153" s="11">
        <f>AND(Resultados!BQ3&gt;'BR hombre'!AY152,Resultados!BQ3&lt;='BR hombre'!AY153)</f>
        <v/>
      </c>
      <c r="BD153" s="11">
        <f>AND(Resultados!BU3&gt;'BR hombre'!BB152,Resultados!BU3&lt;='BR hombre'!BB153)</f>
        <v/>
      </c>
      <c r="BG153" s="11">
        <f>AND(Resultados!BY3&gt;'BR hombre'!BE152,Resultados!BY3&lt;='BR hombre'!BE153)</f>
        <v/>
      </c>
      <c r="BJ153" s="11">
        <f>AND(Resultados!CC3&gt;'BR hombre'!BH152,Resultados!CC3&lt;='BR hombre'!BH153)</f>
        <v/>
      </c>
      <c r="BM153" s="11">
        <f>AND(Resultados!CG3&gt;'BR hombre'!BK152,Resultados!CG3&lt;='BR hombre'!BK153)</f>
        <v/>
      </c>
      <c r="BP153" s="11">
        <f>AND(Resultados!CK3&gt;'BR hombre'!BN152,Resultados!CK3&lt;='BR hombre'!BN153)</f>
        <v/>
      </c>
      <c r="BS153" s="11">
        <f>AND(Resultados!CO3&gt;'BR hombre'!BQ152,Resultados!CO3&lt;='BR hombre'!BQ153)</f>
        <v/>
      </c>
      <c r="BV153" s="11">
        <f>AND(Resultados!CS3&gt;'BR hombre'!BT152,Resultados!CS3&lt;='BR hombre'!BT153)</f>
        <v/>
      </c>
    </row>
    <row r="154" spans="1:76">
      <c r="E154" s="11">
        <f>AND(Resultados!D3&gt;'BR hombre'!A153,Resultados!D3&lt;='BR hombre'!A154)</f>
        <v/>
      </c>
      <c r="Q154" s="11">
        <f>AND(Resultados!U3&gt;'BR hombre'!O153,Resultados!U3&lt;='BR hombre'!O154)</f>
        <v/>
      </c>
      <c r="T154" s="11">
        <f>AND(Resultados!Y3&gt;'BR hombre'!R153,Resultados!Y3&lt;='BR hombre'!R154)</f>
        <v/>
      </c>
      <c r="W154" s="11">
        <f>AND(Resultados!AC3&gt;'BR hombre'!U153,Resultados!AC3&lt;='BR hombre'!U154)</f>
        <v/>
      </c>
      <c r="Z154" s="11">
        <f>AND(Resultados!AG3&gt;'BR hombre'!X153,Resultados!AG3&lt;='BR hombre'!X154)</f>
        <v/>
      </c>
      <c r="AC154" s="11">
        <f>AND(Resultados!AK3&gt;'BR hombre'!AA153,Resultados!AK3&lt;='BR hombre'!AA154)</f>
        <v/>
      </c>
      <c r="AF154" s="11">
        <f>AND(Resultados!AO3&gt;'BR hombre'!AD153,Resultados!AO3&lt;='BR hombre'!AD154)</f>
        <v/>
      </c>
      <c r="AI154" s="11">
        <f>AND(Resultados!AS3&gt;'BR hombre'!AG153,Resultados!AS3&lt;='BR hombre'!AG154)</f>
        <v/>
      </c>
      <c r="AL154" s="11">
        <f>AND(Resultados!AW3&gt;'BR hombre'!AJ153,Resultados!AW3&lt;='BR hombre'!AJ154)</f>
        <v/>
      </c>
      <c r="AO154" s="11">
        <f>AND(Resultados!BA3&gt;'BR hombre'!AM153,Resultados!BA3&lt;='BR hombre'!AM154)</f>
        <v/>
      </c>
      <c r="AR154" s="11">
        <f>AND(Resultados!BD3&gt;'BR hombre'!AO153,Resultados!BD3&lt;='BR hombre'!AO154)</f>
        <v/>
      </c>
      <c r="AU154" s="11">
        <f>AND(Resultados!BH3&gt;'BR hombre'!AR153,Resultados!BH3&lt;='BR hombre'!AR154)</f>
        <v/>
      </c>
      <c r="AX154" s="11">
        <f>AND(Resultados!BM3&gt;'BR hombre'!AV153,Resultados!BM3&lt;='BR hombre'!AV154)</f>
        <v/>
      </c>
      <c r="BA154" s="11">
        <f>AND(Resultados!BQ3&gt;'BR hombre'!AY153,Resultados!BQ3&lt;='BR hombre'!AY154)</f>
        <v/>
      </c>
      <c r="BD154" s="11">
        <f>AND(Resultados!BU3&gt;'BR hombre'!BB153,Resultados!BU3&lt;='BR hombre'!BB154)</f>
        <v/>
      </c>
      <c r="BG154" s="11">
        <f>AND(Resultados!BY3&gt;'BR hombre'!BE153,Resultados!BY3&lt;='BR hombre'!BE154)</f>
        <v/>
      </c>
      <c r="BJ154" s="11">
        <f>AND(Resultados!CC3&gt;'BR hombre'!BH153,Resultados!CC3&lt;='BR hombre'!BH154)</f>
        <v/>
      </c>
      <c r="BM154" s="11">
        <f>AND(Resultados!CG3&gt;'BR hombre'!BK153,Resultados!CG3&lt;='BR hombre'!BK154)</f>
        <v/>
      </c>
      <c r="BP154" s="11">
        <f>AND(Resultados!CK3&gt;'BR hombre'!BN153,Resultados!CK3&lt;='BR hombre'!BN154)</f>
        <v/>
      </c>
      <c r="BS154" s="11">
        <f>AND(Resultados!CO3&gt;'BR hombre'!BQ153,Resultados!CO3&lt;='BR hombre'!BQ154)</f>
        <v/>
      </c>
      <c r="BV154" s="11">
        <f>AND(Resultados!CS3&gt;'BR hombre'!BT153,Resultados!CS3&lt;='BR hombre'!BT154)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X155"/>
  <sheetViews>
    <sheetView tabSelected="0" workbookViewId="0" showGridLines="true" showRowColHeaders="1">
      <pane ySplit="19" topLeftCell="A20" activePane="bottomLeft" state="frozen"/>
      <selection pane="bottomLeft" activeCell="A20" sqref="A20"/>
    </sheetView>
  </sheetViews>
  <sheetFormatPr defaultRowHeight="12.75" outlineLevelRow="0" outlineLevelCol="0"/>
  <cols>
    <col min="1" max="1" width="11.42578125" customWidth="true" style="11"/>
    <col min="2" max="2" width="7.140625" customWidth="true" style="11"/>
    <col min="3" max="3" width="7.140625" customWidth="true" style="11"/>
    <col min="4" max="4" width="12.7109375" customWidth="true" style="11"/>
    <col min="5" max="5" width="4" customWidth="true" style="11"/>
    <col min="6" max="6" width="4" customWidth="true" style="11"/>
    <col min="7" max="7" width="12.7109375" customWidth="true" style="11"/>
    <col min="8" max="8" width="5" customWidth="true" style="11"/>
    <col min="9" max="9" width="5" customWidth="true" style="11"/>
    <col min="10" max="10" width="12.7109375" customWidth="true" style="11"/>
    <col min="11" max="11" width="5" customWidth="true" style="11"/>
    <col min="12" max="12" width="5" customWidth="true" style="11"/>
    <col min="13" max="13" width="12.7109375" customWidth="true" style="11"/>
    <col min="14" max="14" width="5" customWidth="true" style="11"/>
    <col min="15" max="15" width="5" customWidth="true" style="11"/>
    <col min="16" max="16" width="12.7109375" customWidth="true" style="11"/>
    <col min="17" max="17" width="5" customWidth="true" style="11"/>
    <col min="18" max="18" width="5" customWidth="true" style="11"/>
    <col min="19" max="19" width="12.7109375" customWidth="true" style="11"/>
    <col min="20" max="20" width="5" customWidth="true" style="11"/>
    <col min="21" max="21" width="5" customWidth="true" style="11"/>
    <col min="22" max="22" width="12.7109375" customWidth="true" style="11"/>
    <col min="23" max="23" width="5" customWidth="true" style="11"/>
    <col min="24" max="24" width="5" customWidth="true" style="11"/>
    <col min="25" max="25" width="12.7109375" customWidth="true" style="11"/>
    <col min="26" max="26" width="5" customWidth="true" style="11"/>
    <col min="27" max="27" width="5" customWidth="true" style="11"/>
    <col min="28" max="28" width="12.7109375" customWidth="true" style="11"/>
    <col min="29" max="29" width="5" customWidth="true" style="11"/>
    <col min="30" max="30" width="5" customWidth="true" style="11"/>
    <col min="31" max="31" width="12.7109375" customWidth="true" style="11"/>
    <col min="32" max="32" width="5" customWidth="true" style="11"/>
    <col min="33" max="33" width="5" customWidth="true" style="11"/>
    <col min="34" max="34" width="12.7109375" customWidth="true" style="11"/>
    <col min="35" max="35" width="5" customWidth="true" style="11"/>
    <col min="36" max="36" width="5" customWidth="true" style="11"/>
    <col min="37" max="37" width="12.7109375" customWidth="true" style="11"/>
    <col min="38" max="38" width="5" customWidth="true" style="11"/>
    <col min="39" max="39" width="5" customWidth="true" style="11"/>
    <col min="40" max="40" width="12.7109375" customWidth="true" style="11"/>
    <col min="41" max="41" width="5" customWidth="true" style="11"/>
    <col min="42" max="42" width="5.7109375" customWidth="true" style="11"/>
    <col min="43" max="43" width="12.7109375" customWidth="true" style="11"/>
    <col min="44" max="44" width="5" customWidth="true" style="11"/>
    <col min="45" max="45" width="5" customWidth="true" style="11"/>
    <col min="46" max="46" width="12.7109375" customWidth="true" style="11"/>
    <col min="47" max="47" width="5" customWidth="true" style="11"/>
    <col min="48" max="48" width="5" customWidth="true" style="11"/>
    <col min="49" max="49" width="12.7109375" customWidth="true" style="11"/>
    <col min="50" max="50" width="5" customWidth="true" style="11"/>
    <col min="51" max="51" width="5" customWidth="true" style="11"/>
    <col min="52" max="52" width="12.7109375" customWidth="true" style="11"/>
    <col min="53" max="53" width="5" customWidth="true" style="11"/>
    <col min="54" max="54" width="5" customWidth="true" style="11"/>
    <col min="55" max="55" width="12.7109375" customWidth="true" style="11"/>
    <col min="56" max="56" width="5" customWidth="true" style="11"/>
    <col min="57" max="57" width="5" customWidth="true" style="11"/>
    <col min="58" max="58" width="12.7109375" customWidth="true" style="11"/>
    <col min="59" max="59" width="5" customWidth="true" style="11"/>
    <col min="60" max="60" width="5" customWidth="true" style="11"/>
    <col min="61" max="61" width="12.7109375" customWidth="true" style="11"/>
    <col min="62" max="62" width="5" customWidth="true" style="11"/>
    <col min="63" max="63" width="5" customWidth="true" style="11"/>
    <col min="64" max="64" width="11.42578125" customWidth="true" style="11"/>
    <col min="65" max="65" width="7.140625" customWidth="true" style="11"/>
    <col min="66" max="66" width="7.140625" customWidth="true" style="11"/>
    <col min="67" max="67" width="13.140625" customWidth="true" style="11"/>
    <col min="68" max="68" width="12.7109375" customWidth="true" style="11"/>
    <col min="69" max="69" width="5.7109375" customWidth="true" style="11"/>
    <col min="70" max="70" width="5" customWidth="true" style="11"/>
    <col min="71" max="71" width="12.7109375" customWidth="true" style="11"/>
    <col min="72" max="72" width="5.7109375" customWidth="true" style="11"/>
    <col min="73" max="73" width="5" customWidth="true" style="11"/>
    <col min="74" max="74" width="12.7109375" customWidth="true" style="11"/>
    <col min="75" max="75" width="5.7109375" customWidth="true" style="11"/>
    <col min="76" max="76" width="6.28515625" customWidth="true" style="0"/>
  </cols>
  <sheetData>
    <row r="1" spans="1:76" s="13" customFormat="1">
      <c r="A1" s="14" t="s">
        <v>96</v>
      </c>
      <c r="B1" s="14" t="s">
        <v>39</v>
      </c>
      <c r="C1" s="14" t="s">
        <v>97</v>
      </c>
      <c r="D1" s="14" t="s">
        <v>96</v>
      </c>
      <c r="E1" s="14" t="s">
        <v>41</v>
      </c>
      <c r="F1" s="14" t="s">
        <v>98</v>
      </c>
      <c r="G1" s="14" t="s">
        <v>96</v>
      </c>
      <c r="H1" s="14" t="s">
        <v>43</v>
      </c>
      <c r="I1" s="14" t="s">
        <v>98</v>
      </c>
      <c r="J1" s="14" t="s">
        <v>96</v>
      </c>
      <c r="K1" s="14">
        <v>1</v>
      </c>
      <c r="L1" s="14" t="s">
        <v>98</v>
      </c>
      <c r="M1" s="14" t="s">
        <v>96</v>
      </c>
      <c r="N1" s="14">
        <v>2</v>
      </c>
      <c r="O1" s="14" t="s">
        <v>98</v>
      </c>
      <c r="P1" s="14" t="s">
        <v>96</v>
      </c>
      <c r="Q1" s="14">
        <v>3</v>
      </c>
      <c r="R1" s="14" t="s">
        <v>98</v>
      </c>
      <c r="S1" s="14" t="s">
        <v>96</v>
      </c>
      <c r="T1" s="14">
        <v>4</v>
      </c>
      <c r="U1" s="14" t="s">
        <v>98</v>
      </c>
      <c r="V1" s="14" t="s">
        <v>96</v>
      </c>
      <c r="W1" s="14">
        <v>5</v>
      </c>
      <c r="X1" s="14" t="s">
        <v>98</v>
      </c>
      <c r="Y1" s="14" t="s">
        <v>96</v>
      </c>
      <c r="Z1" s="14" t="s">
        <v>61</v>
      </c>
      <c r="AA1" s="14" t="s">
        <v>98</v>
      </c>
      <c r="AB1" s="14" t="s">
        <v>96</v>
      </c>
      <c r="AC1" s="14" t="s">
        <v>63</v>
      </c>
      <c r="AD1" s="14" t="s">
        <v>98</v>
      </c>
      <c r="AE1" s="14" t="s">
        <v>96</v>
      </c>
      <c r="AF1" s="14">
        <v>7</v>
      </c>
      <c r="AG1" s="14" t="s">
        <v>98</v>
      </c>
      <c r="AH1" s="14" t="s">
        <v>96</v>
      </c>
      <c r="AI1" s="14" t="s">
        <v>66</v>
      </c>
      <c r="AJ1" s="14" t="s">
        <v>98</v>
      </c>
      <c r="AK1" s="14" t="s">
        <v>96</v>
      </c>
      <c r="AL1" s="14" t="s">
        <v>68</v>
      </c>
      <c r="AM1" s="14" t="s">
        <v>98</v>
      </c>
      <c r="AN1" s="14" t="s">
        <v>96</v>
      </c>
      <c r="AO1" s="14" t="s">
        <v>71</v>
      </c>
      <c r="AP1" s="14" t="s">
        <v>98</v>
      </c>
      <c r="AQ1" s="14" t="s">
        <v>96</v>
      </c>
      <c r="AR1" s="14" t="s">
        <v>73</v>
      </c>
      <c r="AS1" s="14" t="s">
        <v>98</v>
      </c>
      <c r="AT1" s="14" t="s">
        <v>96</v>
      </c>
      <c r="AU1" s="14" t="s">
        <v>75</v>
      </c>
      <c r="AV1" s="14" t="s">
        <v>98</v>
      </c>
      <c r="AW1" s="14" t="s">
        <v>96</v>
      </c>
      <c r="AX1" s="14" t="s">
        <v>78</v>
      </c>
      <c r="AY1" s="14" t="s">
        <v>98</v>
      </c>
      <c r="AZ1" s="14" t="s">
        <v>96</v>
      </c>
      <c r="BA1" s="14" t="s">
        <v>80</v>
      </c>
      <c r="BB1" s="14" t="s">
        <v>98</v>
      </c>
      <c r="BC1" s="14" t="s">
        <v>96</v>
      </c>
      <c r="BD1" s="14" t="s">
        <v>82</v>
      </c>
      <c r="BE1" s="14" t="s">
        <v>98</v>
      </c>
      <c r="BF1" s="14" t="s">
        <v>96</v>
      </c>
      <c r="BG1" s="14" t="s">
        <v>84</v>
      </c>
      <c r="BH1" s="14" t="s">
        <v>98</v>
      </c>
      <c r="BI1" s="14" t="s">
        <v>96</v>
      </c>
      <c r="BJ1" s="14" t="s">
        <v>86</v>
      </c>
      <c r="BK1" s="14" t="s">
        <v>98</v>
      </c>
      <c r="BL1" s="14" t="s">
        <v>96</v>
      </c>
      <c r="BM1" s="14" t="s">
        <v>39</v>
      </c>
      <c r="BN1" s="14" t="s">
        <v>97</v>
      </c>
      <c r="BO1" s="14"/>
      <c r="BP1" s="14" t="s">
        <v>96</v>
      </c>
      <c r="BQ1" s="14" t="s">
        <v>90</v>
      </c>
      <c r="BR1" s="14" t="s">
        <v>98</v>
      </c>
      <c r="BS1" s="14" t="s">
        <v>96</v>
      </c>
      <c r="BT1" s="14" t="s">
        <v>92</v>
      </c>
      <c r="BU1" s="14" t="s">
        <v>98</v>
      </c>
      <c r="BV1" s="14" t="s">
        <v>96</v>
      </c>
      <c r="BW1" s="14" t="s">
        <v>94</v>
      </c>
      <c r="BX1" s="13" t="s">
        <v>98</v>
      </c>
    </row>
    <row r="2" spans="1:76">
      <c r="A2" s="11">
        <v>180</v>
      </c>
      <c r="B2" s="11">
        <v>0</v>
      </c>
      <c r="C2" s="11">
        <f>IF(Resultados!D3='BR mujer'!A2,B2,0)</f>
        <v>0</v>
      </c>
      <c r="D2" s="11">
        <v>0</v>
      </c>
      <c r="E2" s="11">
        <v>0</v>
      </c>
      <c r="F2" s="11">
        <f>IF(Resultados!D4='BR mujer'!D2,E2,0)</f>
        <v>0</v>
      </c>
      <c r="G2" s="11">
        <v>0</v>
      </c>
      <c r="H2" s="11">
        <v>0</v>
      </c>
      <c r="I2" s="11">
        <f>IF(Resultados!D5='BR mujer'!G2,H2,0)</f>
        <v>0</v>
      </c>
      <c r="J2" s="11">
        <v>0</v>
      </c>
      <c r="K2" s="11">
        <v>0</v>
      </c>
      <c r="L2" s="11">
        <f>IF(Resultados!D9='BR mujer'!J2,K2,0)</f>
        <v>0</v>
      </c>
      <c r="M2" s="11">
        <v>0</v>
      </c>
      <c r="N2" s="11">
        <v>0</v>
      </c>
      <c r="O2" s="11">
        <f>IF(Resultados!D10='BR mujer'!M2,N2,0)</f>
        <v>0</v>
      </c>
      <c r="P2" s="11">
        <v>0</v>
      </c>
      <c r="Q2" s="11">
        <v>0</v>
      </c>
      <c r="R2" s="11">
        <f>IF(Resultados!D11='BR mujer'!P2,Q2,0)</f>
        <v>0</v>
      </c>
      <c r="S2" s="11">
        <v>0</v>
      </c>
      <c r="T2" s="11">
        <v>0</v>
      </c>
      <c r="U2" s="11">
        <f>IF(Resultados!D12='BR mujer'!S2,T2,0)</f>
        <v>0</v>
      </c>
      <c r="V2" s="11">
        <v>0</v>
      </c>
      <c r="W2" s="11">
        <v>0</v>
      </c>
      <c r="X2" s="11">
        <f>IF(Resultados!D13='BR mujer'!V2,W2,0)</f>
        <v>0</v>
      </c>
      <c r="Y2" s="11">
        <v>0</v>
      </c>
      <c r="Z2" s="11">
        <v>0</v>
      </c>
      <c r="AA2" s="11">
        <f>IF(Resultados!D14='BR mujer'!Y2,Z2,0)</f>
        <v>0</v>
      </c>
      <c r="AB2" s="11">
        <v>0</v>
      </c>
      <c r="AC2" s="11">
        <v>0</v>
      </c>
      <c r="AD2" s="11">
        <f>IF(Resultados!D15='BR mujer'!AB2,AC2,0)</f>
        <v>0</v>
      </c>
      <c r="AE2" s="11">
        <v>0</v>
      </c>
      <c r="AF2" s="11">
        <v>0</v>
      </c>
      <c r="AG2" s="11">
        <f>IF(Resultados!D16='BR mujer'!AE2,AF2,0)</f>
        <v>0</v>
      </c>
      <c r="AH2" s="11">
        <v>0</v>
      </c>
      <c r="AI2" s="11">
        <v>0</v>
      </c>
      <c r="AJ2" s="11">
        <f>IF(Resultados!D17='BR mujer'!AH2,AI2,0)</f>
        <v>0</v>
      </c>
      <c r="AK2" s="11">
        <v>0</v>
      </c>
      <c r="AL2" s="11">
        <v>0</v>
      </c>
      <c r="AM2" s="11">
        <f>IF(Resultados!D18='BR mujer'!AK2,AL2,0)</f>
        <v>0</v>
      </c>
      <c r="AN2" s="11">
        <v>0</v>
      </c>
      <c r="AO2" s="11">
        <v>0</v>
      </c>
      <c r="AP2" s="11">
        <f>IF(Resultados!D21='BR mujer'!AN2,AO2,0)</f>
        <v>0</v>
      </c>
      <c r="AQ2" s="11">
        <v>0</v>
      </c>
      <c r="AR2" s="11">
        <v>0</v>
      </c>
      <c r="AS2" s="11">
        <f>IF(Resultados!D22='BR mujer'!AQ2,AR2,0)</f>
        <v>0</v>
      </c>
      <c r="AT2" s="11">
        <v>0</v>
      </c>
      <c r="AU2" s="11">
        <v>7</v>
      </c>
      <c r="AV2" s="11">
        <f>IF(Resultados!D23='BR mujer'!AT2,AU2,0)</f>
        <v>7</v>
      </c>
      <c r="AW2" s="11">
        <v>0</v>
      </c>
      <c r="AX2" s="11">
        <v>0</v>
      </c>
      <c r="AY2" s="11">
        <f>IF(Resultados!D26='BR mujer'!AW2,AX2,0)</f>
        <v>0</v>
      </c>
      <c r="AZ2" s="11">
        <v>0</v>
      </c>
      <c r="BA2" s="11">
        <v>10</v>
      </c>
      <c r="BB2" s="11">
        <f>IF(Resultados!D27='BR mujer'!AZ2,BA2,0)</f>
        <v>10</v>
      </c>
      <c r="BC2" s="11">
        <v>0</v>
      </c>
      <c r="BD2" s="11">
        <v>0</v>
      </c>
      <c r="BE2" s="11">
        <f>IF(Resultados!D28='BR mujer'!BC2,BD2,0)</f>
        <v>0</v>
      </c>
      <c r="BF2" s="11">
        <v>0</v>
      </c>
      <c r="BG2" s="11">
        <v>0</v>
      </c>
      <c r="BH2" s="11">
        <f>IF(Resultados!D29='BR mujer'!BF2,BG2,0)</f>
        <v>0</v>
      </c>
      <c r="BI2" s="11">
        <v>0</v>
      </c>
      <c r="BJ2" s="11">
        <v>0</v>
      </c>
      <c r="BK2" s="11">
        <f>IF(Resultados!D30='BR mujer'!BI2,BJ2,0)</f>
        <v>0</v>
      </c>
      <c r="BL2" s="11">
        <v>180</v>
      </c>
      <c r="BM2" s="11">
        <v>0</v>
      </c>
      <c r="BN2" s="11">
        <f>IF(Resultados!BO3&lt;='BR mujer'!BL2,BM2,0)</f>
        <v>0</v>
      </c>
      <c r="BP2" s="11">
        <v>0</v>
      </c>
      <c r="BQ2" s="11">
        <v>0</v>
      </c>
      <c r="BR2" s="11">
        <f>IF(Resultados!D34='BR mujer'!BP2,BQ2,0)</f>
        <v>0</v>
      </c>
      <c r="BS2" s="11">
        <v>0</v>
      </c>
      <c r="BT2" s="11">
        <v>0</v>
      </c>
      <c r="BU2" s="11">
        <f>IF(Resultados!D35='BR mujer'!BS2,BT2,0)</f>
        <v>0</v>
      </c>
      <c r="BV2" s="11">
        <v>0</v>
      </c>
      <c r="BW2" s="11">
        <v>0</v>
      </c>
      <c r="BX2" s="11">
        <f>IF(Resultados!D36='BR mujer'!BV2,BW2,0)</f>
        <v>0</v>
      </c>
    </row>
    <row r="3" spans="1:76">
      <c r="A3" s="11">
        <v>181</v>
      </c>
      <c r="B3" s="11">
        <v>5</v>
      </c>
      <c r="C3" s="11">
        <f>IF(Resultados!D3='BR mujer'!A3,B3,0)</f>
        <v>0</v>
      </c>
      <c r="D3" s="11">
        <v>1</v>
      </c>
      <c r="E3" s="11">
        <v>0</v>
      </c>
      <c r="F3" s="11">
        <f>IF(Resultados!D4='BR mujer'!D3,E3,0)</f>
        <v>0</v>
      </c>
      <c r="G3" s="11">
        <v>1</v>
      </c>
      <c r="H3" s="11">
        <v>15</v>
      </c>
      <c r="I3" s="11">
        <f>IF(Resultados!D5='BR mujer'!G3,H3,0)</f>
        <v>0</v>
      </c>
      <c r="J3" s="11">
        <v>1</v>
      </c>
      <c r="K3" s="11">
        <v>0</v>
      </c>
      <c r="L3" s="11">
        <f>IF(Resultados!D9='BR mujer'!J3,K3,0)</f>
        <v>0</v>
      </c>
      <c r="M3" s="11">
        <v>1</v>
      </c>
      <c r="N3" s="11">
        <v>0</v>
      </c>
      <c r="O3" s="11">
        <f>IF(Resultados!D10='BR mujer'!M3,N3,0)</f>
        <v>0</v>
      </c>
      <c r="P3" s="11">
        <v>1</v>
      </c>
      <c r="Q3" s="11">
        <v>0</v>
      </c>
      <c r="R3" s="11">
        <f>IF(Resultados!D11='BR mujer'!P3,Q3,0)</f>
        <v>0</v>
      </c>
      <c r="S3" s="11">
        <v>1</v>
      </c>
      <c r="T3" s="11">
        <v>0</v>
      </c>
      <c r="U3" s="11">
        <f>IF(Resultados!D12='BR mujer'!S3,T3,0)</f>
        <v>0</v>
      </c>
      <c r="V3" s="11">
        <v>1</v>
      </c>
      <c r="W3" s="11">
        <v>0</v>
      </c>
      <c r="X3" s="11">
        <f>IF(Resultados!D13='BR mujer'!V3,W3,0)</f>
        <v>0</v>
      </c>
      <c r="Y3" s="11">
        <v>1</v>
      </c>
      <c r="Z3" s="11">
        <v>0</v>
      </c>
      <c r="AA3" s="11">
        <f>IF(Resultados!D14='BR mujer'!Y3,Z3,0)</f>
        <v>0</v>
      </c>
      <c r="AB3" s="11">
        <v>1</v>
      </c>
      <c r="AC3" s="11">
        <v>0</v>
      </c>
      <c r="AD3" s="11">
        <f>IF(Resultados!D15='BR mujer'!AB3,AC3,0)</f>
        <v>0</v>
      </c>
      <c r="AE3" s="11">
        <v>1</v>
      </c>
      <c r="AF3" s="11">
        <v>0</v>
      </c>
      <c r="AG3" s="11">
        <f>IF(Resultados!D16='BR mujer'!AE3,AF3,0)</f>
        <v>0</v>
      </c>
      <c r="AH3" s="11">
        <v>1</v>
      </c>
      <c r="AI3" s="11">
        <v>0</v>
      </c>
      <c r="AJ3" s="11">
        <f>IF(Resultados!D17='BR mujer'!AH3,AI3,0)</f>
        <v>0</v>
      </c>
      <c r="AK3" s="11">
        <v>1</v>
      </c>
      <c r="AL3" s="11">
        <v>0</v>
      </c>
      <c r="AM3" s="11">
        <f>IF(Resultados!D18='BR mujer'!AK3,AL3,0)</f>
        <v>0</v>
      </c>
      <c r="AN3" s="11">
        <v>1</v>
      </c>
      <c r="AO3" s="11">
        <v>0</v>
      </c>
      <c r="AP3" s="11">
        <f>IF(Resultados!D21='BR mujer'!AN3,AO3,0)</f>
        <v>0</v>
      </c>
      <c r="AQ3" s="11">
        <v>1</v>
      </c>
      <c r="AR3" s="11">
        <v>0</v>
      </c>
      <c r="AS3" s="11">
        <f>IF(Resultados!D22='BR mujer'!AQ3,AR3,0)</f>
        <v>0</v>
      </c>
      <c r="AT3" s="11">
        <v>1</v>
      </c>
      <c r="AU3" s="11">
        <v>7</v>
      </c>
      <c r="AV3" s="11">
        <f>IF(Resultados!D23='BR mujer'!AT3,AU3,0)</f>
        <v>0</v>
      </c>
      <c r="AW3" s="11">
        <v>1</v>
      </c>
      <c r="AX3" s="11">
        <v>0</v>
      </c>
      <c r="AY3" s="11">
        <f>IF(Resultados!D26='BR mujer'!AW3,AX3,0)</f>
        <v>0</v>
      </c>
      <c r="AZ3" s="11">
        <v>1</v>
      </c>
      <c r="BA3" s="11">
        <v>10</v>
      </c>
      <c r="BB3" s="11">
        <f>IF(Resultados!D27='BR mujer'!AZ3,BA3,0)</f>
        <v>0</v>
      </c>
      <c r="BC3" s="11">
        <v>1</v>
      </c>
      <c r="BD3" s="11">
        <v>0</v>
      </c>
      <c r="BE3" s="11">
        <f>IF(Resultados!D28='BR mujer'!BC3,BD3,0)</f>
        <v>0</v>
      </c>
      <c r="BF3" s="11">
        <v>1</v>
      </c>
      <c r="BG3" s="11">
        <v>0</v>
      </c>
      <c r="BH3" s="11">
        <f>IF(Resultados!D29='BR mujer'!BF3,BG3,0)</f>
        <v>0</v>
      </c>
      <c r="BI3" s="11">
        <v>1</v>
      </c>
      <c r="BJ3" s="11">
        <v>0</v>
      </c>
      <c r="BK3" s="11">
        <f>IF(Resultados!D30='BR mujer'!BI3,BJ3,0)</f>
        <v>0</v>
      </c>
      <c r="BL3" s="11">
        <v>194</v>
      </c>
      <c r="BM3" s="11">
        <v>5</v>
      </c>
      <c r="BN3" s="11">
        <f>IF(BO3=TRUE,BM3,0)</f>
        <v>0</v>
      </c>
      <c r="BO3" s="11">
        <f>AND(Resultados!BO3&gt;'BR mujer'!BL2,Resultados!BO3&lt;='BR mujer'!BL3)</f>
        <v/>
      </c>
      <c r="BP3" s="11">
        <v>1</v>
      </c>
      <c r="BQ3" s="11">
        <v>0</v>
      </c>
      <c r="BR3" s="11">
        <f>IF(Resultados!D34='BR mujer'!BP3,BQ3,0)</f>
        <v>0</v>
      </c>
      <c r="BS3" s="11">
        <v>1</v>
      </c>
      <c r="BT3" s="11">
        <v>0</v>
      </c>
      <c r="BU3" s="11">
        <f>IF(Resultados!D35='BR mujer'!BS3,BT3,0)</f>
        <v>0</v>
      </c>
      <c r="BV3" s="11">
        <v>1</v>
      </c>
      <c r="BW3" s="11">
        <v>0</v>
      </c>
      <c r="BX3" s="11">
        <f>IF(Resultados!D36='BR mujer'!BV3,BW3,0)</f>
        <v>0</v>
      </c>
    </row>
    <row r="4" spans="1:76">
      <c r="A4" s="11">
        <v>182</v>
      </c>
      <c r="B4" s="11">
        <v>5</v>
      </c>
      <c r="C4" s="11">
        <f>IF(Resultados!D3='BR mujer'!A4,B4,0)</f>
        <v>0</v>
      </c>
      <c r="D4" s="11">
        <v>2</v>
      </c>
      <c r="E4" s="11">
        <v>0</v>
      </c>
      <c r="F4" s="11">
        <f>IF(Resultados!D4='BR mujer'!D4,E4,0)</f>
        <v>0</v>
      </c>
      <c r="G4" s="11">
        <v>2</v>
      </c>
      <c r="H4" s="11">
        <v>25</v>
      </c>
      <c r="I4" s="11">
        <f>IF(Resultados!D5='BR mujer'!G4,H4,0)</f>
        <v>0</v>
      </c>
      <c r="J4" s="11">
        <v>2</v>
      </c>
      <c r="K4" s="11">
        <v>0</v>
      </c>
      <c r="L4" s="11">
        <f>IF(Resultados!D9='BR mujer'!J4,K4,0)</f>
        <v>0</v>
      </c>
      <c r="M4" s="11">
        <v>2</v>
      </c>
      <c r="N4" s="11">
        <v>0</v>
      </c>
      <c r="O4" s="11">
        <f>IF(Resultados!D10='BR mujer'!M4,N4,0)</f>
        <v>0</v>
      </c>
      <c r="P4" s="11">
        <v>2</v>
      </c>
      <c r="Q4" s="11">
        <v>0</v>
      </c>
      <c r="R4" s="11">
        <f>IF(Resultados!D11='BR mujer'!P4,Q4,0)</f>
        <v>0</v>
      </c>
      <c r="S4" s="11">
        <v>2</v>
      </c>
      <c r="T4" s="11">
        <v>0</v>
      </c>
      <c r="U4" s="11">
        <f>IF(Resultados!D12='BR mujer'!S4,T4,0)</f>
        <v>0</v>
      </c>
      <c r="V4" s="11">
        <v>2</v>
      </c>
      <c r="W4" s="11">
        <v>0</v>
      </c>
      <c r="X4" s="11">
        <f>IF(Resultados!D13='BR mujer'!V4,W4,0)</f>
        <v>0</v>
      </c>
      <c r="Y4" s="11">
        <v>2</v>
      </c>
      <c r="Z4" s="11">
        <v>0</v>
      </c>
      <c r="AA4" s="11">
        <f>IF(Resultados!D14='BR mujer'!Y4,Z4,0)</f>
        <v>0</v>
      </c>
      <c r="AB4" s="11">
        <v>2</v>
      </c>
      <c r="AC4" s="11">
        <v>0</v>
      </c>
      <c r="AD4" s="11">
        <f>IF(Resultados!D15='BR mujer'!AB4,AC4,0)</f>
        <v>0</v>
      </c>
      <c r="AE4" s="11">
        <v>2</v>
      </c>
      <c r="AF4" s="11">
        <v>0</v>
      </c>
      <c r="AG4" s="11">
        <f>IF(Resultados!D16='BR mujer'!AE4,AF4,0)</f>
        <v>0</v>
      </c>
      <c r="AH4" s="11">
        <v>2</v>
      </c>
      <c r="AI4" s="11">
        <v>0</v>
      </c>
      <c r="AJ4" s="11">
        <f>IF(Resultados!D17='BR mujer'!AH4,AI4,0)</f>
        <v>0</v>
      </c>
      <c r="AK4" s="11">
        <v>2</v>
      </c>
      <c r="AL4" s="11">
        <v>0</v>
      </c>
      <c r="AM4" s="11">
        <f>IF(Resultados!D18='BR mujer'!AK4,AL4,0)</f>
        <v>0</v>
      </c>
      <c r="AN4" s="11">
        <v>2</v>
      </c>
      <c r="AO4" s="11">
        <v>0</v>
      </c>
      <c r="AP4" s="11">
        <f>IF(Resultados!D21='BR mujer'!AN4,AO4,0)</f>
        <v>0</v>
      </c>
      <c r="AQ4" s="11">
        <v>2</v>
      </c>
      <c r="AR4" s="11">
        <v>0</v>
      </c>
      <c r="AS4" s="11">
        <f>IF(Resultados!D22='BR mujer'!AQ4,AR4,0)</f>
        <v>0</v>
      </c>
      <c r="AT4" s="11">
        <v>2</v>
      </c>
      <c r="AU4" s="11">
        <v>7</v>
      </c>
      <c r="AV4" s="11">
        <f>IF(Resultados!D23='BR mujer'!AT4,AU4,0)</f>
        <v>0</v>
      </c>
      <c r="AW4" s="11">
        <v>2</v>
      </c>
      <c r="AX4" s="11">
        <v>0</v>
      </c>
      <c r="AY4" s="11">
        <f>IF(Resultados!D26='BR mujer'!AW4,AX4,0)</f>
        <v>0</v>
      </c>
      <c r="AZ4" s="11">
        <v>2</v>
      </c>
      <c r="BA4" s="11">
        <v>10</v>
      </c>
      <c r="BB4" s="11">
        <f>IF(Resultados!D27='BR mujer'!AZ4,BA4,0)</f>
        <v>0</v>
      </c>
      <c r="BC4" s="11">
        <v>2</v>
      </c>
      <c r="BD4" s="11">
        <v>0</v>
      </c>
      <c r="BE4" s="11">
        <f>IF(Resultados!D28='BR mujer'!BC4,BD4,0)</f>
        <v>0</v>
      </c>
      <c r="BF4" s="11">
        <v>2</v>
      </c>
      <c r="BG4" s="11">
        <v>0</v>
      </c>
      <c r="BH4" s="11">
        <f>IF(Resultados!D29='BR mujer'!BF4,BG4,0)</f>
        <v>0</v>
      </c>
      <c r="BI4" s="11">
        <v>2</v>
      </c>
      <c r="BJ4" s="11">
        <v>0</v>
      </c>
      <c r="BK4" s="11">
        <f>IF(Resultados!D30='BR mujer'!BI4,BJ4,0)</f>
        <v>0</v>
      </c>
      <c r="BL4" s="11">
        <v>206</v>
      </c>
      <c r="BM4" s="11">
        <v>10</v>
      </c>
      <c r="BN4" s="11">
        <f>IF(BO4=TRUE,BM4,0)</f>
        <v>0</v>
      </c>
      <c r="BO4" s="11">
        <f>AND(Resultados!BO3&gt;'BR mujer'!BL3,Resultados!BO3&lt;='BR mujer'!BL4)</f>
        <v/>
      </c>
      <c r="BP4" s="11">
        <v>2</v>
      </c>
      <c r="BQ4" s="11">
        <v>0</v>
      </c>
      <c r="BR4" s="11">
        <f>IF(Resultados!D34='BR mujer'!BP4,BQ4,0)</f>
        <v>0</v>
      </c>
      <c r="BS4" s="11">
        <v>2</v>
      </c>
      <c r="BT4" s="11">
        <v>0</v>
      </c>
      <c r="BU4" s="11">
        <f>IF(Resultados!D35='BR mujer'!BS4,BT4,0)</f>
        <v>0</v>
      </c>
      <c r="BV4" s="11">
        <v>2</v>
      </c>
      <c r="BW4" s="11">
        <v>0</v>
      </c>
      <c r="BX4" s="11">
        <f>IF(Resultados!D36='BR mujer'!BV4,BW4,0)</f>
        <v>0</v>
      </c>
    </row>
    <row r="5" spans="1:76">
      <c r="A5" s="11">
        <v>183</v>
      </c>
      <c r="B5" s="11">
        <v>5</v>
      </c>
      <c r="C5" s="11">
        <f>IF(Resultados!D3='BR mujer'!A5,B5,0)</f>
        <v>0</v>
      </c>
      <c r="D5" s="11">
        <v>3</v>
      </c>
      <c r="E5" s="11">
        <v>10</v>
      </c>
      <c r="F5" s="11">
        <f>IF(Resultados!D4='BR mujer'!D5,E5,0)</f>
        <v>0</v>
      </c>
      <c r="G5" s="11">
        <v>3</v>
      </c>
      <c r="H5" s="11">
        <v>34</v>
      </c>
      <c r="I5" s="11">
        <f>IF(Resultados!D5='BR mujer'!G5,H5,0)</f>
        <v>0</v>
      </c>
      <c r="J5" s="11">
        <v>3</v>
      </c>
      <c r="K5" s="11">
        <v>0</v>
      </c>
      <c r="L5" s="11">
        <f>IF(Resultados!D9='BR mujer'!J5,K5,0)</f>
        <v>0</v>
      </c>
      <c r="M5" s="11">
        <v>3</v>
      </c>
      <c r="N5" s="11">
        <v>0</v>
      </c>
      <c r="O5" s="11">
        <f>IF(Resultados!D10='BR mujer'!M5,N5,0)</f>
        <v>0</v>
      </c>
      <c r="P5" s="11">
        <v>3</v>
      </c>
      <c r="Q5" s="11">
        <v>0</v>
      </c>
      <c r="R5" s="11">
        <f>IF(Resultados!D11='BR mujer'!P5,Q5,0)</f>
        <v>0</v>
      </c>
      <c r="S5" s="11">
        <v>3</v>
      </c>
      <c r="T5" s="11">
        <v>0</v>
      </c>
      <c r="U5" s="11">
        <f>IF(Resultados!D12='BR mujer'!S5,T5,0)</f>
        <v>0</v>
      </c>
      <c r="V5" s="11">
        <v>3</v>
      </c>
      <c r="W5" s="11">
        <v>0</v>
      </c>
      <c r="X5" s="11">
        <f>IF(Resultados!D13='BR mujer'!V5,W5,0)</f>
        <v>0</v>
      </c>
      <c r="Y5" s="11">
        <v>3</v>
      </c>
      <c r="Z5" s="11">
        <v>0</v>
      </c>
      <c r="AA5" s="11">
        <f>IF(Resultados!D14='BR mujer'!Y5,Z5,0)</f>
        <v>0</v>
      </c>
      <c r="AB5" s="11">
        <v>3</v>
      </c>
      <c r="AC5" s="11">
        <v>0</v>
      </c>
      <c r="AD5" s="11">
        <f>IF(Resultados!D15='BR mujer'!AB5,AC5,0)</f>
        <v>0</v>
      </c>
      <c r="AE5" s="11">
        <v>3</v>
      </c>
      <c r="AF5" s="11">
        <v>0</v>
      </c>
      <c r="AG5" s="11">
        <f>IF(Resultados!D16='BR mujer'!AE5,AF5,0)</f>
        <v>0</v>
      </c>
      <c r="AH5" s="11">
        <v>3</v>
      </c>
      <c r="AI5" s="11">
        <v>0</v>
      </c>
      <c r="AJ5" s="11">
        <f>IF(Resultados!D17='BR mujer'!AH5,AI5,0)</f>
        <v>0</v>
      </c>
      <c r="AK5" s="11">
        <v>3</v>
      </c>
      <c r="AL5" s="11">
        <v>10</v>
      </c>
      <c r="AM5" s="11">
        <f>IF(Resultados!D18='BR mujer'!AK5,AL5,0)</f>
        <v>0</v>
      </c>
      <c r="AN5" s="11">
        <v>3</v>
      </c>
      <c r="AO5" s="11">
        <v>16</v>
      </c>
      <c r="AP5" s="11">
        <f>IF(Resultados!D21='BR mujer'!AN5,AO5,0)</f>
        <v>0</v>
      </c>
      <c r="AQ5" s="11">
        <v>3</v>
      </c>
      <c r="AR5" s="11">
        <v>0</v>
      </c>
      <c r="AS5" s="11">
        <f>IF(Resultados!D22='BR mujer'!AQ5,AR5,0)</f>
        <v>0</v>
      </c>
      <c r="AT5" s="11">
        <v>3</v>
      </c>
      <c r="AU5" s="11">
        <v>12</v>
      </c>
      <c r="AV5" s="11">
        <f>IF(Resultados!D23='BR mujer'!AT5,AU5,0)</f>
        <v>0</v>
      </c>
      <c r="AW5" s="11">
        <v>3</v>
      </c>
      <c r="AX5" s="11">
        <v>5</v>
      </c>
      <c r="AY5" s="11">
        <f>IF(Resultados!D26='BR mujer'!AW5,AX5,0)</f>
        <v>0</v>
      </c>
      <c r="AZ5" s="11">
        <v>3</v>
      </c>
      <c r="BA5" s="11">
        <v>25</v>
      </c>
      <c r="BB5" s="11">
        <f>IF(Resultados!D27='BR mujer'!AZ5,BA5,0)</f>
        <v>0</v>
      </c>
      <c r="BC5" s="11">
        <v>3</v>
      </c>
      <c r="BD5" s="11">
        <v>0</v>
      </c>
      <c r="BE5" s="11">
        <f>IF(Resultados!D28='BR mujer'!BC5,BD5,0)</f>
        <v>0</v>
      </c>
      <c r="BF5" s="11">
        <v>3</v>
      </c>
      <c r="BG5" s="11">
        <v>0</v>
      </c>
      <c r="BH5" s="11">
        <f>IF(Resultados!D29='BR mujer'!BF5,BG5,0)</f>
        <v>0</v>
      </c>
      <c r="BI5" s="11">
        <v>3</v>
      </c>
      <c r="BJ5" s="11">
        <v>0</v>
      </c>
      <c r="BK5" s="11">
        <f>IF(Resultados!D30='BR mujer'!BI5,BJ5,0)</f>
        <v>0</v>
      </c>
      <c r="BL5" s="11">
        <v>219</v>
      </c>
      <c r="BM5" s="11">
        <v>15</v>
      </c>
      <c r="BN5" s="11">
        <f>IF(BO5=TRUE,BM5,0)</f>
        <v>0</v>
      </c>
      <c r="BO5" s="11">
        <f>AND(Resultados!BO3&gt;'BR mujer'!BL4,Resultados!BO3&lt;='BR mujer'!BL5)</f>
        <v/>
      </c>
      <c r="BP5" s="11">
        <v>3</v>
      </c>
      <c r="BQ5" s="11">
        <v>35</v>
      </c>
      <c r="BR5" s="11">
        <f>IF(Resultados!D34='BR mujer'!BP5,BQ5,0)</f>
        <v>0</v>
      </c>
      <c r="BS5" s="11">
        <v>3</v>
      </c>
      <c r="BT5" s="11">
        <v>10</v>
      </c>
      <c r="BU5" s="11">
        <f>IF(Resultados!D35='BR mujer'!BS5,BT5,0)</f>
        <v>0</v>
      </c>
      <c r="BV5" s="11">
        <v>3</v>
      </c>
      <c r="BW5" s="11">
        <v>15</v>
      </c>
      <c r="BX5" s="11">
        <f>IF(Resultados!D36='BR mujer'!BV5,BW5,0)</f>
        <v>0</v>
      </c>
    </row>
    <row r="6" spans="1:76">
      <c r="A6" s="11">
        <v>184</v>
      </c>
      <c r="B6" s="11">
        <v>5</v>
      </c>
      <c r="C6" s="11">
        <f>IF(Resultados!D3='BR mujer'!A6,B6,0)</f>
        <v>0</v>
      </c>
      <c r="D6" s="11">
        <v>4</v>
      </c>
      <c r="E6" s="11">
        <v>20</v>
      </c>
      <c r="F6" s="11">
        <f>IF(Resultados!D4='BR mujer'!D6,E6,0)</f>
        <v>0</v>
      </c>
      <c r="G6" s="11">
        <v>4</v>
      </c>
      <c r="H6" s="11">
        <v>35</v>
      </c>
      <c r="I6" s="11">
        <f>IF(Resultados!D5='BR mujer'!G6,H6,0)</f>
        <v>0</v>
      </c>
      <c r="J6" s="11">
        <v>4</v>
      </c>
      <c r="K6" s="11">
        <v>0</v>
      </c>
      <c r="L6" s="11">
        <f>IF(Resultados!D9='BR mujer'!J6,K6,0)</f>
        <v>0</v>
      </c>
      <c r="M6" s="11">
        <v>4</v>
      </c>
      <c r="N6" s="11">
        <v>0</v>
      </c>
      <c r="O6" s="11">
        <f>IF(Resultados!D10='BR mujer'!M6,N6,0)</f>
        <v>0</v>
      </c>
      <c r="P6" s="11">
        <v>4</v>
      </c>
      <c r="Q6" s="11">
        <v>0</v>
      </c>
      <c r="R6" s="11">
        <f>IF(Resultados!D11='BR mujer'!P6,Q6,0)</f>
        <v>0</v>
      </c>
      <c r="S6" s="11">
        <v>4</v>
      </c>
      <c r="T6" s="11">
        <v>0</v>
      </c>
      <c r="U6" s="11">
        <f>IF(Resultados!D12='BR mujer'!S6,T6,0)</f>
        <v>0</v>
      </c>
      <c r="V6" s="11">
        <v>4</v>
      </c>
      <c r="W6" s="11">
        <v>0</v>
      </c>
      <c r="X6" s="11">
        <f>IF(Resultados!D13='BR mujer'!V6,W6,0)</f>
        <v>0</v>
      </c>
      <c r="Y6" s="11">
        <v>4</v>
      </c>
      <c r="Z6" s="11">
        <v>0</v>
      </c>
      <c r="AA6" s="11">
        <f>IF(Resultados!D14='BR mujer'!Y6,Z6,0)</f>
        <v>0</v>
      </c>
      <c r="AB6" s="11">
        <v>4</v>
      </c>
      <c r="AC6" s="11">
        <v>0</v>
      </c>
      <c r="AD6" s="11">
        <f>IF(Resultados!D15='BR mujer'!AB6,AC6,0)</f>
        <v>0</v>
      </c>
      <c r="AE6" s="11">
        <v>4</v>
      </c>
      <c r="AF6" s="11">
        <v>0</v>
      </c>
      <c r="AG6" s="11">
        <f>IF(Resultados!D16='BR mujer'!AE6,AF6,0)</f>
        <v>0</v>
      </c>
      <c r="AH6" s="11">
        <v>4</v>
      </c>
      <c r="AI6" s="11">
        <v>0</v>
      </c>
      <c r="AJ6" s="11">
        <f>IF(Resultados!D17='BR mujer'!AH6,AI6,0)</f>
        <v>0</v>
      </c>
      <c r="AK6" s="11">
        <v>4</v>
      </c>
      <c r="AL6" s="11">
        <v>15</v>
      </c>
      <c r="AM6" s="11">
        <f>IF(Resultados!D18='BR mujer'!AK6,AL6,0)</f>
        <v>0</v>
      </c>
      <c r="AN6" s="11">
        <v>4</v>
      </c>
      <c r="AO6" s="11">
        <v>26</v>
      </c>
      <c r="AP6" s="11">
        <f>IF(Resultados!D21='BR mujer'!AN6,AO6,0)</f>
        <v>0</v>
      </c>
      <c r="AQ6" s="11">
        <v>4</v>
      </c>
      <c r="AR6" s="11">
        <v>5</v>
      </c>
      <c r="AS6" s="11">
        <f>IF(Resultados!D22='BR mujer'!AQ6,AR6,0)</f>
        <v>0</v>
      </c>
      <c r="AT6" s="11">
        <v>4</v>
      </c>
      <c r="AU6" s="11">
        <v>17</v>
      </c>
      <c r="AV6" s="11">
        <f>IF(Resultados!D23='BR mujer'!AT6,AU6,0)</f>
        <v>0</v>
      </c>
      <c r="AW6" s="11">
        <v>4</v>
      </c>
      <c r="AX6" s="11">
        <v>10</v>
      </c>
      <c r="AY6" s="11">
        <f>IF(Resultados!D26='BR mujer'!AW6,AX6,0)</f>
        <v>0</v>
      </c>
      <c r="AZ6" s="11">
        <v>4</v>
      </c>
      <c r="BA6" s="11">
        <v>30</v>
      </c>
      <c r="BB6" s="11">
        <f>IF(Resultados!D27='BR mujer'!AZ6,BA6,0)</f>
        <v>0</v>
      </c>
      <c r="BC6" s="11">
        <v>4</v>
      </c>
      <c r="BD6" s="11">
        <v>5</v>
      </c>
      <c r="BE6" s="11">
        <f>IF(Resultados!D28='BR mujer'!BC6,BD6,0)</f>
        <v>0</v>
      </c>
      <c r="BF6" s="11">
        <v>4</v>
      </c>
      <c r="BG6" s="11">
        <v>0</v>
      </c>
      <c r="BH6" s="11">
        <f>IF(Resultados!D29='BR mujer'!BF6,BG6,0)</f>
        <v>0</v>
      </c>
      <c r="BI6" s="11">
        <v>4</v>
      </c>
      <c r="BJ6" s="11">
        <v>0</v>
      </c>
      <c r="BK6" s="11">
        <f>IF(Resultados!D30='BR mujer'!BI6,BJ6,0)</f>
        <v>0</v>
      </c>
      <c r="BL6" s="11">
        <v>231</v>
      </c>
      <c r="BM6" s="11">
        <v>20</v>
      </c>
      <c r="BN6" s="11">
        <f>IF(BO6=TRUE,BM6,0)</f>
        <v>0</v>
      </c>
      <c r="BO6" s="11">
        <f>AND(Resultados!BO3&gt;'BR mujer'!BL5,Resultados!BO3&lt;='BR mujer'!BL6)</f>
        <v/>
      </c>
      <c r="BP6" s="11">
        <v>4</v>
      </c>
      <c r="BQ6" s="11">
        <v>38</v>
      </c>
      <c r="BR6" s="11">
        <f>IF(Resultados!D34='BR mujer'!BP6,BQ6,0)</f>
        <v>0</v>
      </c>
      <c r="BS6" s="11">
        <v>4</v>
      </c>
      <c r="BT6" s="11">
        <v>25</v>
      </c>
      <c r="BU6" s="11">
        <f>IF(Resultados!D35='BR mujer'!BS6,BT6,0)</f>
        <v>0</v>
      </c>
      <c r="BV6" s="11">
        <v>4</v>
      </c>
      <c r="BW6" s="11">
        <v>35</v>
      </c>
      <c r="BX6" s="11">
        <f>IF(Resultados!D36='BR mujer'!BV6,BW6,0)</f>
        <v>0</v>
      </c>
    </row>
    <row r="7" spans="1:76">
      <c r="A7" s="11">
        <v>185</v>
      </c>
      <c r="B7" s="11">
        <v>5</v>
      </c>
      <c r="C7" s="11">
        <f>IF(Resultados!D3='BR mujer'!A7,B7,0)</f>
        <v>0</v>
      </c>
      <c r="D7" s="11">
        <v>5</v>
      </c>
      <c r="E7" s="11">
        <v>24</v>
      </c>
      <c r="F7" s="11">
        <f>IF(Resultados!D4='BR mujer'!D7,E7,0)</f>
        <v>0</v>
      </c>
      <c r="G7" s="11">
        <v>5</v>
      </c>
      <c r="H7" s="11">
        <v>37</v>
      </c>
      <c r="I7" s="11">
        <f>IF(Resultados!D5='BR mujer'!G7,H7,0)</f>
        <v>0</v>
      </c>
      <c r="J7" s="11">
        <v>5</v>
      </c>
      <c r="K7" s="11">
        <v>0</v>
      </c>
      <c r="L7" s="11">
        <f>IF(Resultados!D9='BR mujer'!J7,K7,0)</f>
        <v>0</v>
      </c>
      <c r="M7" s="11">
        <v>5</v>
      </c>
      <c r="N7" s="11">
        <v>15</v>
      </c>
      <c r="O7" s="11">
        <f>IF(Resultados!D10='BR mujer'!M7,N7,0)</f>
        <v>0</v>
      </c>
      <c r="P7" s="11">
        <v>5</v>
      </c>
      <c r="Q7" s="11">
        <v>0</v>
      </c>
      <c r="R7" s="11">
        <f>IF(Resultados!D11='BR mujer'!P7,Q7,0)</f>
        <v>0</v>
      </c>
      <c r="S7" s="11">
        <v>5</v>
      </c>
      <c r="T7" s="11">
        <v>0</v>
      </c>
      <c r="U7" s="11">
        <f>IF(Resultados!D12='BR mujer'!S7,T7,0)</f>
        <v>0</v>
      </c>
      <c r="V7" s="11">
        <v>5</v>
      </c>
      <c r="W7" s="11">
        <v>0</v>
      </c>
      <c r="X7" s="11">
        <f>IF(Resultados!D13='BR mujer'!V7,W7,0)</f>
        <v>0</v>
      </c>
      <c r="Y7" s="11">
        <v>5</v>
      </c>
      <c r="Z7" s="11">
        <v>0</v>
      </c>
      <c r="AA7" s="11">
        <f>IF(Resultados!D14='BR mujer'!Y7,Z7,0)</f>
        <v>0</v>
      </c>
      <c r="AB7" s="11">
        <v>5</v>
      </c>
      <c r="AC7" s="11">
        <v>0</v>
      </c>
      <c r="AD7" s="11">
        <f>IF(Resultados!D15='BR mujer'!AB7,AC7,0)</f>
        <v>0</v>
      </c>
      <c r="AE7" s="11">
        <v>5</v>
      </c>
      <c r="AF7" s="11">
        <v>0</v>
      </c>
      <c r="AG7" s="11">
        <f>IF(Resultados!D16='BR mujer'!AE7,AF7,0)</f>
        <v>0</v>
      </c>
      <c r="AH7" s="11">
        <v>5</v>
      </c>
      <c r="AI7" s="11">
        <v>0</v>
      </c>
      <c r="AJ7" s="11">
        <f>IF(Resultados!D17='BR mujer'!AH7,AI7,0)</f>
        <v>0</v>
      </c>
      <c r="AK7" s="11">
        <v>5</v>
      </c>
      <c r="AL7" s="11">
        <v>20</v>
      </c>
      <c r="AM7" s="11">
        <f>IF(Resultados!D18='BR mujer'!AK7,AL7,0)</f>
        <v>0</v>
      </c>
      <c r="AN7" s="11">
        <v>5</v>
      </c>
      <c r="AO7" s="11">
        <v>41</v>
      </c>
      <c r="AP7" s="11">
        <f>IF(Resultados!D21='BR mujer'!AN7,AO7,0)</f>
        <v>0</v>
      </c>
      <c r="AQ7" s="11">
        <v>5</v>
      </c>
      <c r="AR7" s="11">
        <v>10</v>
      </c>
      <c r="AS7" s="11">
        <f>IF(Resultados!D22='BR mujer'!AQ7,AR7,0)</f>
        <v>0</v>
      </c>
      <c r="AT7" s="11">
        <v>5</v>
      </c>
      <c r="AU7" s="11">
        <v>22</v>
      </c>
      <c r="AV7" s="11">
        <f>IF(Resultados!D23='BR mujer'!AT7,AU7,0)</f>
        <v>0</v>
      </c>
      <c r="AW7" s="11">
        <v>5</v>
      </c>
      <c r="AX7" s="11">
        <v>15</v>
      </c>
      <c r="AY7" s="11">
        <f>IF(Resultados!D26='BR mujer'!AW7,AX7,0)</f>
        <v>0</v>
      </c>
      <c r="AZ7" s="11">
        <v>5</v>
      </c>
      <c r="BA7" s="11">
        <v>35</v>
      </c>
      <c r="BB7" s="11">
        <f>IF(Resultados!D27='BR mujer'!AZ7,BA7,0)</f>
        <v>0</v>
      </c>
      <c r="BC7" s="11">
        <v>5</v>
      </c>
      <c r="BD7" s="11">
        <v>7</v>
      </c>
      <c r="BE7" s="11">
        <f>IF(Resultados!D28='BR mujer'!BC7,BD7,0)</f>
        <v>0</v>
      </c>
      <c r="BF7" s="11">
        <v>5</v>
      </c>
      <c r="BG7" s="11">
        <v>0</v>
      </c>
      <c r="BH7" s="11">
        <f>IF(Resultados!D29='BR mujer'!BF7,BG7,0)</f>
        <v>0</v>
      </c>
      <c r="BI7" s="11">
        <v>5</v>
      </c>
      <c r="BJ7" s="11">
        <v>0</v>
      </c>
      <c r="BK7" s="11">
        <f>IF(Resultados!D30='BR mujer'!BI7,BJ7,0)</f>
        <v>0</v>
      </c>
      <c r="BL7" s="11">
        <v>244</v>
      </c>
      <c r="BM7" s="11">
        <v>25</v>
      </c>
      <c r="BN7" s="11">
        <f>IF(BO7=TRUE,BM7,0)</f>
        <v>0</v>
      </c>
      <c r="BO7" s="11">
        <f>AND(Resultados!BO3&gt;'BR mujer'!BL6,Resultados!BO3&lt;='BR mujer'!BL7)</f>
        <v/>
      </c>
      <c r="BP7" s="11">
        <v>5</v>
      </c>
      <c r="BQ7" s="11">
        <v>40</v>
      </c>
      <c r="BR7" s="11">
        <f>IF(Resultados!D34='BR mujer'!BP7,BQ7,0)</f>
        <v>0</v>
      </c>
      <c r="BS7" s="11">
        <v>5</v>
      </c>
      <c r="BT7" s="11">
        <v>35</v>
      </c>
      <c r="BU7" s="11">
        <f>IF(Resultados!D35='BR mujer'!BS7,BT7,0)</f>
        <v>0</v>
      </c>
      <c r="BV7" s="11">
        <v>5</v>
      </c>
      <c r="BW7" s="11">
        <v>37</v>
      </c>
      <c r="BX7" s="11">
        <f>IF(Resultados!D36='BR mujer'!BV7,BW7,0)</f>
        <v>0</v>
      </c>
    </row>
    <row r="8" spans="1:76">
      <c r="A8" s="11">
        <v>186</v>
      </c>
      <c r="B8" s="11">
        <v>5</v>
      </c>
      <c r="C8" s="11">
        <f>IF(Resultados!D3='BR mujer'!A8,B8,0)</f>
        <v>0</v>
      </c>
      <c r="D8" s="11">
        <v>6</v>
      </c>
      <c r="E8" s="11">
        <v>28</v>
      </c>
      <c r="F8" s="11">
        <f>IF(Resultados!D4='BR mujer'!D8,E8,0)</f>
        <v>0</v>
      </c>
      <c r="G8" s="11">
        <v>6</v>
      </c>
      <c r="H8" s="11">
        <v>40</v>
      </c>
      <c r="I8" s="11">
        <f>IF(Resultados!D5='BR mujer'!G8,H8,0)</f>
        <v>0</v>
      </c>
      <c r="J8" s="11">
        <v>6</v>
      </c>
      <c r="K8" s="11">
        <v>0</v>
      </c>
      <c r="L8" s="11">
        <f>IF(Resultados!D9='BR mujer'!J8,K8,0)</f>
        <v>0</v>
      </c>
      <c r="M8" s="11">
        <v>6</v>
      </c>
      <c r="N8" s="11">
        <v>21</v>
      </c>
      <c r="O8" s="11">
        <f>IF(Resultados!D10='BR mujer'!M8,N8,0)</f>
        <v>0</v>
      </c>
      <c r="P8" s="11">
        <v>6</v>
      </c>
      <c r="Q8" s="11">
        <v>0</v>
      </c>
      <c r="R8" s="11">
        <f>IF(Resultados!D11='BR mujer'!P8,Q8,0)</f>
        <v>0</v>
      </c>
      <c r="S8" s="11">
        <v>6</v>
      </c>
      <c r="T8" s="11">
        <v>0</v>
      </c>
      <c r="U8" s="11">
        <f>IF(Resultados!D12='BR mujer'!S8,T8,0)</f>
        <v>0</v>
      </c>
      <c r="V8" s="11">
        <v>6</v>
      </c>
      <c r="W8" s="11">
        <v>0</v>
      </c>
      <c r="X8" s="11">
        <f>IF(Resultados!D13='BR mujer'!V8,W8,0)</f>
        <v>0</v>
      </c>
      <c r="Y8" s="11">
        <v>6</v>
      </c>
      <c r="Z8" s="11">
        <v>0</v>
      </c>
      <c r="AA8" s="11">
        <f>IF(Resultados!D14='BR mujer'!Y8,Z8,0)</f>
        <v>0</v>
      </c>
      <c r="AB8" s="11">
        <v>6</v>
      </c>
      <c r="AC8" s="11">
        <v>0</v>
      </c>
      <c r="AD8" s="11">
        <f>IF(Resultados!D15='BR mujer'!AB8,AC8,0)</f>
        <v>0</v>
      </c>
      <c r="AE8" s="11">
        <v>6</v>
      </c>
      <c r="AF8" s="11">
        <v>0</v>
      </c>
      <c r="AG8" s="11">
        <f>IF(Resultados!D16='BR mujer'!AE8,AF8,0)</f>
        <v>0</v>
      </c>
      <c r="AH8" s="11">
        <v>6</v>
      </c>
      <c r="AI8" s="11">
        <v>0</v>
      </c>
      <c r="AJ8" s="11">
        <f>IF(Resultados!D17='BR mujer'!AH8,AI8,0)</f>
        <v>0</v>
      </c>
      <c r="AK8" s="11">
        <v>6</v>
      </c>
      <c r="AL8" s="11">
        <v>25</v>
      </c>
      <c r="AM8" s="11">
        <f>IF(Resultados!D18='BR mujer'!AK8,AL8,0)</f>
        <v>0</v>
      </c>
      <c r="AN8" s="11">
        <v>6</v>
      </c>
      <c r="AO8" s="11">
        <v>42</v>
      </c>
      <c r="AP8" s="11">
        <f>IF(Resultados!D21='BR mujer'!AN8,AO8,0)</f>
        <v>0</v>
      </c>
      <c r="AQ8" s="11">
        <v>6</v>
      </c>
      <c r="AR8" s="11">
        <v>20</v>
      </c>
      <c r="AS8" s="11">
        <f>IF(Resultados!D22='BR mujer'!AQ8,AR8,0)</f>
        <v>0</v>
      </c>
      <c r="AT8" s="11">
        <v>6</v>
      </c>
      <c r="AU8" s="11">
        <v>27</v>
      </c>
      <c r="AV8" s="11">
        <f>IF(Resultados!D23='BR mujer'!AT8,AU8,0)</f>
        <v>0</v>
      </c>
      <c r="AW8" s="11">
        <v>6</v>
      </c>
      <c r="AX8" s="11">
        <v>20</v>
      </c>
      <c r="AY8" s="11">
        <f>IF(Resultados!D26='BR mujer'!AW8,AX8,0)</f>
        <v>0</v>
      </c>
      <c r="AZ8" s="11">
        <v>6</v>
      </c>
      <c r="BA8" s="11">
        <v>40</v>
      </c>
      <c r="BB8" s="11">
        <f>IF(Resultados!D27='BR mujer'!AZ8,BA8,0)</f>
        <v>0</v>
      </c>
      <c r="BC8" s="11">
        <v>6</v>
      </c>
      <c r="BD8" s="11">
        <v>9</v>
      </c>
      <c r="BE8" s="11">
        <f>IF(Resultados!D28='BR mujer'!BC8,BD8,0)</f>
        <v>0</v>
      </c>
      <c r="BF8" s="11">
        <v>6</v>
      </c>
      <c r="BG8" s="11">
        <v>0</v>
      </c>
      <c r="BH8" s="11">
        <f>IF(Resultados!D29='BR mujer'!BF8,BG8,0)</f>
        <v>0</v>
      </c>
      <c r="BI8" s="11">
        <v>6</v>
      </c>
      <c r="BJ8" s="11">
        <v>0</v>
      </c>
      <c r="BK8" s="11">
        <f>IF(Resultados!D30='BR mujer'!BI8,BJ8,0)</f>
        <v>0</v>
      </c>
      <c r="BL8" s="11">
        <v>256</v>
      </c>
      <c r="BM8" s="11">
        <v>30</v>
      </c>
      <c r="BN8" s="11">
        <f>IF(BO8=TRUE,BM8,0)</f>
        <v>0</v>
      </c>
      <c r="BO8" s="11">
        <f>AND(Resultados!BO3&gt;'BR mujer'!BL7,Resultados!BO3&lt;='BR mujer'!BL8)</f>
        <v/>
      </c>
      <c r="BP8" s="11">
        <v>6</v>
      </c>
      <c r="BQ8" s="11">
        <v>42</v>
      </c>
      <c r="BR8" s="11">
        <f>IF(Resultados!D34='BR mujer'!BP8,BQ8,0)</f>
        <v>0</v>
      </c>
      <c r="BS8" s="11">
        <v>6</v>
      </c>
      <c r="BT8" s="11">
        <v>45</v>
      </c>
      <c r="BU8" s="11">
        <f>IF(Resultados!D35='BR mujer'!BS8,BT8,0)</f>
        <v>0</v>
      </c>
      <c r="BV8" s="11">
        <v>6</v>
      </c>
      <c r="BW8" s="11">
        <v>40</v>
      </c>
      <c r="BX8" s="11">
        <f>IF(Resultados!D36='BR mujer'!BV8,BW8,0)</f>
        <v>0</v>
      </c>
    </row>
    <row r="9" spans="1:76">
      <c r="A9" s="11">
        <v>187</v>
      </c>
      <c r="B9" s="11">
        <v>5</v>
      </c>
      <c r="C9" s="11">
        <f>IF(Resultados!D3='BR mujer'!A9,B9,0)</f>
        <v>0</v>
      </c>
      <c r="D9" s="11">
        <v>7</v>
      </c>
      <c r="E9" s="11">
        <v>34</v>
      </c>
      <c r="F9" s="11">
        <f>IF(Resultados!D4='BR mujer'!D9,E9,0)</f>
        <v>0</v>
      </c>
      <c r="G9" s="11">
        <v>7</v>
      </c>
      <c r="H9" s="11">
        <v>43</v>
      </c>
      <c r="I9" s="11">
        <f>IF(Resultados!D5='BR mujer'!G9,H9,0)</f>
        <v>0</v>
      </c>
      <c r="J9" s="11">
        <v>7</v>
      </c>
      <c r="K9" s="11">
        <v>0</v>
      </c>
      <c r="L9" s="11">
        <f>IF(Resultados!D9='BR mujer'!J9,K9,0)</f>
        <v>0</v>
      </c>
      <c r="M9" s="11">
        <v>7</v>
      </c>
      <c r="N9" s="11">
        <v>31</v>
      </c>
      <c r="O9" s="11">
        <f>IF(Resultados!D10='BR mujer'!M9,N9,0)</f>
        <v>0</v>
      </c>
      <c r="P9" s="11">
        <v>7</v>
      </c>
      <c r="Q9" s="11">
        <v>0</v>
      </c>
      <c r="R9" s="11">
        <f>IF(Resultados!D11='BR mujer'!P9,Q9,0)</f>
        <v>0</v>
      </c>
      <c r="S9" s="11">
        <v>7</v>
      </c>
      <c r="T9" s="11">
        <v>0</v>
      </c>
      <c r="U9" s="11">
        <f>IF(Resultados!D12='BR mujer'!S9,T9,0)</f>
        <v>0</v>
      </c>
      <c r="V9" s="11">
        <v>7</v>
      </c>
      <c r="W9" s="11">
        <v>0</v>
      </c>
      <c r="X9" s="11">
        <f>IF(Resultados!D13='BR mujer'!V9,W9,0)</f>
        <v>0</v>
      </c>
      <c r="Y9" s="11">
        <v>7</v>
      </c>
      <c r="Z9" s="11">
        <v>0</v>
      </c>
      <c r="AA9" s="11">
        <f>IF(Resultados!D14='BR mujer'!Y9,Z9,0)</f>
        <v>0</v>
      </c>
      <c r="AB9" s="11">
        <v>7</v>
      </c>
      <c r="AC9" s="11">
        <v>0</v>
      </c>
      <c r="AD9" s="11">
        <f>IF(Resultados!D15='BR mujer'!AB9,AC9,0)</f>
        <v>0</v>
      </c>
      <c r="AE9" s="11">
        <v>7</v>
      </c>
      <c r="AF9" s="11">
        <v>0</v>
      </c>
      <c r="AG9" s="11">
        <f>IF(Resultados!D16='BR mujer'!AE9,AF9,0)</f>
        <v>0</v>
      </c>
      <c r="AH9" s="11">
        <v>7</v>
      </c>
      <c r="AI9" s="11">
        <v>0</v>
      </c>
      <c r="AJ9" s="11">
        <f>IF(Resultados!D17='BR mujer'!AH9,AI9,0)</f>
        <v>0</v>
      </c>
      <c r="AK9" s="11">
        <v>7</v>
      </c>
      <c r="AL9" s="11">
        <v>30</v>
      </c>
      <c r="AM9" s="11">
        <f>IF(Resultados!D18='BR mujer'!AK9,AL9,0)</f>
        <v>0</v>
      </c>
      <c r="AN9" s="11">
        <v>7</v>
      </c>
      <c r="AO9" s="11">
        <v>43</v>
      </c>
      <c r="AP9" s="11">
        <f>IF(Resultados!D21='BR mujer'!AN9,AO9,0)</f>
        <v>0</v>
      </c>
      <c r="AQ9" s="11">
        <v>7</v>
      </c>
      <c r="AR9" s="11">
        <v>26</v>
      </c>
      <c r="AS9" s="11">
        <f>IF(Resultados!D22='BR mujer'!AQ9,AR9,0)</f>
        <v>0</v>
      </c>
      <c r="AT9" s="11">
        <v>7</v>
      </c>
      <c r="AU9" s="11">
        <v>32</v>
      </c>
      <c r="AV9" s="11">
        <f>IF(Resultados!D23='BR mujer'!AT9,AU9,0)</f>
        <v>0</v>
      </c>
      <c r="AW9" s="11">
        <v>7</v>
      </c>
      <c r="AX9" s="11">
        <v>30</v>
      </c>
      <c r="AY9" s="11">
        <f>IF(Resultados!D26='BR mujer'!AW9,AX9,0)</f>
        <v>0</v>
      </c>
      <c r="AZ9" s="11">
        <v>7</v>
      </c>
      <c r="BA9" s="11">
        <v>43</v>
      </c>
      <c r="BB9" s="11">
        <f>IF(Resultados!D27='BR mujer'!AZ9,BA9,0)</f>
        <v>0</v>
      </c>
      <c r="BC9" s="11">
        <v>7</v>
      </c>
      <c r="BD9" s="11">
        <v>12</v>
      </c>
      <c r="BE9" s="11">
        <f>IF(Resultados!D28='BR mujer'!BC9,BD9,0)</f>
        <v>0</v>
      </c>
      <c r="BF9" s="11">
        <v>7</v>
      </c>
      <c r="BG9" s="11">
        <v>0</v>
      </c>
      <c r="BH9" s="11">
        <f>IF(Resultados!D29='BR mujer'!BF9,BG9,0)</f>
        <v>0</v>
      </c>
      <c r="BI9" s="11">
        <v>7</v>
      </c>
      <c r="BJ9" s="11">
        <v>0</v>
      </c>
      <c r="BK9" s="11">
        <f>IF(Resultados!D30='BR mujer'!BI9,BJ9,0)</f>
        <v>0</v>
      </c>
      <c r="BL9" s="11">
        <v>269</v>
      </c>
      <c r="BM9" s="11">
        <v>34</v>
      </c>
      <c r="BN9" s="11">
        <f>IF(BO9=TRUE,BM9,0)</f>
        <v>0</v>
      </c>
      <c r="BO9" s="11">
        <f>AND(Resultados!BO3&gt;'BR mujer'!BL8,Resultados!BO3&lt;='BR mujer'!BL9)</f>
        <v/>
      </c>
      <c r="BP9" s="11">
        <v>7</v>
      </c>
      <c r="BQ9" s="11">
        <v>45</v>
      </c>
      <c r="BR9" s="11">
        <f>IF(Resultados!D34='BR mujer'!BP9,BQ9,0)</f>
        <v>0</v>
      </c>
      <c r="BS9" s="11">
        <v>7</v>
      </c>
      <c r="BT9" s="11">
        <v>47</v>
      </c>
      <c r="BU9" s="11">
        <f>IF(Resultados!D35='BR mujer'!BS9,BT9,0)</f>
        <v>0</v>
      </c>
      <c r="BV9" s="11">
        <v>7</v>
      </c>
      <c r="BW9" s="11">
        <v>45</v>
      </c>
      <c r="BX9" s="11">
        <f>IF(Resultados!D36='BR mujer'!BV9,BW9,0)</f>
        <v>0</v>
      </c>
    </row>
    <row r="10" spans="1:76">
      <c r="A10" s="11">
        <v>188</v>
      </c>
      <c r="B10" s="11">
        <v>5</v>
      </c>
      <c r="C10" s="11">
        <f>IF(Resultados!D3='BR mujer'!A10,B10,0)</f>
        <v>0</v>
      </c>
      <c r="D10" s="11">
        <v>8</v>
      </c>
      <c r="E10" s="11">
        <v>35</v>
      </c>
      <c r="F10" s="11">
        <f>IF(Resultados!D4='BR mujer'!D10,E10,0)</f>
        <v>0</v>
      </c>
      <c r="G10" s="11">
        <v>8</v>
      </c>
      <c r="H10" s="11">
        <v>45</v>
      </c>
      <c r="I10" s="11">
        <f>IF(Resultados!D5='BR mujer'!G10,H10,0)</f>
        <v>0</v>
      </c>
      <c r="J10" s="11">
        <v>8</v>
      </c>
      <c r="K10" s="11">
        <v>0</v>
      </c>
      <c r="L10" s="11">
        <f>IF(Resultados!D9='BR mujer'!J10,K10,0)</f>
        <v>0</v>
      </c>
      <c r="M10" s="11">
        <v>8</v>
      </c>
      <c r="N10" s="11">
        <v>41</v>
      </c>
      <c r="O10" s="11">
        <f>IF(Resultados!D10='BR mujer'!M10,N10,0)</f>
        <v>0</v>
      </c>
      <c r="P10" s="11">
        <v>8</v>
      </c>
      <c r="Q10" s="11">
        <v>0</v>
      </c>
      <c r="R10" s="11">
        <f>IF(Resultados!D11='BR mujer'!P10,Q10,0)</f>
        <v>0</v>
      </c>
      <c r="S10" s="11">
        <v>8</v>
      </c>
      <c r="T10" s="11">
        <v>0</v>
      </c>
      <c r="U10" s="11">
        <f>IF(Resultados!D12='BR mujer'!S10,T10,0)</f>
        <v>0</v>
      </c>
      <c r="V10" s="11">
        <v>8</v>
      </c>
      <c r="W10" s="11">
        <v>0</v>
      </c>
      <c r="X10" s="11">
        <f>IF(Resultados!D13='BR mujer'!V10,W10,0)</f>
        <v>0</v>
      </c>
      <c r="Y10" s="11">
        <v>8</v>
      </c>
      <c r="Z10" s="11">
        <v>0</v>
      </c>
      <c r="AA10" s="11">
        <f>IF(Resultados!D14='BR mujer'!Y10,Z10,0)</f>
        <v>0</v>
      </c>
      <c r="AB10" s="11">
        <v>8</v>
      </c>
      <c r="AC10" s="11">
        <v>0</v>
      </c>
      <c r="AD10" s="11">
        <f>IF(Resultados!D15='BR mujer'!AB10,AC10,0)</f>
        <v>0</v>
      </c>
      <c r="AE10" s="11">
        <v>8</v>
      </c>
      <c r="AF10" s="11">
        <v>0</v>
      </c>
      <c r="AG10" s="11">
        <f>IF(Resultados!D16='BR mujer'!AE10,AF10,0)</f>
        <v>0</v>
      </c>
      <c r="AH10" s="11">
        <v>8</v>
      </c>
      <c r="AI10" s="11">
        <v>0</v>
      </c>
      <c r="AJ10" s="11">
        <f>IF(Resultados!D17='BR mujer'!AH10,AI10,0)</f>
        <v>0</v>
      </c>
      <c r="AK10" s="11">
        <v>8</v>
      </c>
      <c r="AL10" s="11">
        <v>34</v>
      </c>
      <c r="AM10" s="11">
        <f>IF(Resultados!D18='BR mujer'!AK10,AL10,0)</f>
        <v>0</v>
      </c>
      <c r="AN10" s="11">
        <v>8</v>
      </c>
      <c r="AO10" s="11">
        <v>43</v>
      </c>
      <c r="AP10" s="11">
        <f>IF(Resultados!D21='BR mujer'!AN10,AO10,0)</f>
        <v>0</v>
      </c>
      <c r="AQ10" s="11">
        <v>8</v>
      </c>
      <c r="AR10" s="11">
        <v>31</v>
      </c>
      <c r="AS10" s="11">
        <f>IF(Resultados!D22='BR mujer'!AQ10,AR10,0)</f>
        <v>0</v>
      </c>
      <c r="AT10" s="11">
        <v>8</v>
      </c>
      <c r="AU10" s="11">
        <v>37</v>
      </c>
      <c r="AV10" s="11">
        <f>IF(Resultados!D23='BR mujer'!AT10,AU10,0)</f>
        <v>0</v>
      </c>
      <c r="AW10" s="11">
        <v>8</v>
      </c>
      <c r="AX10" s="11">
        <v>32</v>
      </c>
      <c r="AY10" s="11">
        <f>IF(Resultados!D26='BR mujer'!AW10,AX10,0)</f>
        <v>0</v>
      </c>
      <c r="AZ10" s="11">
        <v>8</v>
      </c>
      <c r="BA10" s="11">
        <v>45</v>
      </c>
      <c r="BB10" s="11">
        <f>IF(Resultados!D27='BR mujer'!AZ10,BA10,0)</f>
        <v>0</v>
      </c>
      <c r="BC10" s="11">
        <v>8</v>
      </c>
      <c r="BD10" s="11">
        <v>15</v>
      </c>
      <c r="BE10" s="11">
        <f>IF(Resultados!D28='BR mujer'!BC10,BD10,0)</f>
        <v>0</v>
      </c>
      <c r="BF10" s="11">
        <v>8</v>
      </c>
      <c r="BG10" s="11">
        <v>0</v>
      </c>
      <c r="BH10" s="11">
        <f>IF(Resultados!D29='BR mujer'!BF10,BG10,0)</f>
        <v>0</v>
      </c>
      <c r="BI10" s="11">
        <v>8</v>
      </c>
      <c r="BJ10" s="11">
        <v>10</v>
      </c>
      <c r="BK10" s="11">
        <f>IF(Resultados!D30='BR mujer'!BI10,BJ10,0)</f>
        <v>0</v>
      </c>
      <c r="BL10" s="11">
        <v>281</v>
      </c>
      <c r="BM10" s="11">
        <v>40</v>
      </c>
      <c r="BN10" s="11">
        <f>IF(BO10=TRUE,BM10,0)</f>
        <v>0</v>
      </c>
      <c r="BO10" s="11">
        <f>AND(Resultados!BO3&gt;'BR mujer'!BL9,Resultados!BO3&lt;='BR mujer'!BL10)</f>
        <v/>
      </c>
      <c r="BP10" s="11">
        <v>8</v>
      </c>
      <c r="BQ10" s="11">
        <v>47</v>
      </c>
      <c r="BR10" s="11">
        <f>IF(Resultados!D34='BR mujer'!BP10,BQ10,0)</f>
        <v>0</v>
      </c>
      <c r="BS10" s="11">
        <v>8</v>
      </c>
      <c r="BT10" s="11">
        <v>50</v>
      </c>
      <c r="BU10" s="11">
        <f>IF(Resultados!D35='BR mujer'!BS10,BT10,0)</f>
        <v>0</v>
      </c>
      <c r="BV10" s="11">
        <v>8</v>
      </c>
      <c r="BW10" s="11">
        <v>55</v>
      </c>
      <c r="BX10" s="11">
        <f>IF(Resultados!D36='BR mujer'!BV10,BW10,0)</f>
        <v>0</v>
      </c>
    </row>
    <row r="11" spans="1:76">
      <c r="A11" s="11">
        <v>189</v>
      </c>
      <c r="B11" s="11">
        <v>5</v>
      </c>
      <c r="C11" s="11">
        <f>IF(Resultados!D3='BR mujer'!A11,B11,0)</f>
        <v>0</v>
      </c>
      <c r="D11" s="11">
        <v>9</v>
      </c>
      <c r="E11" s="11">
        <v>41</v>
      </c>
      <c r="F11" s="11">
        <f>IF(Resultados!D4='BR mujer'!D11,E11,0)</f>
        <v>0</v>
      </c>
      <c r="G11" s="11">
        <v>9</v>
      </c>
      <c r="H11" s="11">
        <v>46</v>
      </c>
      <c r="I11" s="11">
        <f>IF(Resultados!D5='BR mujer'!G11,H11,0)</f>
        <v>0</v>
      </c>
      <c r="J11" s="11">
        <v>9</v>
      </c>
      <c r="K11" s="11">
        <v>0</v>
      </c>
      <c r="L11" s="11">
        <f>IF(Resultados!D9='BR mujer'!J11,K11,0)</f>
        <v>0</v>
      </c>
      <c r="M11" s="11">
        <v>9</v>
      </c>
      <c r="N11" s="11">
        <v>44</v>
      </c>
      <c r="O11" s="11">
        <f>IF(Resultados!D10='BR mujer'!M11,N11,0)</f>
        <v>0</v>
      </c>
      <c r="P11" s="11">
        <v>9</v>
      </c>
      <c r="Q11" s="11">
        <v>0</v>
      </c>
      <c r="R11" s="11">
        <f>IF(Resultados!D11='BR mujer'!P11,Q11,0)</f>
        <v>0</v>
      </c>
      <c r="S11" s="11">
        <v>9</v>
      </c>
      <c r="T11" s="11">
        <v>0</v>
      </c>
      <c r="U11" s="11">
        <f>IF(Resultados!D12='BR mujer'!S11,T11,0)</f>
        <v>0</v>
      </c>
      <c r="V11" s="11">
        <v>9</v>
      </c>
      <c r="W11" s="11">
        <v>0</v>
      </c>
      <c r="X11" s="11">
        <f>IF(Resultados!D13='BR mujer'!V11,W11,0)</f>
        <v>0</v>
      </c>
      <c r="Y11" s="11">
        <v>9</v>
      </c>
      <c r="Z11" s="11">
        <v>12</v>
      </c>
      <c r="AA11" s="11">
        <f>IF(Resultados!D14='BR mujer'!Y11,Z11,0)</f>
        <v>0</v>
      </c>
      <c r="AB11" s="11">
        <v>9</v>
      </c>
      <c r="AC11" s="11">
        <v>0</v>
      </c>
      <c r="AD11" s="11">
        <f>IF(Resultados!D15='BR mujer'!AB11,AC11,0)</f>
        <v>0</v>
      </c>
      <c r="AE11" s="11">
        <v>9</v>
      </c>
      <c r="AF11" s="11">
        <v>0</v>
      </c>
      <c r="AG11" s="11">
        <f>IF(Resultados!D16='BR mujer'!AE11,AF11,0)</f>
        <v>0</v>
      </c>
      <c r="AH11" s="11">
        <v>9</v>
      </c>
      <c r="AI11" s="11">
        <v>5</v>
      </c>
      <c r="AJ11" s="11">
        <f>IF(Resultados!D17='BR mujer'!AH11,AI11,0)</f>
        <v>0</v>
      </c>
      <c r="AK11" s="11">
        <v>9</v>
      </c>
      <c r="AL11" s="11">
        <v>37</v>
      </c>
      <c r="AM11" s="11">
        <f>IF(Resultados!D18='BR mujer'!AK11,AL11,0)</f>
        <v>0</v>
      </c>
      <c r="AN11" s="11">
        <v>9</v>
      </c>
      <c r="AO11" s="11">
        <v>44</v>
      </c>
      <c r="AP11" s="11">
        <f>IF(Resultados!D21='BR mujer'!AN11,AO11,0)</f>
        <v>0</v>
      </c>
      <c r="AQ11" s="11">
        <v>9</v>
      </c>
      <c r="AR11" s="11">
        <v>33</v>
      </c>
      <c r="AS11" s="11">
        <f>IF(Resultados!D22='BR mujer'!AQ11,AR11,0)</f>
        <v>0</v>
      </c>
      <c r="AT11" s="11">
        <v>9</v>
      </c>
      <c r="AU11" s="11">
        <v>40</v>
      </c>
      <c r="AV11" s="11">
        <f>IF(Resultados!D23='BR mujer'!AT11,AU11,0)</f>
        <v>0</v>
      </c>
      <c r="AW11" s="11">
        <v>9</v>
      </c>
      <c r="AX11" s="11">
        <v>35</v>
      </c>
      <c r="AY11" s="11">
        <f>IF(Resultados!D26='BR mujer'!AW11,AX11,0)</f>
        <v>0</v>
      </c>
      <c r="AZ11" s="11">
        <v>9</v>
      </c>
      <c r="BA11" s="11">
        <v>50</v>
      </c>
      <c r="BB11" s="11">
        <f>IF(Resultados!D27='BR mujer'!AZ11,BA11,0)</f>
        <v>0</v>
      </c>
      <c r="BC11" s="11">
        <v>9</v>
      </c>
      <c r="BD11" s="11">
        <v>18</v>
      </c>
      <c r="BE11" s="11">
        <f>IF(Resultados!D28='BR mujer'!BC11,BD11,0)</f>
        <v>0</v>
      </c>
      <c r="BF11" s="11">
        <v>9</v>
      </c>
      <c r="BG11" s="11">
        <v>5</v>
      </c>
      <c r="BH11" s="11">
        <f>IF(Resultados!D29='BR mujer'!BF11,BG11,0)</f>
        <v>0</v>
      </c>
      <c r="BI11" s="11">
        <v>9</v>
      </c>
      <c r="BJ11" s="11">
        <v>15</v>
      </c>
      <c r="BK11" s="11">
        <f>IF(Resultados!D30='BR mujer'!BI11,BJ11,0)</f>
        <v>0</v>
      </c>
      <c r="BL11" s="11">
        <v>294</v>
      </c>
      <c r="BM11" s="11">
        <v>45</v>
      </c>
      <c r="BN11" s="11">
        <f>IF(BO11=TRUE,BM11,0)</f>
        <v>0</v>
      </c>
      <c r="BO11" s="11">
        <f>AND(Resultados!BO3&gt;'BR mujer'!BL10,Resultados!BO3&lt;='BR mujer'!BL11)</f>
        <v/>
      </c>
      <c r="BP11" s="11">
        <v>9</v>
      </c>
      <c r="BQ11" s="11">
        <v>55</v>
      </c>
      <c r="BR11" s="11">
        <f>IF(Resultados!D34='BR mujer'!BP11,BQ11,0)</f>
        <v>0</v>
      </c>
      <c r="BS11" s="11">
        <v>9</v>
      </c>
      <c r="BT11" s="11">
        <v>52</v>
      </c>
      <c r="BU11" s="11">
        <f>IF(Resultados!D35='BR mujer'!BS11,BT11,0)</f>
        <v>0</v>
      </c>
      <c r="BV11" s="11">
        <v>9</v>
      </c>
      <c r="BW11" s="11">
        <v>60</v>
      </c>
      <c r="BX11" s="11">
        <f>IF(Resultados!D36='BR mujer'!BV11,BW11,0)</f>
        <v>0</v>
      </c>
    </row>
    <row r="12" spans="1:76">
      <c r="A12" s="11">
        <v>190</v>
      </c>
      <c r="B12" s="11">
        <v>5</v>
      </c>
      <c r="C12" s="11">
        <f>IF(Resultados!D3='BR mujer'!A12,B12,0)</f>
        <v>0</v>
      </c>
      <c r="D12" s="11">
        <v>10</v>
      </c>
      <c r="E12" s="11">
        <v>45</v>
      </c>
      <c r="F12" s="11">
        <f>IF(Resultados!D4='BR mujer'!D12,E12,0)</f>
        <v>0</v>
      </c>
      <c r="G12" s="11">
        <v>10</v>
      </c>
      <c r="H12" s="11">
        <v>48</v>
      </c>
      <c r="I12" s="11">
        <f>IF(Resultados!D5='BR mujer'!G12,H12,0)</f>
        <v>0</v>
      </c>
      <c r="J12" s="11">
        <v>10</v>
      </c>
      <c r="K12" s="11">
        <v>15</v>
      </c>
      <c r="L12" s="11">
        <f>IF(Resultados!D9='BR mujer'!J12,K12,0)</f>
        <v>0</v>
      </c>
      <c r="M12" s="11">
        <v>10</v>
      </c>
      <c r="N12" s="11">
        <v>48</v>
      </c>
      <c r="O12" s="11">
        <f>IF(Resultados!D10='BR mujer'!M12,N12,0)</f>
        <v>0</v>
      </c>
      <c r="P12" s="11">
        <v>10</v>
      </c>
      <c r="Q12" s="11">
        <v>0</v>
      </c>
      <c r="R12" s="11">
        <f>IF(Resultados!D11='BR mujer'!P12,Q12,0)</f>
        <v>0</v>
      </c>
      <c r="S12" s="11">
        <v>10</v>
      </c>
      <c r="T12" s="11">
        <v>0</v>
      </c>
      <c r="U12" s="11">
        <f>IF(Resultados!D12='BR mujer'!S12,T12,0)</f>
        <v>0</v>
      </c>
      <c r="V12" s="11">
        <v>10</v>
      </c>
      <c r="W12" s="11">
        <v>0</v>
      </c>
      <c r="X12" s="11">
        <f>IF(Resultados!D13='BR mujer'!V12,W12,0)</f>
        <v>0</v>
      </c>
      <c r="Y12" s="11">
        <v>10</v>
      </c>
      <c r="Z12" s="11">
        <v>17</v>
      </c>
      <c r="AA12" s="11">
        <f>IF(Resultados!D14='BR mujer'!Y12,Z12,0)</f>
        <v>0</v>
      </c>
      <c r="AB12" s="11">
        <v>10</v>
      </c>
      <c r="AC12" s="11">
        <v>5</v>
      </c>
      <c r="AD12" s="11">
        <f>IF(Resultados!D15='BR mujer'!AB12,AC12,0)</f>
        <v>0</v>
      </c>
      <c r="AE12" s="11">
        <v>10</v>
      </c>
      <c r="AF12" s="11">
        <v>0</v>
      </c>
      <c r="AG12" s="11">
        <f>IF(Resultados!D16='BR mujer'!AE12,AF12,0)</f>
        <v>0</v>
      </c>
      <c r="AH12" s="11">
        <v>10</v>
      </c>
      <c r="AI12" s="11">
        <v>7</v>
      </c>
      <c r="AJ12" s="11">
        <f>IF(Resultados!D17='BR mujer'!AH12,AI12,0)</f>
        <v>0</v>
      </c>
      <c r="AK12" s="11">
        <v>10</v>
      </c>
      <c r="AL12" s="11">
        <v>40</v>
      </c>
      <c r="AM12" s="11">
        <f>IF(Resultados!D18='BR mujer'!AK12,AL12,0)</f>
        <v>0</v>
      </c>
      <c r="AN12" s="11">
        <v>10</v>
      </c>
      <c r="AO12" s="11">
        <v>44</v>
      </c>
      <c r="AP12" s="11">
        <f>IF(Resultados!D21='BR mujer'!AN12,AO12,0)</f>
        <v>0</v>
      </c>
      <c r="AQ12" s="11">
        <v>10</v>
      </c>
      <c r="AR12" s="11">
        <v>34</v>
      </c>
      <c r="AS12" s="11">
        <f>IF(Resultados!D22='BR mujer'!AQ12,AR12,0)</f>
        <v>0</v>
      </c>
      <c r="AT12" s="11">
        <v>10</v>
      </c>
      <c r="AU12" s="11">
        <v>42</v>
      </c>
      <c r="AV12" s="11">
        <f>IF(Resultados!D23='BR mujer'!AT12,AU12,0)</f>
        <v>0</v>
      </c>
      <c r="AW12" s="11">
        <v>10</v>
      </c>
      <c r="AX12" s="11">
        <v>37</v>
      </c>
      <c r="AY12" s="11">
        <f>IF(Resultados!D26='BR mujer'!AW12,AX12,0)</f>
        <v>0</v>
      </c>
      <c r="AZ12" s="11">
        <v>10</v>
      </c>
      <c r="BA12" s="11">
        <v>52</v>
      </c>
      <c r="BB12" s="11">
        <f>IF(Resultados!D27='BR mujer'!AZ12,BA12,0)</f>
        <v>0</v>
      </c>
      <c r="BC12" s="11">
        <v>10</v>
      </c>
      <c r="BD12" s="11">
        <v>25</v>
      </c>
      <c r="BE12" s="11">
        <f>IF(Resultados!D28='BR mujer'!BC12,BD12,0)</f>
        <v>0</v>
      </c>
      <c r="BF12" s="11">
        <v>10</v>
      </c>
      <c r="BG12" s="11">
        <v>10</v>
      </c>
      <c r="BH12" s="11">
        <f>IF(Resultados!D29='BR mujer'!BF12,BG12,0)</f>
        <v>0</v>
      </c>
      <c r="BI12" s="11">
        <v>10</v>
      </c>
      <c r="BJ12" s="11">
        <v>20</v>
      </c>
      <c r="BK12" s="11">
        <f>IF(Resultados!D30='BR mujer'!BI12,BJ12,0)</f>
        <v>0</v>
      </c>
      <c r="BL12" s="11">
        <v>306</v>
      </c>
      <c r="BM12" s="11">
        <v>50</v>
      </c>
      <c r="BN12" s="11">
        <f>IF(BO12=TRUE,BM12,0)</f>
        <v>0</v>
      </c>
      <c r="BO12" s="11">
        <f>AND(Resultados!BO3&gt;'BR mujer'!BL11,Resultados!BO3&lt;='BR mujer'!BL12)</f>
        <v/>
      </c>
      <c r="BP12" s="11">
        <v>10</v>
      </c>
      <c r="BQ12" s="11">
        <v>60</v>
      </c>
      <c r="BR12" s="11">
        <f>IF(Resultados!D34='BR mujer'!BP12,BQ12,0)</f>
        <v>0</v>
      </c>
      <c r="BS12" s="11">
        <v>10</v>
      </c>
      <c r="BT12" s="11">
        <v>53</v>
      </c>
      <c r="BU12" s="11">
        <f>IF(Resultados!D35='BR mujer'!BS12,BT12,0)</f>
        <v>0</v>
      </c>
      <c r="BV12" s="11">
        <v>10</v>
      </c>
      <c r="BW12" s="11">
        <v>60</v>
      </c>
      <c r="BX12" s="11">
        <f>IF(Resultados!D36='BR mujer'!BV12,BW12,0)</f>
        <v>0</v>
      </c>
    </row>
    <row r="13" spans="1:76">
      <c r="A13" s="11">
        <v>191</v>
      </c>
      <c r="B13" s="11">
        <v>5</v>
      </c>
      <c r="C13" s="11">
        <f>IF(Resultados!D3='BR mujer'!A13,B13,0)</f>
        <v>0</v>
      </c>
      <c r="D13" s="11">
        <v>11</v>
      </c>
      <c r="E13" s="11">
        <v>50</v>
      </c>
      <c r="F13" s="11">
        <f>IF(Resultados!D4='BR mujer'!D13,E13,0)</f>
        <v>0</v>
      </c>
      <c r="G13" s="11">
        <v>11</v>
      </c>
      <c r="H13" s="11">
        <v>49</v>
      </c>
      <c r="I13" s="11">
        <f>IF(Resultados!D5='BR mujer'!G13,H13,0)</f>
        <v>0</v>
      </c>
      <c r="J13" s="11">
        <v>11</v>
      </c>
      <c r="K13" s="11">
        <v>35</v>
      </c>
      <c r="L13" s="11">
        <f>IF(Resultados!D9='BR mujer'!J13,K13,0)</f>
        <v>0</v>
      </c>
      <c r="M13" s="11">
        <v>11</v>
      </c>
      <c r="N13" s="11">
        <v>51</v>
      </c>
      <c r="O13" s="11">
        <f>IF(Resultados!D10='BR mujer'!M13,N13,0)</f>
        <v>0</v>
      </c>
      <c r="P13" s="11">
        <v>11</v>
      </c>
      <c r="Q13" s="11">
        <v>0</v>
      </c>
      <c r="R13" s="11">
        <f>IF(Resultados!D11='BR mujer'!P13,Q13,0)</f>
        <v>0</v>
      </c>
      <c r="S13" s="11">
        <v>11</v>
      </c>
      <c r="T13" s="11">
        <v>11</v>
      </c>
      <c r="U13" s="11">
        <f>IF(Resultados!D12='BR mujer'!S13,T13,0)</f>
        <v>0</v>
      </c>
      <c r="V13" s="11">
        <v>11</v>
      </c>
      <c r="W13" s="11">
        <v>0</v>
      </c>
      <c r="X13" s="11">
        <f>IF(Resultados!D13='BR mujer'!V13,W13,0)</f>
        <v>0</v>
      </c>
      <c r="Y13" s="11">
        <v>11</v>
      </c>
      <c r="Z13" s="11">
        <v>22</v>
      </c>
      <c r="AA13" s="11">
        <f>IF(Resultados!D14='BR mujer'!Y13,Z13,0)</f>
        <v>0</v>
      </c>
      <c r="AB13" s="11">
        <v>11</v>
      </c>
      <c r="AC13" s="11">
        <v>10</v>
      </c>
      <c r="AD13" s="11">
        <f>IF(Resultados!D15='BR mujer'!AB13,AC13,0)</f>
        <v>0</v>
      </c>
      <c r="AE13" s="11">
        <v>11</v>
      </c>
      <c r="AF13" s="11">
        <v>0</v>
      </c>
      <c r="AG13" s="11">
        <f>IF(Resultados!D16='BR mujer'!AE13,AF13,0)</f>
        <v>0</v>
      </c>
      <c r="AH13" s="11">
        <v>11</v>
      </c>
      <c r="AI13" s="11">
        <v>12</v>
      </c>
      <c r="AJ13" s="11">
        <f>IF(Resultados!D17='BR mujer'!AH13,AI13,0)</f>
        <v>0</v>
      </c>
      <c r="AK13" s="11">
        <v>11</v>
      </c>
      <c r="AL13" s="11">
        <v>42</v>
      </c>
      <c r="AM13" s="11">
        <f>IF(Resultados!D18='BR mujer'!AK13,AL13,0)</f>
        <v>0</v>
      </c>
      <c r="AN13" s="11">
        <v>11</v>
      </c>
      <c r="AO13" s="11">
        <v>44</v>
      </c>
      <c r="AP13" s="11">
        <f>IF(Resultados!D21='BR mujer'!AN13,AO13,0)</f>
        <v>0</v>
      </c>
      <c r="AQ13" s="11">
        <v>11</v>
      </c>
      <c r="AR13" s="11">
        <v>36</v>
      </c>
      <c r="AS13" s="11">
        <f>IF(Resultados!D22='BR mujer'!AQ13,AR13,0)</f>
        <v>0</v>
      </c>
      <c r="AT13" s="11">
        <v>11</v>
      </c>
      <c r="AU13" s="11">
        <v>43</v>
      </c>
      <c r="AV13" s="11">
        <f>IF(Resultados!D23='BR mujer'!AT13,AU13,0)</f>
        <v>0</v>
      </c>
      <c r="AW13" s="11">
        <v>11</v>
      </c>
      <c r="AX13" s="11">
        <v>40</v>
      </c>
      <c r="AY13" s="11">
        <f>IF(Resultados!D26='BR mujer'!AW13,AX13,0)</f>
        <v>0</v>
      </c>
      <c r="AZ13" s="11">
        <v>11</v>
      </c>
      <c r="BA13" s="11">
        <v>55</v>
      </c>
      <c r="BB13" s="11">
        <f>IF(Resultados!D27='BR mujer'!AZ13,BA13,0)</f>
        <v>0</v>
      </c>
      <c r="BC13" s="11">
        <v>11</v>
      </c>
      <c r="BD13" s="11">
        <v>30</v>
      </c>
      <c r="BE13" s="11">
        <f>IF(Resultados!D28='BR mujer'!BC13,BD13,0)</f>
        <v>0</v>
      </c>
      <c r="BF13" s="11">
        <v>11</v>
      </c>
      <c r="BG13" s="11">
        <v>15</v>
      </c>
      <c r="BH13" s="11">
        <f>IF(Resultados!D29='BR mujer'!BF13,BG13,0)</f>
        <v>0</v>
      </c>
      <c r="BI13" s="11">
        <v>11</v>
      </c>
      <c r="BJ13" s="11">
        <v>25</v>
      </c>
      <c r="BK13" s="11">
        <f>IF(Resultados!D30='BR mujer'!BI13,BJ13,0)</f>
        <v>0</v>
      </c>
      <c r="BL13" s="11">
        <v>319</v>
      </c>
      <c r="BM13" s="11">
        <v>54</v>
      </c>
      <c r="BN13" s="11">
        <f>IF(BO13=TRUE,BM13,0)</f>
        <v>0</v>
      </c>
      <c r="BO13" s="11">
        <f>AND(Resultados!BO3&gt;'BR mujer'!BL12,Resultados!BO3&lt;='BR mujer'!BL13)</f>
        <v/>
      </c>
      <c r="BP13" s="11">
        <v>11</v>
      </c>
      <c r="BQ13" s="11">
        <v>60</v>
      </c>
      <c r="BR13" s="11">
        <f>IF(Resultados!D34='BR mujer'!BP13,BQ13,0)</f>
        <v>0</v>
      </c>
      <c r="BS13" s="11">
        <v>11</v>
      </c>
      <c r="BT13" s="11">
        <v>54</v>
      </c>
      <c r="BU13" s="11">
        <f>IF(Resultados!D35='BR mujer'!BS13,BT13,0)</f>
        <v>0</v>
      </c>
      <c r="BV13" s="11">
        <v>11</v>
      </c>
      <c r="BW13" s="11">
        <v>60</v>
      </c>
      <c r="BX13" s="11">
        <f>IF(Resultados!D36='BR mujer'!BV13,BW13,0)</f>
        <v>0</v>
      </c>
    </row>
    <row r="14" spans="1:76">
      <c r="A14" s="11">
        <v>192</v>
      </c>
      <c r="B14" s="11">
        <v>5</v>
      </c>
      <c r="C14" s="11">
        <f>IF(Resultados!D3='BR mujer'!A14,B14,0)</f>
        <v>0</v>
      </c>
      <c r="D14" s="11">
        <v>12</v>
      </c>
      <c r="E14" s="11">
        <v>57</v>
      </c>
      <c r="F14" s="11">
        <f>IF(Resultados!D4='BR mujer'!D14,E14,0)</f>
        <v>0</v>
      </c>
      <c r="G14" s="11">
        <v>12</v>
      </c>
      <c r="H14" s="11">
        <v>51</v>
      </c>
      <c r="I14" s="11">
        <f>IF(Resultados!D5='BR mujer'!G14,H14,0)</f>
        <v>0</v>
      </c>
      <c r="J14" s="11">
        <v>12</v>
      </c>
      <c r="K14" s="11">
        <v>47</v>
      </c>
      <c r="L14" s="11">
        <f>IF(Resultados!D9='BR mujer'!J14,K14,0)</f>
        <v>0</v>
      </c>
      <c r="M14" s="11">
        <v>12</v>
      </c>
      <c r="N14" s="11">
        <v>53</v>
      </c>
      <c r="O14" s="11">
        <f>IF(Resultados!D10='BR mujer'!M14,N14,0)</f>
        <v>0</v>
      </c>
      <c r="P14" s="11">
        <v>12</v>
      </c>
      <c r="Q14" s="11">
        <v>0</v>
      </c>
      <c r="R14" s="11">
        <f>IF(Resultados!D11='BR mujer'!P14,Q14,0)</f>
        <v>0</v>
      </c>
      <c r="S14" s="11">
        <v>12</v>
      </c>
      <c r="T14" s="11">
        <v>15</v>
      </c>
      <c r="U14" s="11">
        <f>IF(Resultados!D12='BR mujer'!S14,T14,0)</f>
        <v>0</v>
      </c>
      <c r="V14" s="11">
        <v>12</v>
      </c>
      <c r="W14" s="11">
        <v>0</v>
      </c>
      <c r="X14" s="11">
        <f>IF(Resultados!D13='BR mujer'!V14,W14,0)</f>
        <v>0</v>
      </c>
      <c r="Y14" s="11">
        <v>12</v>
      </c>
      <c r="Z14" s="11">
        <v>27</v>
      </c>
      <c r="AA14" s="11">
        <f>IF(Resultados!D14='BR mujer'!Y14,Z14,0)</f>
        <v>0</v>
      </c>
      <c r="AB14" s="11">
        <v>12</v>
      </c>
      <c r="AC14" s="11">
        <v>12</v>
      </c>
      <c r="AD14" s="11">
        <f>IF(Resultados!D15='BR mujer'!AB14,AC14,0)</f>
        <v>0</v>
      </c>
      <c r="AE14" s="11">
        <v>12</v>
      </c>
      <c r="AF14" s="11">
        <v>0</v>
      </c>
      <c r="AG14" s="11">
        <f>IF(Resultados!D16='BR mujer'!AE14,AF14,0)</f>
        <v>0</v>
      </c>
      <c r="AH14" s="11">
        <v>12</v>
      </c>
      <c r="AI14" s="11">
        <v>17</v>
      </c>
      <c r="AJ14" s="11">
        <f>IF(Resultados!D17='BR mujer'!AH14,AI14,0)</f>
        <v>0</v>
      </c>
      <c r="AK14" s="11">
        <v>12</v>
      </c>
      <c r="AL14" s="11">
        <v>45</v>
      </c>
      <c r="AM14" s="11">
        <f>IF(Resultados!D18='BR mujer'!AK14,AL14,0)</f>
        <v>0</v>
      </c>
      <c r="AN14" s="11">
        <v>12</v>
      </c>
      <c r="AO14" s="11">
        <v>45</v>
      </c>
      <c r="AP14" s="11">
        <f>IF(Resultados!D21='BR mujer'!AN14,AO14,0)</f>
        <v>0</v>
      </c>
      <c r="AQ14" s="11">
        <v>12</v>
      </c>
      <c r="AR14" s="11">
        <v>37</v>
      </c>
      <c r="AS14" s="11">
        <f>IF(Resultados!D22='BR mujer'!AQ14,AR14,0)</f>
        <v>0</v>
      </c>
      <c r="AT14" s="11">
        <v>12</v>
      </c>
      <c r="AU14" s="11">
        <v>45</v>
      </c>
      <c r="AV14" s="11">
        <f>IF(Resultados!D23='BR mujer'!AT14,AU14,0)</f>
        <v>0</v>
      </c>
      <c r="AW14" s="11">
        <v>12</v>
      </c>
      <c r="AX14" s="11">
        <v>42</v>
      </c>
      <c r="AY14" s="11">
        <f>IF(Resultados!D26='BR mujer'!AW14,AX14,0)</f>
        <v>0</v>
      </c>
      <c r="AZ14" s="11">
        <v>12</v>
      </c>
      <c r="BA14" s="11">
        <v>57</v>
      </c>
      <c r="BB14" s="11">
        <f>IF(Resultados!D27='BR mujer'!AZ14,BA14,0)</f>
        <v>0</v>
      </c>
      <c r="BC14" s="11">
        <v>12</v>
      </c>
      <c r="BD14" s="11">
        <v>35</v>
      </c>
      <c r="BE14" s="11">
        <f>IF(Resultados!D28='BR mujer'!BC14,BD14,0)</f>
        <v>0</v>
      </c>
      <c r="BF14" s="11">
        <v>12</v>
      </c>
      <c r="BG14" s="11">
        <v>19</v>
      </c>
      <c r="BH14" s="11">
        <f>IF(Resultados!D29='BR mujer'!BF14,BG14,0)</f>
        <v>0</v>
      </c>
      <c r="BI14" s="11">
        <v>12</v>
      </c>
      <c r="BJ14" s="11">
        <v>35</v>
      </c>
      <c r="BK14" s="11">
        <f>IF(Resultados!D30='BR mujer'!BI14,BJ14,0)</f>
        <v>0</v>
      </c>
      <c r="BL14" s="11">
        <v>344</v>
      </c>
      <c r="BM14" s="11">
        <v>55</v>
      </c>
      <c r="BN14" s="11">
        <f>IF(BO14=TRUE,BM14,0)</f>
        <v>0</v>
      </c>
      <c r="BO14" s="11">
        <f>AND(Resultados!BO3&gt;'BR mujer'!BL13,Resultados!BO3&lt;='BR mujer'!BL14)</f>
        <v/>
      </c>
      <c r="BP14" s="11">
        <v>12</v>
      </c>
      <c r="BQ14" s="11">
        <v>60</v>
      </c>
      <c r="BR14" s="11">
        <f>IF(Resultados!D34='BR mujer'!BP14,BQ14,0)</f>
        <v>0</v>
      </c>
      <c r="BS14" s="11">
        <v>12</v>
      </c>
      <c r="BT14" s="11">
        <v>55</v>
      </c>
      <c r="BU14" s="11">
        <f>IF(Resultados!D35='BR mujer'!BS14,BT14,0)</f>
        <v>0</v>
      </c>
      <c r="BV14" s="11">
        <v>12</v>
      </c>
      <c r="BW14" s="11">
        <v>60</v>
      </c>
      <c r="BX14" s="11">
        <f>IF(Resultados!D36='BR mujer'!BV14,BW14,0)</f>
        <v>0</v>
      </c>
    </row>
    <row r="15" spans="1:76">
      <c r="A15" s="11">
        <v>193</v>
      </c>
      <c r="B15" s="11">
        <v>5</v>
      </c>
      <c r="C15" s="11">
        <f>IF(Resultados!D3='BR mujer'!A15,B15,0)</f>
        <v>0</v>
      </c>
      <c r="D15" s="11">
        <v>13</v>
      </c>
      <c r="E15" s="11">
        <v>63</v>
      </c>
      <c r="F15" s="11">
        <f>IF(Resultados!D4='BR mujer'!D15,E15,0)</f>
        <v>0</v>
      </c>
      <c r="G15" s="11">
        <v>13</v>
      </c>
      <c r="H15" s="11">
        <v>52</v>
      </c>
      <c r="I15" s="11">
        <f>IF(Resultados!D5='BR mujer'!G15,H15,0)</f>
        <v>0</v>
      </c>
      <c r="J15" s="11">
        <v>13</v>
      </c>
      <c r="K15" s="11">
        <v>50</v>
      </c>
      <c r="L15" s="11">
        <f>IF(Resultados!D9='BR mujer'!J15,K15,0)</f>
        <v>0</v>
      </c>
      <c r="M15" s="11">
        <v>13</v>
      </c>
      <c r="N15" s="11">
        <v>60</v>
      </c>
      <c r="O15" s="11">
        <f>IF(Resultados!D10='BR mujer'!M15,N15,0)</f>
        <v>0</v>
      </c>
      <c r="P15" s="11">
        <v>13</v>
      </c>
      <c r="Q15" s="11">
        <v>0</v>
      </c>
      <c r="R15" s="11">
        <f>IF(Resultados!D11='BR mujer'!P15,Q15,0)</f>
        <v>0</v>
      </c>
      <c r="S15" s="11">
        <v>13</v>
      </c>
      <c r="T15" s="11">
        <v>18</v>
      </c>
      <c r="U15" s="11">
        <f>IF(Resultados!D12='BR mujer'!S15,T15,0)</f>
        <v>0</v>
      </c>
      <c r="V15" s="11">
        <v>13</v>
      </c>
      <c r="W15" s="11">
        <v>0</v>
      </c>
      <c r="X15" s="11">
        <f>IF(Resultados!D13='BR mujer'!V15,W15,0)</f>
        <v>0</v>
      </c>
      <c r="Y15" s="11">
        <v>13</v>
      </c>
      <c r="Z15" s="11">
        <v>32</v>
      </c>
      <c r="AA15" s="11">
        <f>IF(Resultados!D14='BR mujer'!Y15,Z15,0)</f>
        <v>0</v>
      </c>
      <c r="AB15" s="11">
        <v>13</v>
      </c>
      <c r="AC15" s="11">
        <v>16</v>
      </c>
      <c r="AD15" s="11">
        <f>IF(Resultados!D15='BR mujer'!AB15,AC15,0)</f>
        <v>0</v>
      </c>
      <c r="AE15" s="11">
        <v>13</v>
      </c>
      <c r="AF15" s="11">
        <v>0</v>
      </c>
      <c r="AG15" s="11">
        <f>IF(Resultados!D16='BR mujer'!AE15,AF15,0)</f>
        <v>0</v>
      </c>
      <c r="AH15" s="11">
        <v>13</v>
      </c>
      <c r="AI15" s="11">
        <v>24</v>
      </c>
      <c r="AJ15" s="11">
        <f>IF(Resultados!D17='BR mujer'!AH15,AI15,0)</f>
        <v>0</v>
      </c>
      <c r="AK15" s="11">
        <v>13</v>
      </c>
      <c r="AL15" s="11">
        <v>52</v>
      </c>
      <c r="AM15" s="11">
        <f>IF(Resultados!D18='BR mujer'!AK15,AL15,0)</f>
        <v>0</v>
      </c>
      <c r="AN15" s="11">
        <v>13</v>
      </c>
      <c r="AO15" s="11">
        <v>46</v>
      </c>
      <c r="AP15" s="11">
        <f>IF(Resultados!D21='BR mujer'!AN15,AO15,0)</f>
        <v>0</v>
      </c>
      <c r="AQ15" s="11">
        <v>13</v>
      </c>
      <c r="AR15" s="11">
        <v>38</v>
      </c>
      <c r="AS15" s="11">
        <f>IF(Resultados!D22='BR mujer'!AQ15,AR15,0)</f>
        <v>0</v>
      </c>
      <c r="AT15" s="11">
        <v>13</v>
      </c>
      <c r="AU15" s="11">
        <v>47</v>
      </c>
      <c r="AV15" s="11">
        <f>IF(Resultados!D23='BR mujer'!AT15,AU15,0)</f>
        <v>0</v>
      </c>
      <c r="AW15" s="11">
        <v>13</v>
      </c>
      <c r="AX15" s="11">
        <v>48</v>
      </c>
      <c r="AY15" s="11">
        <f>IF(Resultados!D26='BR mujer'!AW15,AX15,0)</f>
        <v>0</v>
      </c>
      <c r="AZ15" s="11">
        <v>13</v>
      </c>
      <c r="BA15" s="11">
        <v>57</v>
      </c>
      <c r="BB15" s="11">
        <f>IF(Resultados!D27='BR mujer'!AZ15,BA15,0)</f>
        <v>0</v>
      </c>
      <c r="BC15" s="11">
        <v>13</v>
      </c>
      <c r="BD15" s="11">
        <v>37</v>
      </c>
      <c r="BE15" s="11">
        <f>IF(Resultados!D28='BR mujer'!BC15,BD15,0)</f>
        <v>0</v>
      </c>
      <c r="BF15" s="11">
        <v>13</v>
      </c>
      <c r="BG15" s="11">
        <v>22</v>
      </c>
      <c r="BH15" s="11">
        <f>IF(Resultados!D29='BR mujer'!BF15,BG15,0)</f>
        <v>0</v>
      </c>
      <c r="BI15" s="11">
        <v>13</v>
      </c>
      <c r="BJ15" s="11">
        <v>37</v>
      </c>
      <c r="BK15" s="11">
        <f>IF(Resultados!D30='BR mujer'!BI15,BJ15,0)</f>
        <v>0</v>
      </c>
      <c r="BL15" s="11">
        <v>356</v>
      </c>
      <c r="BM15" s="11">
        <v>56</v>
      </c>
      <c r="BN15" s="11">
        <f>IF(BO15=TRUE,BM15,0)</f>
        <v>0</v>
      </c>
      <c r="BO15" s="11">
        <f>AND(Resultados!BO3&gt;'BR mujer'!BL14,Resultados!BO3&lt;='BR mujer'!BL15)</f>
        <v/>
      </c>
      <c r="BP15" s="11">
        <v>13</v>
      </c>
      <c r="BQ15" s="11">
        <v>60</v>
      </c>
      <c r="BR15" s="11">
        <f>IF(Resultados!D34='BR mujer'!BP15,BQ15,0)</f>
        <v>0</v>
      </c>
      <c r="BS15" s="11">
        <v>13</v>
      </c>
      <c r="BT15" s="11">
        <v>56</v>
      </c>
      <c r="BU15" s="11">
        <f>IF(Resultados!D35='BR mujer'!BS15,BT15,0)</f>
        <v>0</v>
      </c>
      <c r="BV15" s="11">
        <v>13</v>
      </c>
      <c r="BW15" s="11">
        <v>60</v>
      </c>
      <c r="BX15" s="11">
        <f>IF(Resultados!D36='BR mujer'!BV15,BW15,0)</f>
        <v>0</v>
      </c>
    </row>
    <row r="16" spans="1:76">
      <c r="A16" s="11">
        <v>194</v>
      </c>
      <c r="B16" s="11">
        <v>5</v>
      </c>
      <c r="C16" s="11">
        <f>IF(Resultados!D3='BR mujer'!A16,B16,0)</f>
        <v>0</v>
      </c>
      <c r="D16" s="11">
        <v>14</v>
      </c>
      <c r="E16" s="11">
        <v>67</v>
      </c>
      <c r="F16" s="11">
        <f>IF(Resultados!D4='BR mujer'!D16,E16,0)</f>
        <v>0</v>
      </c>
      <c r="G16" s="11">
        <v>14</v>
      </c>
      <c r="H16" s="11">
        <v>54</v>
      </c>
      <c r="I16" s="11">
        <f>IF(Resultados!D5='BR mujer'!G16,H16,0)</f>
        <v>0</v>
      </c>
      <c r="J16" s="11">
        <v>14</v>
      </c>
      <c r="K16" s="11">
        <v>53</v>
      </c>
      <c r="L16" s="11">
        <f>IF(Resultados!D9='BR mujer'!J16,K16,0)</f>
        <v>0</v>
      </c>
      <c r="M16" s="11">
        <v>14</v>
      </c>
      <c r="N16" s="11">
        <v>64</v>
      </c>
      <c r="O16" s="11">
        <f>IF(Resultados!D10='BR mujer'!M16,N16,0)</f>
        <v>0</v>
      </c>
      <c r="P16" s="11">
        <v>14</v>
      </c>
      <c r="Q16" s="11">
        <v>0</v>
      </c>
      <c r="R16" s="11">
        <f>IF(Resultados!D11='BR mujer'!P16,Q16,0)</f>
        <v>0</v>
      </c>
      <c r="S16" s="11">
        <v>14</v>
      </c>
      <c r="T16" s="11">
        <v>21</v>
      </c>
      <c r="U16" s="11">
        <f>IF(Resultados!D12='BR mujer'!S16,T16,0)</f>
        <v>0</v>
      </c>
      <c r="V16" s="11">
        <v>14</v>
      </c>
      <c r="W16" s="11">
        <v>0</v>
      </c>
      <c r="X16" s="11">
        <f>IF(Resultados!D13='BR mujer'!V16,W16,0)</f>
        <v>0</v>
      </c>
      <c r="Y16" s="11">
        <v>14</v>
      </c>
      <c r="Z16" s="11">
        <v>42</v>
      </c>
      <c r="AA16" s="11">
        <f>IF(Resultados!D14='BR mujer'!Y16,Z16,0)</f>
        <v>0</v>
      </c>
      <c r="AB16" s="11">
        <v>14</v>
      </c>
      <c r="AC16" s="11">
        <v>20</v>
      </c>
      <c r="AD16" s="11">
        <f>IF(Resultados!D15='BR mujer'!AB16,AC16,0)</f>
        <v>0</v>
      </c>
      <c r="AE16" s="11">
        <v>14</v>
      </c>
      <c r="AF16" s="11">
        <v>0</v>
      </c>
      <c r="AG16" s="11">
        <f>IF(Resultados!D16='BR mujer'!AE16,AF16,0)</f>
        <v>0</v>
      </c>
      <c r="AH16" s="11">
        <v>14</v>
      </c>
      <c r="AI16" s="11">
        <v>28</v>
      </c>
      <c r="AJ16" s="11">
        <f>IF(Resultados!D17='BR mujer'!AH16,AI16,0)</f>
        <v>0</v>
      </c>
      <c r="AK16" s="11">
        <v>14</v>
      </c>
      <c r="AL16" s="11">
        <v>58</v>
      </c>
      <c r="AM16" s="11">
        <f>IF(Resultados!D18='BR mujer'!AK16,AL16,0)</f>
        <v>0</v>
      </c>
      <c r="AN16" s="11">
        <v>14</v>
      </c>
      <c r="AO16" s="11">
        <v>47</v>
      </c>
      <c r="AP16" s="11">
        <f>IF(Resultados!D21='BR mujer'!AN16,AO16,0)</f>
        <v>0</v>
      </c>
      <c r="AQ16" s="11">
        <v>14</v>
      </c>
      <c r="AR16" s="11">
        <v>39</v>
      </c>
      <c r="AS16" s="11">
        <f>IF(Resultados!D22='BR mujer'!AQ16,AR16,0)</f>
        <v>0</v>
      </c>
      <c r="AT16" s="11">
        <v>14</v>
      </c>
      <c r="AU16" s="11">
        <v>49</v>
      </c>
      <c r="AV16" s="11">
        <f>IF(Resultados!D23='BR mujer'!AT16,AU16,0)</f>
        <v>0</v>
      </c>
      <c r="AW16" s="11">
        <v>14</v>
      </c>
      <c r="AX16" s="11">
        <v>52</v>
      </c>
      <c r="AY16" s="11">
        <f>IF(Resultados!D26='BR mujer'!AW16,AX16,0)</f>
        <v>0</v>
      </c>
      <c r="AZ16" s="11">
        <v>14</v>
      </c>
      <c r="BA16" s="11">
        <v>58</v>
      </c>
      <c r="BB16" s="11">
        <f>IF(Resultados!D27='BR mujer'!AZ16,BA16,0)</f>
        <v>0</v>
      </c>
      <c r="BC16" s="11">
        <v>14</v>
      </c>
      <c r="BD16" s="11">
        <v>40</v>
      </c>
      <c r="BE16" s="11">
        <f>IF(Resultados!D28='BR mujer'!BC16,BD16,0)</f>
        <v>0</v>
      </c>
      <c r="BF16" s="11">
        <v>14</v>
      </c>
      <c r="BG16" s="11">
        <v>25</v>
      </c>
      <c r="BH16" s="11">
        <f>IF(Resultados!D29='BR mujer'!BF16,BG16,0)</f>
        <v>0</v>
      </c>
      <c r="BI16" s="11">
        <v>14</v>
      </c>
      <c r="BJ16" s="11">
        <v>39</v>
      </c>
      <c r="BK16" s="11">
        <f>IF(Resultados!D30='BR mujer'!BI16,BJ16,0)</f>
        <v>0</v>
      </c>
      <c r="BL16" s="11">
        <v>369</v>
      </c>
      <c r="BM16" s="11">
        <v>58</v>
      </c>
      <c r="BN16" s="11">
        <f>IF(BO16=TRUE,BM16,0)</f>
        <v>0</v>
      </c>
      <c r="BO16" s="11">
        <f>AND(Resultados!BO3&gt;'BR mujer'!BL15,Resultados!BO3&lt;='BR mujer'!BL16)</f>
        <v/>
      </c>
      <c r="BP16" s="11">
        <v>14</v>
      </c>
      <c r="BQ16" s="11">
        <v>60</v>
      </c>
      <c r="BR16" s="11">
        <f>IF(Resultados!D34='BR mujer'!BP16,BQ16,0)</f>
        <v>0</v>
      </c>
      <c r="BS16" s="11">
        <v>14</v>
      </c>
      <c r="BT16" s="11">
        <v>57</v>
      </c>
      <c r="BU16" s="11">
        <f>IF(Resultados!D35='BR mujer'!BS16,BT16,0)</f>
        <v>0</v>
      </c>
      <c r="BV16" s="11">
        <v>14</v>
      </c>
      <c r="BW16" s="11">
        <v>60</v>
      </c>
      <c r="BX16" s="11">
        <f>IF(Resultados!D36='BR mujer'!BV16,BW16,0)</f>
        <v>0</v>
      </c>
    </row>
    <row r="17" spans="1:76">
      <c r="A17" s="11">
        <v>195</v>
      </c>
      <c r="B17" s="11">
        <v>10</v>
      </c>
      <c r="C17" s="11">
        <f>IF(Resultados!D3='BR mujer'!A17,B17,0)</f>
        <v>0</v>
      </c>
      <c r="D17" s="11">
        <v>15</v>
      </c>
      <c r="E17" s="11">
        <v>71</v>
      </c>
      <c r="F17" s="11">
        <f>IF(Resultados!D4='BR mujer'!D17,E17,0)</f>
        <v>0</v>
      </c>
      <c r="G17" s="11">
        <v>15</v>
      </c>
      <c r="H17" s="11">
        <v>55</v>
      </c>
      <c r="I17" s="11">
        <f>IF(Resultados!D5='BR mujer'!G17,H17,0)</f>
        <v>0</v>
      </c>
      <c r="J17" s="11">
        <v>15</v>
      </c>
      <c r="K17" s="11">
        <v>56</v>
      </c>
      <c r="L17" s="11">
        <f>IF(Resultados!D9='BR mujer'!J17,K17,0)</f>
        <v>0</v>
      </c>
      <c r="M17" s="11">
        <v>15</v>
      </c>
      <c r="N17" s="11">
        <v>66</v>
      </c>
      <c r="O17" s="11">
        <f>IF(Resultados!D10='BR mujer'!M17,N17,0)</f>
        <v>0</v>
      </c>
      <c r="P17" s="11">
        <v>15</v>
      </c>
      <c r="Q17" s="11">
        <v>0</v>
      </c>
      <c r="R17" s="11">
        <f>IF(Resultados!D11='BR mujer'!P17,Q17,0)</f>
        <v>0</v>
      </c>
      <c r="S17" s="11">
        <v>15</v>
      </c>
      <c r="T17" s="11">
        <v>24</v>
      </c>
      <c r="U17" s="11">
        <f>IF(Resultados!D12='BR mujer'!S17,T17,0)</f>
        <v>0</v>
      </c>
      <c r="V17" s="11">
        <v>15</v>
      </c>
      <c r="W17" s="11">
        <v>0</v>
      </c>
      <c r="X17" s="11">
        <f>IF(Resultados!D13='BR mujer'!V17,W17,0)</f>
        <v>0</v>
      </c>
      <c r="Y17" s="11">
        <v>15</v>
      </c>
      <c r="Z17" s="11">
        <v>45</v>
      </c>
      <c r="AA17" s="11">
        <f>IF(Resultados!D14='BR mujer'!Y17,Z17,0)</f>
        <v>0</v>
      </c>
      <c r="AB17" s="11">
        <v>15</v>
      </c>
      <c r="AC17" s="11">
        <v>24</v>
      </c>
      <c r="AD17" s="11">
        <f>IF(Resultados!D15='BR mujer'!AB17,AC17,0)</f>
        <v>0</v>
      </c>
      <c r="AE17" s="11">
        <v>15</v>
      </c>
      <c r="AF17" s="11">
        <v>0</v>
      </c>
      <c r="AG17" s="11">
        <f>IF(Resultados!D16='BR mujer'!AE17,AF17,0)</f>
        <v>0</v>
      </c>
      <c r="AH17" s="11">
        <v>15</v>
      </c>
      <c r="AI17" s="11">
        <v>32</v>
      </c>
      <c r="AJ17" s="11">
        <f>IF(Resultados!D17='BR mujer'!AH17,AI17,0)</f>
        <v>0</v>
      </c>
      <c r="AK17" s="11">
        <v>15</v>
      </c>
      <c r="AL17" s="11">
        <v>66</v>
      </c>
      <c r="AM17" s="11">
        <f>IF(Resultados!D18='BR mujer'!AK17,AL17,0)</f>
        <v>0</v>
      </c>
      <c r="AN17" s="11">
        <v>15</v>
      </c>
      <c r="AO17" s="11">
        <v>48</v>
      </c>
      <c r="AP17" s="11">
        <f>IF(Resultados!D21='BR mujer'!AN17,AO17,0)</f>
        <v>0</v>
      </c>
      <c r="AQ17" s="11">
        <v>15</v>
      </c>
      <c r="AR17" s="11">
        <v>40</v>
      </c>
      <c r="AS17" s="11">
        <f>IF(Resultados!D22='BR mujer'!AQ17,AR17,0)</f>
        <v>0</v>
      </c>
      <c r="AT17" s="11">
        <v>15</v>
      </c>
      <c r="AU17" s="11">
        <v>52</v>
      </c>
      <c r="AV17" s="11">
        <f>IF(Resultados!D23='BR mujer'!AT17,AU17,0)</f>
        <v>0</v>
      </c>
      <c r="AW17" s="11">
        <v>15</v>
      </c>
      <c r="AX17" s="11">
        <v>57</v>
      </c>
      <c r="AY17" s="11">
        <f>IF(Resultados!D26='BR mujer'!AW17,AX17,0)</f>
        <v>0</v>
      </c>
      <c r="AZ17" s="11">
        <v>15</v>
      </c>
      <c r="BA17" s="11">
        <v>59</v>
      </c>
      <c r="BB17" s="11">
        <f>IF(Resultados!D27='BR mujer'!AZ17,BA17,0)</f>
        <v>0</v>
      </c>
      <c r="BC17" s="11">
        <v>15</v>
      </c>
      <c r="BD17" s="11">
        <v>42</v>
      </c>
      <c r="BE17" s="11">
        <f>IF(Resultados!D28='BR mujer'!BC17,BD17,0)</f>
        <v>0</v>
      </c>
      <c r="BF17" s="11">
        <v>15</v>
      </c>
      <c r="BG17" s="11">
        <v>27</v>
      </c>
      <c r="BH17" s="11">
        <f>IF(Resultados!D29='BR mujer'!BF17,BG17,0)</f>
        <v>0</v>
      </c>
      <c r="BI17" s="11">
        <v>15</v>
      </c>
      <c r="BJ17" s="11">
        <v>42</v>
      </c>
      <c r="BK17" s="11">
        <f>IF(Resultados!D30='BR mujer'!BI17,BJ17,0)</f>
        <v>0</v>
      </c>
      <c r="BL17" s="11">
        <v>381</v>
      </c>
      <c r="BM17" s="11">
        <v>60</v>
      </c>
      <c r="BN17" s="11">
        <f>IF(BO17=TRUE,BM17,0)</f>
        <v>0</v>
      </c>
      <c r="BO17" s="11">
        <f>AND(Resultados!BO3&gt;'BR mujer'!BL16,Resultados!BO3&lt;='BR mujer'!BL17)</f>
        <v/>
      </c>
      <c r="BP17" s="11">
        <v>15</v>
      </c>
      <c r="BQ17" s="11">
        <v>60</v>
      </c>
      <c r="BR17" s="11">
        <f>IF(Resultados!D34='BR mujer'!BP17,BQ17,0)</f>
        <v>0</v>
      </c>
      <c r="BS17" s="11">
        <v>15</v>
      </c>
      <c r="BT17" s="11">
        <v>58</v>
      </c>
      <c r="BU17" s="11">
        <f>IF(Resultados!D35='BR mujer'!BS17,BT17,0)</f>
        <v>0</v>
      </c>
      <c r="BV17" s="11">
        <v>15</v>
      </c>
      <c r="BW17" s="11">
        <v>60</v>
      </c>
      <c r="BX17" s="11">
        <f>IF(Resultados!D36='BR mujer'!BV17,BW17,0)</f>
        <v>0</v>
      </c>
    </row>
    <row r="18" spans="1:76">
      <c r="A18" s="11">
        <v>196</v>
      </c>
      <c r="B18" s="11">
        <v>10</v>
      </c>
      <c r="C18" s="11">
        <f>IF(Resultados!D3='BR mujer'!A18,B18,0)</f>
        <v>0</v>
      </c>
      <c r="D18" s="11">
        <v>16</v>
      </c>
      <c r="E18" s="11">
        <v>75</v>
      </c>
      <c r="F18" s="11">
        <f>IF(Resultados!D4='BR mujer'!D18,E18,0)</f>
        <v>0</v>
      </c>
      <c r="G18" s="11">
        <v>16</v>
      </c>
      <c r="H18" s="11">
        <v>57</v>
      </c>
      <c r="I18" s="11">
        <f>IF(Resultados!D5='BR mujer'!G18,H18,0)</f>
        <v>0</v>
      </c>
      <c r="J18" s="11">
        <v>16</v>
      </c>
      <c r="K18" s="11">
        <v>60</v>
      </c>
      <c r="L18" s="11">
        <f>IF(Resultados!D9='BR mujer'!J18,K18,0)</f>
        <v>0</v>
      </c>
      <c r="M18" s="11">
        <v>16</v>
      </c>
      <c r="N18" s="11">
        <v>67</v>
      </c>
      <c r="O18" s="11">
        <f>IF(Resultados!D10='BR mujer'!M18,N18,0)</f>
        <v>0</v>
      </c>
      <c r="P18" s="11">
        <v>16</v>
      </c>
      <c r="Q18" s="11">
        <v>0</v>
      </c>
      <c r="R18" s="11">
        <f>IF(Resultados!D11='BR mujer'!P18,Q18,0)</f>
        <v>0</v>
      </c>
      <c r="S18" s="11">
        <v>16</v>
      </c>
      <c r="T18" s="11">
        <v>31</v>
      </c>
      <c r="U18" s="11">
        <f>IF(Resultados!D12='BR mujer'!S18,T18,0)</f>
        <v>0</v>
      </c>
      <c r="V18" s="11">
        <v>16</v>
      </c>
      <c r="W18" s="11">
        <v>3</v>
      </c>
      <c r="X18" s="11">
        <f>IF(Resultados!D13='BR mujer'!V18,W18,0)</f>
        <v>0</v>
      </c>
      <c r="Y18" s="11">
        <v>16</v>
      </c>
      <c r="Z18" s="11">
        <v>47</v>
      </c>
      <c r="AA18" s="11">
        <f>IF(Resultados!D14='BR mujer'!Y18,Z18,0)</f>
        <v>0</v>
      </c>
      <c r="AB18" s="11">
        <v>16</v>
      </c>
      <c r="AC18" s="11">
        <v>30</v>
      </c>
      <c r="AD18" s="11">
        <f>IF(Resultados!D15='BR mujer'!AB18,AC18,0)</f>
        <v>0</v>
      </c>
      <c r="AE18" s="11">
        <v>16</v>
      </c>
      <c r="AF18" s="11">
        <v>0</v>
      </c>
      <c r="AG18" s="11">
        <f>IF(Resultados!D16='BR mujer'!AE18,AF18,0)</f>
        <v>0</v>
      </c>
      <c r="AH18" s="11">
        <v>16</v>
      </c>
      <c r="AI18" s="11">
        <v>34</v>
      </c>
      <c r="AJ18" s="11">
        <f>IF(Resultados!D17='BR mujer'!AH18,AI18,0)</f>
        <v>0</v>
      </c>
      <c r="AK18" s="11">
        <v>16</v>
      </c>
      <c r="AL18" s="11">
        <v>67</v>
      </c>
      <c r="AM18" s="11">
        <f>IF(Resultados!D18='BR mujer'!AK18,AL18,0)</f>
        <v>0</v>
      </c>
      <c r="AN18" s="11">
        <v>16</v>
      </c>
      <c r="AO18" s="11">
        <v>51</v>
      </c>
      <c r="AP18" s="11">
        <f>IF(Resultados!D21='BR mujer'!AN18,AO18,0)</f>
        <v>0</v>
      </c>
      <c r="AQ18" s="11">
        <v>16</v>
      </c>
      <c r="AR18" s="11">
        <v>41</v>
      </c>
      <c r="AS18" s="11">
        <f>IF(Resultados!D22='BR mujer'!AQ18,AR18,0)</f>
        <v>0</v>
      </c>
      <c r="AT18" s="11">
        <v>16</v>
      </c>
      <c r="AU18" s="11">
        <v>53</v>
      </c>
      <c r="AV18" s="11">
        <f>IF(Resultados!D23='BR mujer'!AT18,AU18,0)</f>
        <v>0</v>
      </c>
      <c r="AW18" s="11">
        <v>16</v>
      </c>
      <c r="AX18" s="11">
        <v>60</v>
      </c>
      <c r="AY18" s="11">
        <f>IF(Resultados!D26='BR mujer'!AW18,AX18,0)</f>
        <v>0</v>
      </c>
      <c r="AZ18" s="11">
        <v>16</v>
      </c>
      <c r="BA18" s="11">
        <v>59</v>
      </c>
      <c r="BB18" s="11">
        <f>IF(Resultados!D27='BR mujer'!AZ18,BA18,0)</f>
        <v>0</v>
      </c>
      <c r="BC18" s="11">
        <v>16</v>
      </c>
      <c r="BD18" s="11">
        <v>45</v>
      </c>
      <c r="BE18" s="11">
        <f>IF(Resultados!D28='BR mujer'!BC18,BD18,0)</f>
        <v>0</v>
      </c>
      <c r="BF18" s="11">
        <v>16</v>
      </c>
      <c r="BG18" s="11">
        <v>29</v>
      </c>
      <c r="BH18" s="11">
        <f>IF(Resultados!D29='BR mujer'!BF18,BG18,0)</f>
        <v>0</v>
      </c>
      <c r="BI18" s="11">
        <v>16</v>
      </c>
      <c r="BJ18" s="11">
        <v>45</v>
      </c>
      <c r="BK18" s="11">
        <f>IF(Resultados!D30='BR mujer'!BI18,BJ18,0)</f>
        <v>0</v>
      </c>
      <c r="BL18" s="11">
        <v>394</v>
      </c>
      <c r="BM18" s="11">
        <v>63</v>
      </c>
      <c r="BN18" s="11">
        <f>IF(BO18=TRUE,BM18,0)</f>
        <v>0</v>
      </c>
      <c r="BO18" s="11">
        <f>AND(Resultados!BO3&gt;'BR mujer'!BL17,Resultados!BO3&lt;='BR mujer'!BL18)</f>
        <v/>
      </c>
      <c r="BP18" s="11">
        <v>16</v>
      </c>
      <c r="BQ18" s="11">
        <v>60</v>
      </c>
      <c r="BR18" s="11">
        <f>IF(Resultados!D34='BR mujer'!BP18,BQ18,0)</f>
        <v>0</v>
      </c>
      <c r="BS18" s="11">
        <v>16</v>
      </c>
      <c r="BT18" s="11">
        <v>59</v>
      </c>
      <c r="BU18" s="11">
        <f>IF(Resultados!D35='BR mujer'!BS18,BT18,0)</f>
        <v>0</v>
      </c>
      <c r="BV18" s="11">
        <v>16</v>
      </c>
      <c r="BW18" s="11">
        <v>61</v>
      </c>
      <c r="BX18" s="11">
        <f>IF(Resultados!D36='BR mujer'!BV18,BW18,0)</f>
        <v>0</v>
      </c>
    </row>
    <row r="19" spans="1:76">
      <c r="A19" s="11">
        <v>197</v>
      </c>
      <c r="B19" s="11">
        <v>10</v>
      </c>
      <c r="C19" s="11">
        <f>IF(Resultados!D3='BR mujer'!A19,B19,0)</f>
        <v>0</v>
      </c>
      <c r="D19" s="11">
        <v>17</v>
      </c>
      <c r="E19" s="11">
        <v>80</v>
      </c>
      <c r="F19" s="11">
        <f>IF(Resultados!D4='BR mujer'!D19,E19,0)</f>
        <v>0</v>
      </c>
      <c r="G19" s="11">
        <v>17</v>
      </c>
      <c r="H19" s="11">
        <v>59</v>
      </c>
      <c r="I19" s="11">
        <f>IF(Resultados!D5='BR mujer'!G19,H19,0)</f>
        <v>0</v>
      </c>
      <c r="J19" s="11">
        <v>17</v>
      </c>
      <c r="K19" s="11">
        <v>62</v>
      </c>
      <c r="L19" s="11">
        <f>IF(Resultados!D9='BR mujer'!J19,K19,0)</f>
        <v>0</v>
      </c>
      <c r="M19" s="11">
        <v>17</v>
      </c>
      <c r="N19" s="11">
        <v>69</v>
      </c>
      <c r="O19" s="11">
        <f>IF(Resultados!D10='BR mujer'!M19,N19,0)</f>
        <v>0</v>
      </c>
      <c r="P19" s="11">
        <v>17</v>
      </c>
      <c r="Q19" s="11">
        <v>0</v>
      </c>
      <c r="R19" s="11">
        <f>IF(Resultados!D11='BR mujer'!P19,Q19,0)</f>
        <v>0</v>
      </c>
      <c r="S19" s="11">
        <v>17</v>
      </c>
      <c r="T19" s="11">
        <v>36</v>
      </c>
      <c r="U19" s="11">
        <f>IF(Resultados!D12='BR mujer'!S19,T19,0)</f>
        <v>0</v>
      </c>
      <c r="V19" s="11">
        <v>17</v>
      </c>
      <c r="W19" s="11">
        <v>6</v>
      </c>
      <c r="X19" s="11">
        <f>IF(Resultados!D13='BR mujer'!V19,W19,0)</f>
        <v>0</v>
      </c>
      <c r="Y19" s="11">
        <v>17</v>
      </c>
      <c r="Z19" s="11">
        <v>50</v>
      </c>
      <c r="AA19" s="11">
        <f>IF(Resultados!D14='BR mujer'!Y19,Z19,0)</f>
        <v>0</v>
      </c>
      <c r="AB19" s="11">
        <v>17</v>
      </c>
      <c r="AC19" s="11">
        <v>35</v>
      </c>
      <c r="AD19" s="11">
        <f>IF(Resultados!D15='BR mujer'!AB19,AC19,0)</f>
        <v>0</v>
      </c>
      <c r="AE19" s="11">
        <v>17</v>
      </c>
      <c r="AF19" s="11">
        <v>0</v>
      </c>
      <c r="AG19" s="11">
        <f>IF(Resultados!D16='BR mujer'!AE19,AF19,0)</f>
        <v>0</v>
      </c>
      <c r="AH19" s="11">
        <v>17</v>
      </c>
      <c r="AI19" s="11">
        <v>35</v>
      </c>
      <c r="AJ19" s="11">
        <f>IF(Resultados!D17='BR mujer'!AH19,AI19,0)</f>
        <v>0</v>
      </c>
      <c r="AK19" s="11">
        <v>17</v>
      </c>
      <c r="AL19" s="11">
        <v>68</v>
      </c>
      <c r="AM19" s="11">
        <f>IF(Resultados!D18='BR mujer'!AK19,AL19,0)</f>
        <v>0</v>
      </c>
      <c r="AN19" s="11">
        <v>17</v>
      </c>
      <c r="AO19" s="11">
        <v>53</v>
      </c>
      <c r="AP19" s="11">
        <f>IF(Resultados!D21='BR mujer'!AN19,AO19,0)</f>
        <v>0</v>
      </c>
      <c r="AQ19" s="11">
        <v>17</v>
      </c>
      <c r="AR19" s="11">
        <v>43</v>
      </c>
      <c r="AS19" s="11">
        <f>IF(Resultados!D22='BR mujer'!AQ19,AR19,0)</f>
        <v>0</v>
      </c>
      <c r="AT19" s="11">
        <v>17</v>
      </c>
      <c r="AU19" s="11">
        <v>57</v>
      </c>
      <c r="AV19" s="11">
        <f>IF(Resultados!D23='BR mujer'!AT19,AU19,0)</f>
        <v>0</v>
      </c>
      <c r="AW19" s="11">
        <v>17</v>
      </c>
      <c r="AX19" s="11">
        <v>64</v>
      </c>
      <c r="AY19" s="11">
        <f>IF(Resultados!D26='BR mujer'!AW19,AX19,0)</f>
        <v>0</v>
      </c>
      <c r="AZ19" s="11">
        <v>17</v>
      </c>
      <c r="BA19" s="11">
        <v>59</v>
      </c>
      <c r="BB19" s="11">
        <f>IF(Resultados!D27='BR mujer'!AZ19,BA19,0)</f>
        <v>0</v>
      </c>
      <c r="BC19" s="11">
        <v>17</v>
      </c>
      <c r="BD19" s="11">
        <v>47</v>
      </c>
      <c r="BE19" s="11">
        <f>IF(Resultados!D28='BR mujer'!BC19,BD19,0)</f>
        <v>0</v>
      </c>
      <c r="BF19" s="11">
        <v>17</v>
      </c>
      <c r="BG19" s="11">
        <v>31</v>
      </c>
      <c r="BH19" s="11">
        <f>IF(Resultados!D29='BR mujer'!BF19,BG19,0)</f>
        <v>0</v>
      </c>
      <c r="BI19" s="11">
        <v>17</v>
      </c>
      <c r="BJ19" s="11">
        <v>47</v>
      </c>
      <c r="BK19" s="11">
        <f>IF(Resultados!D30='BR mujer'!BI19,BJ19,0)</f>
        <v>0</v>
      </c>
      <c r="BL19" s="11">
        <v>419</v>
      </c>
      <c r="BM19" s="11">
        <v>65</v>
      </c>
      <c r="BN19" s="11">
        <f>IF(BO19=TRUE,BM19,0)</f>
        <v>0</v>
      </c>
      <c r="BO19" s="11">
        <f>AND(Resultados!BO3&gt;'BR mujer'!BL18,Resultados!BO3&lt;='BR mujer'!BL19)</f>
        <v/>
      </c>
      <c r="BP19" s="11">
        <v>17</v>
      </c>
      <c r="BQ19" s="11">
        <v>60</v>
      </c>
      <c r="BR19" s="11">
        <f>IF(Resultados!D34='BR mujer'!BP19,BQ19,0)</f>
        <v>0</v>
      </c>
      <c r="BS19" s="11">
        <v>17</v>
      </c>
      <c r="BT19" s="11">
        <v>60</v>
      </c>
      <c r="BU19" s="11">
        <f>IF(Resultados!D35='BR mujer'!BS19,BT19,0)</f>
        <v>0</v>
      </c>
      <c r="BV19" s="11">
        <v>17</v>
      </c>
      <c r="BW19" s="11">
        <v>62</v>
      </c>
      <c r="BX19" s="11">
        <f>IF(Resultados!D36='BR mujer'!BV19,BW19,0)</f>
        <v>0</v>
      </c>
    </row>
    <row r="20" spans="1:76">
      <c r="A20" s="11">
        <v>198</v>
      </c>
      <c r="B20" s="11">
        <v>10</v>
      </c>
      <c r="C20" s="11">
        <f>IF(Resultados!D3='BR mujer'!A20,B20,0)</f>
        <v>0</v>
      </c>
      <c r="D20" s="11">
        <v>18</v>
      </c>
      <c r="E20" s="11">
        <v>85</v>
      </c>
      <c r="F20" s="11">
        <f>IF(Resultados!D4='BR mujer'!D20,E20,0)</f>
        <v>0</v>
      </c>
      <c r="G20" s="11">
        <v>18</v>
      </c>
      <c r="H20" s="11">
        <v>61</v>
      </c>
      <c r="I20" s="11">
        <f>IF(Resultados!D5='BR mujer'!G20,H20,0)</f>
        <v>0</v>
      </c>
      <c r="J20" s="11">
        <v>18</v>
      </c>
      <c r="K20" s="11">
        <v>64</v>
      </c>
      <c r="L20" s="11">
        <f>IF(Resultados!D9='BR mujer'!J20,K20,0)</f>
        <v>0</v>
      </c>
      <c r="M20" s="11">
        <v>18</v>
      </c>
      <c r="N20" s="11">
        <v>70</v>
      </c>
      <c r="O20" s="11">
        <f>IF(Resultados!D10='BR mujer'!M20,N20,0)</f>
        <v>0</v>
      </c>
      <c r="P20" s="11">
        <v>18</v>
      </c>
      <c r="Q20" s="11">
        <v>5</v>
      </c>
      <c r="R20" s="11">
        <f>IF(Resultados!D11='BR mujer'!P20,Q20,0)</f>
        <v>0</v>
      </c>
      <c r="S20" s="11">
        <v>18</v>
      </c>
      <c r="T20" s="11">
        <v>41</v>
      </c>
      <c r="U20" s="11">
        <f>IF(Resultados!D12='BR mujer'!S20,T20,0)</f>
        <v>0</v>
      </c>
      <c r="V20" s="11">
        <v>18</v>
      </c>
      <c r="W20" s="11">
        <v>13</v>
      </c>
      <c r="X20" s="11">
        <f>IF(Resultados!D13='BR mujer'!V20,W20,0)</f>
        <v>0</v>
      </c>
      <c r="Y20" s="11">
        <v>18</v>
      </c>
      <c r="Z20" s="11">
        <v>52</v>
      </c>
      <c r="AA20" s="11">
        <f>IF(Resultados!D14='BR mujer'!Y20,Z20,0)</f>
        <v>0</v>
      </c>
      <c r="AB20" s="11">
        <v>18</v>
      </c>
      <c r="AC20" s="11">
        <v>37</v>
      </c>
      <c r="AD20" s="11">
        <f>IF(Resultados!D15='BR mujer'!AB20,AC20,0)</f>
        <v>0</v>
      </c>
      <c r="AE20" s="11">
        <v>18</v>
      </c>
      <c r="AF20" s="11">
        <v>0</v>
      </c>
      <c r="AG20" s="11">
        <f>IF(Resultados!D16='BR mujer'!AE20,AF20,0)</f>
        <v>0</v>
      </c>
      <c r="AH20" s="11">
        <v>18</v>
      </c>
      <c r="AI20" s="11">
        <v>40</v>
      </c>
      <c r="AJ20" s="11">
        <f>IF(Resultados!D17='BR mujer'!AH20,AI20,0)</f>
        <v>0</v>
      </c>
      <c r="AK20" s="11">
        <v>18</v>
      </c>
      <c r="AL20" s="11">
        <v>69</v>
      </c>
      <c r="AM20" s="11">
        <f>IF(Resultados!D18='BR mujer'!AK20,AL20,0)</f>
        <v>0</v>
      </c>
      <c r="AN20" s="11">
        <v>18</v>
      </c>
      <c r="AO20" s="11">
        <v>54</v>
      </c>
      <c r="AP20" s="11">
        <f>IF(Resultados!D21='BR mujer'!AN20,AO20,0)</f>
        <v>0</v>
      </c>
      <c r="AQ20" s="11">
        <v>18</v>
      </c>
      <c r="AR20" s="11">
        <v>46</v>
      </c>
      <c r="AS20" s="11">
        <f>IF(Resultados!D22='BR mujer'!AQ20,AR20,0)</f>
        <v>0</v>
      </c>
      <c r="AT20" s="11">
        <v>18</v>
      </c>
      <c r="AU20" s="11">
        <v>62</v>
      </c>
      <c r="AV20" s="11">
        <f>IF(Resultados!D23='BR mujer'!AT20,AU20,0)</f>
        <v>0</v>
      </c>
      <c r="AW20" s="11">
        <v>18</v>
      </c>
      <c r="AX20" s="11">
        <v>68</v>
      </c>
      <c r="AY20" s="11">
        <f>IF(Resultados!D26='BR mujer'!AW20,AX20,0)</f>
        <v>0</v>
      </c>
      <c r="AZ20" s="11">
        <v>18</v>
      </c>
      <c r="BA20" s="11">
        <v>60</v>
      </c>
      <c r="BB20" s="11">
        <f>IF(Resultados!D27='BR mujer'!AZ20,BA20,0)</f>
        <v>0</v>
      </c>
      <c r="BC20" s="11">
        <v>18</v>
      </c>
      <c r="BD20" s="11">
        <v>50</v>
      </c>
      <c r="BE20" s="11">
        <f>IF(Resultados!D28='BR mujer'!BC20,BD20,0)</f>
        <v>0</v>
      </c>
      <c r="BF20" s="11">
        <v>18</v>
      </c>
      <c r="BG20" s="11">
        <v>33</v>
      </c>
      <c r="BH20" s="11">
        <f>IF(Resultados!D29='BR mujer'!BF20,BG20,0)</f>
        <v>0</v>
      </c>
      <c r="BI20" s="11">
        <v>18</v>
      </c>
      <c r="BJ20" s="11">
        <v>49</v>
      </c>
      <c r="BK20" s="11">
        <f>IF(Resultados!D30='BR mujer'!BI20,BJ20,0)</f>
        <v>0</v>
      </c>
      <c r="BL20" s="11">
        <v>431</v>
      </c>
      <c r="BM20" s="11">
        <v>67</v>
      </c>
      <c r="BN20" s="11">
        <f>IF(BO20=TRUE,BM20,0)</f>
        <v>0</v>
      </c>
      <c r="BO20" s="11">
        <f>AND(Resultados!BO3&gt;'BR mujer'!BL19,Resultados!BO3&lt;='BR mujer'!BL20)</f>
        <v/>
      </c>
      <c r="BP20" s="11">
        <v>18</v>
      </c>
      <c r="BQ20" s="11">
        <v>60</v>
      </c>
      <c r="BR20" s="11">
        <f>IF(Resultados!D34='BR mujer'!BP20,BQ20,0)</f>
        <v>0</v>
      </c>
      <c r="BS20" s="11">
        <v>18</v>
      </c>
      <c r="BT20" s="11">
        <v>60</v>
      </c>
      <c r="BU20" s="11">
        <f>IF(Resultados!D35='BR mujer'!BS20,BT20,0)</f>
        <v>0</v>
      </c>
      <c r="BV20" s="11">
        <v>18</v>
      </c>
      <c r="BW20" s="11">
        <v>64</v>
      </c>
      <c r="BX20" s="11">
        <f>IF(Resultados!D36='BR mujer'!BV20,BW20,0)</f>
        <v>0</v>
      </c>
    </row>
    <row r="21" spans="1:76">
      <c r="A21" s="11">
        <v>199</v>
      </c>
      <c r="B21" s="11">
        <v>10</v>
      </c>
      <c r="C21" s="11">
        <f>IF(Resultados!D3='BR mujer'!A21,B21,0)</f>
        <v>0</v>
      </c>
      <c r="D21" s="11">
        <v>19</v>
      </c>
      <c r="E21" s="11">
        <v>91</v>
      </c>
      <c r="F21" s="11">
        <f>IF(Resultados!D4='BR mujer'!D21,E21,0)</f>
        <v>0</v>
      </c>
      <c r="G21" s="11">
        <v>19</v>
      </c>
      <c r="H21" s="11">
        <v>63</v>
      </c>
      <c r="I21" s="11">
        <f>IF(Resultados!D5='BR mujer'!G21,H21,0)</f>
        <v>0</v>
      </c>
      <c r="J21" s="11">
        <v>19</v>
      </c>
      <c r="K21" s="11">
        <v>65</v>
      </c>
      <c r="L21" s="11">
        <f>IF(Resultados!D9='BR mujer'!J21,K21,0)</f>
        <v>0</v>
      </c>
      <c r="M21" s="11">
        <v>19</v>
      </c>
      <c r="N21" s="11">
        <v>71</v>
      </c>
      <c r="O21" s="11">
        <f>IF(Resultados!D10='BR mujer'!M21,N21,0)</f>
        <v>0</v>
      </c>
      <c r="P21" s="11">
        <v>19</v>
      </c>
      <c r="Q21" s="11">
        <v>10</v>
      </c>
      <c r="R21" s="11">
        <f>IF(Resultados!D11='BR mujer'!P21,Q21,0)</f>
        <v>0</v>
      </c>
      <c r="S21" s="11">
        <v>19</v>
      </c>
      <c r="T21" s="11">
        <v>49</v>
      </c>
      <c r="U21" s="11">
        <f>IF(Resultados!D12='BR mujer'!S21,T21,0)</f>
        <v>0</v>
      </c>
      <c r="V21" s="11">
        <v>19</v>
      </c>
      <c r="W21" s="11">
        <v>23</v>
      </c>
      <c r="X21" s="11">
        <f>IF(Resultados!D13='BR mujer'!V21,W21,0)</f>
        <v>0</v>
      </c>
      <c r="Y21" s="11">
        <v>19</v>
      </c>
      <c r="Z21" s="11">
        <v>57</v>
      </c>
      <c r="AA21" s="11">
        <f>IF(Resultados!D14='BR mujer'!Y21,Z21,0)</f>
        <v>0</v>
      </c>
      <c r="AB21" s="11">
        <v>19</v>
      </c>
      <c r="AC21" s="11">
        <v>39</v>
      </c>
      <c r="AD21" s="11">
        <f>IF(Resultados!D15='BR mujer'!AB21,AC21,0)</f>
        <v>0</v>
      </c>
      <c r="AE21" s="11">
        <v>19</v>
      </c>
      <c r="AF21" s="11">
        <v>0</v>
      </c>
      <c r="AG21" s="11">
        <f>IF(Resultados!D16='BR mujer'!AE21,AF21,0)</f>
        <v>0</v>
      </c>
      <c r="AH21" s="11">
        <v>19</v>
      </c>
      <c r="AI21" s="11">
        <v>45</v>
      </c>
      <c r="AJ21" s="11">
        <f>IF(Resultados!D17='BR mujer'!AH21,AI21,0)</f>
        <v>0</v>
      </c>
      <c r="AK21" s="11">
        <v>19</v>
      </c>
      <c r="AL21" s="11">
        <v>70</v>
      </c>
      <c r="AM21" s="11">
        <f>IF(Resultados!D18='BR mujer'!AK21,AL21,0)</f>
        <v>0</v>
      </c>
      <c r="AN21" s="11">
        <v>19</v>
      </c>
      <c r="AO21" s="11">
        <v>60</v>
      </c>
      <c r="AP21" s="11">
        <f>IF(Resultados!D21='BR mujer'!AN21,AO21,0)</f>
        <v>0</v>
      </c>
      <c r="AQ21" s="11">
        <v>19</v>
      </c>
      <c r="AR21" s="11">
        <v>51</v>
      </c>
      <c r="AS21" s="11">
        <f>IF(Resultados!D22='BR mujer'!AQ21,AR21,0)</f>
        <v>0</v>
      </c>
      <c r="AT21" s="11">
        <v>19</v>
      </c>
      <c r="AU21" s="11">
        <v>67</v>
      </c>
      <c r="AV21" s="11">
        <f>IF(Resultados!D23='BR mujer'!AT21,AU21,0)</f>
        <v>0</v>
      </c>
      <c r="AW21" s="11">
        <v>19</v>
      </c>
      <c r="AX21" s="11">
        <v>72</v>
      </c>
      <c r="AY21" s="11">
        <f>IF(Resultados!D26='BR mujer'!AW21,AX21,0)</f>
        <v>0</v>
      </c>
      <c r="AZ21" s="11">
        <v>19</v>
      </c>
      <c r="BA21" s="11">
        <v>61</v>
      </c>
      <c r="BB21" s="11">
        <f>IF(Resultados!D27='BR mujer'!AZ21,BA21,0)</f>
        <v>0</v>
      </c>
      <c r="BC21" s="11">
        <v>19</v>
      </c>
      <c r="BD21" s="11">
        <v>52</v>
      </c>
      <c r="BE21" s="11">
        <f>IF(Resultados!D28='BR mujer'!BC21,BD21,0)</f>
        <v>0</v>
      </c>
      <c r="BF21" s="11">
        <v>19</v>
      </c>
      <c r="BG21" s="11">
        <v>35</v>
      </c>
      <c r="BH21" s="11">
        <f>IF(Resultados!D29='BR mujer'!BF21,BG21,0)</f>
        <v>0</v>
      </c>
      <c r="BI21" s="11">
        <v>19</v>
      </c>
      <c r="BJ21" s="11">
        <v>52</v>
      </c>
      <c r="BK21" s="11">
        <f>IF(Resultados!D30='BR mujer'!BI21,BJ21,0)</f>
        <v>0</v>
      </c>
      <c r="BL21" s="11">
        <v>444</v>
      </c>
      <c r="BM21" s="11">
        <v>70</v>
      </c>
      <c r="BN21" s="11">
        <f>IF(BO21=TRUE,BM21,0)</f>
        <v>0</v>
      </c>
      <c r="BO21" s="11">
        <f>AND(Resultados!BO3&gt;'BR mujer'!BL20,Resultados!BO3&lt;='BR mujer'!BL21)</f>
        <v/>
      </c>
      <c r="BP21" s="11">
        <v>19</v>
      </c>
      <c r="BQ21" s="11">
        <v>60</v>
      </c>
      <c r="BR21" s="11">
        <f>IF(Resultados!D34='BR mujer'!BP21,BQ21,0)</f>
        <v>0</v>
      </c>
      <c r="BS21" s="11">
        <v>19</v>
      </c>
      <c r="BT21" s="11">
        <v>60</v>
      </c>
      <c r="BU21" s="11">
        <f>IF(Resultados!D35='BR mujer'!BS21,BT21,0)</f>
        <v>0</v>
      </c>
      <c r="BV21" s="11">
        <v>19</v>
      </c>
      <c r="BW21" s="11">
        <v>65</v>
      </c>
      <c r="BX21" s="11">
        <f>IF(Resultados!D36='BR mujer'!BV21,BW21,0)</f>
        <v>0</v>
      </c>
    </row>
    <row r="22" spans="1:76">
      <c r="A22" s="11">
        <v>200</v>
      </c>
      <c r="B22" s="11">
        <v>10</v>
      </c>
      <c r="C22" s="11">
        <f>IF(Resultados!D3='BR mujer'!A22,B22,0)</f>
        <v>0</v>
      </c>
      <c r="D22" s="11">
        <v>20</v>
      </c>
      <c r="E22" s="11">
        <v>95</v>
      </c>
      <c r="F22" s="11">
        <f>IF(Resultados!D4='BR mujer'!D22,E22,0)</f>
        <v>0</v>
      </c>
      <c r="G22" s="11">
        <v>20</v>
      </c>
      <c r="H22" s="11">
        <v>65</v>
      </c>
      <c r="I22" s="11">
        <f>IF(Resultados!D5='BR mujer'!G22,H22,0)</f>
        <v>0</v>
      </c>
      <c r="J22" s="11">
        <v>20</v>
      </c>
      <c r="K22" s="11">
        <v>66</v>
      </c>
      <c r="L22" s="11">
        <f>IF(Resultados!D9='BR mujer'!J22,K22,0)</f>
        <v>0</v>
      </c>
      <c r="M22" s="11">
        <v>20</v>
      </c>
      <c r="N22" s="11">
        <v>72</v>
      </c>
      <c r="O22" s="11">
        <f>IF(Resultados!D10='BR mujer'!M22,N22,0)</f>
        <v>0</v>
      </c>
      <c r="P22" s="11">
        <v>20</v>
      </c>
      <c r="Q22" s="11">
        <v>15</v>
      </c>
      <c r="R22" s="11">
        <f>IF(Resultados!D11='BR mujer'!P22,Q22,0)</f>
        <v>0</v>
      </c>
      <c r="S22" s="11">
        <v>20</v>
      </c>
      <c r="T22" s="11">
        <v>56</v>
      </c>
      <c r="U22" s="11">
        <f>IF(Resultados!D12='BR mujer'!S22,T22,0)</f>
        <v>0</v>
      </c>
      <c r="V22" s="11">
        <v>20</v>
      </c>
      <c r="W22" s="11">
        <v>33</v>
      </c>
      <c r="X22" s="11">
        <f>IF(Resultados!D13='BR mujer'!V22,W22,0)</f>
        <v>0</v>
      </c>
      <c r="Y22" s="11">
        <v>20</v>
      </c>
      <c r="Z22" s="11">
        <v>58</v>
      </c>
      <c r="AA22" s="11">
        <f>IF(Resultados!D14='BR mujer'!Y22,Z22,0)</f>
        <v>0</v>
      </c>
      <c r="AB22" s="11">
        <v>20</v>
      </c>
      <c r="AC22" s="11">
        <v>42</v>
      </c>
      <c r="AD22" s="11">
        <f>IF(Resultados!D15='BR mujer'!AB22,AC22,0)</f>
        <v>0</v>
      </c>
      <c r="AE22" s="11">
        <v>20</v>
      </c>
      <c r="AF22" s="11">
        <v>10</v>
      </c>
      <c r="AG22" s="11">
        <f>IF(Resultados!D16='BR mujer'!AE22,AF22,0)</f>
        <v>0</v>
      </c>
      <c r="AH22" s="11">
        <v>20</v>
      </c>
      <c r="AI22" s="11">
        <v>48</v>
      </c>
      <c r="AJ22" s="11">
        <f>IF(Resultados!D17='BR mujer'!AH22,AI22,0)</f>
        <v>0</v>
      </c>
      <c r="AK22" s="11">
        <v>20</v>
      </c>
      <c r="AL22" s="11">
        <v>71</v>
      </c>
      <c r="AM22" s="11">
        <f>IF(Resultados!D18='BR mujer'!AK22,AL22,0)</f>
        <v>0</v>
      </c>
      <c r="AN22" s="11">
        <v>20</v>
      </c>
      <c r="AO22" s="11">
        <v>61</v>
      </c>
      <c r="AP22" s="11">
        <f>IF(Resultados!D21='BR mujer'!AN22,AO22,0)</f>
        <v>0</v>
      </c>
      <c r="AQ22" s="11">
        <v>20</v>
      </c>
      <c r="AR22" s="11">
        <v>52</v>
      </c>
      <c r="AS22" s="11">
        <f>IF(Resultados!D22='BR mujer'!AQ22,AR22,0)</f>
        <v>0</v>
      </c>
      <c r="AT22" s="11">
        <v>20</v>
      </c>
      <c r="AU22" s="11">
        <v>67</v>
      </c>
      <c r="AV22" s="11">
        <f>IF(Resultados!D23='BR mujer'!AT22,AU22,0)</f>
        <v>0</v>
      </c>
      <c r="AW22" s="11">
        <v>20</v>
      </c>
      <c r="AX22" s="11">
        <v>75</v>
      </c>
      <c r="AY22" s="11">
        <f>IF(Resultados!D26='BR mujer'!AW22,AX22,0)</f>
        <v>0</v>
      </c>
      <c r="AZ22" s="11">
        <v>20</v>
      </c>
      <c r="BA22" s="11">
        <v>62</v>
      </c>
      <c r="BB22" s="11">
        <f>IF(Resultados!D27='BR mujer'!AZ22,BA22,0)</f>
        <v>0</v>
      </c>
      <c r="BC22" s="11">
        <v>20</v>
      </c>
      <c r="BD22" s="11">
        <v>55</v>
      </c>
      <c r="BE22" s="11">
        <f>IF(Resultados!D28='BR mujer'!BC22,BD22,0)</f>
        <v>0</v>
      </c>
      <c r="BF22" s="11">
        <v>20</v>
      </c>
      <c r="BG22" s="11">
        <v>37</v>
      </c>
      <c r="BH22" s="11">
        <f>IF(Resultados!D29='BR mujer'!BF22,BG22,0)</f>
        <v>0</v>
      </c>
      <c r="BI22" s="11">
        <v>20</v>
      </c>
      <c r="BJ22" s="11">
        <v>55</v>
      </c>
      <c r="BK22" s="11">
        <f>IF(Resultados!D30='BR mujer'!BI22,BJ22,0)</f>
        <v>0</v>
      </c>
      <c r="BL22" s="11">
        <v>456</v>
      </c>
      <c r="BM22" s="11">
        <v>72</v>
      </c>
      <c r="BN22" s="11">
        <f>IF(BO22=TRUE,BM22,0)</f>
        <v>0</v>
      </c>
      <c r="BO22" s="11">
        <f>AND(Resultados!BO3&gt;'BR mujer'!BL21,Resultados!BO3&lt;='BR mujer'!BL22)</f>
        <v/>
      </c>
      <c r="BP22" s="11">
        <v>20</v>
      </c>
      <c r="BQ22" s="11">
        <v>60</v>
      </c>
      <c r="BR22" s="11">
        <f>IF(Resultados!D34='BR mujer'!BP22,BQ22,0)</f>
        <v>0</v>
      </c>
      <c r="BS22" s="11">
        <v>20</v>
      </c>
      <c r="BT22" s="11">
        <v>60</v>
      </c>
      <c r="BU22" s="11">
        <f>IF(Resultados!D35='BR mujer'!BS22,BT22,0)</f>
        <v>0</v>
      </c>
      <c r="BV22" s="11">
        <v>20</v>
      </c>
      <c r="BW22" s="11">
        <v>67</v>
      </c>
      <c r="BX22" s="11">
        <f>IF(Resultados!D36='BR mujer'!BV22,BW22,0)</f>
        <v>0</v>
      </c>
    </row>
    <row r="23" spans="1:76">
      <c r="A23" s="11">
        <v>201</v>
      </c>
      <c r="B23" s="11">
        <v>10</v>
      </c>
      <c r="C23" s="11">
        <f>IF(Resultados!D3='BR mujer'!A23,B23,0)</f>
        <v>0</v>
      </c>
      <c r="D23" s="11">
        <v>21</v>
      </c>
      <c r="E23" s="11">
        <v>100</v>
      </c>
      <c r="F23" s="11">
        <f>IF(Resultados!D4&gt;='BR mujer'!D23,E23,0)</f>
        <v>0</v>
      </c>
      <c r="G23" s="11">
        <v>21</v>
      </c>
      <c r="H23" s="11">
        <v>67</v>
      </c>
      <c r="I23" s="11">
        <f>IF(Resultados!D5='BR mujer'!G23,H23,0)</f>
        <v>0</v>
      </c>
      <c r="J23" s="11">
        <v>21</v>
      </c>
      <c r="K23" s="11">
        <v>67</v>
      </c>
      <c r="L23" s="11">
        <f>IF(Resultados!D9='BR mujer'!J23,K23,0)</f>
        <v>0</v>
      </c>
      <c r="M23" s="11">
        <v>21</v>
      </c>
      <c r="N23" s="11">
        <v>73</v>
      </c>
      <c r="O23" s="11">
        <f>IF(Resultados!D10='BR mujer'!M23,N23,0)</f>
        <v>0</v>
      </c>
      <c r="P23" s="11">
        <v>21</v>
      </c>
      <c r="Q23" s="11">
        <v>20</v>
      </c>
      <c r="R23" s="11">
        <f>IF(Resultados!D11='BR mujer'!P23,Q23,0)</f>
        <v>0</v>
      </c>
      <c r="S23" s="11">
        <v>21</v>
      </c>
      <c r="T23" s="11">
        <v>58</v>
      </c>
      <c r="U23" s="11">
        <f>IF(Resultados!D12='BR mujer'!S23,T23,0)</f>
        <v>0</v>
      </c>
      <c r="V23" s="11">
        <v>21</v>
      </c>
      <c r="W23" s="11">
        <v>35</v>
      </c>
      <c r="X23" s="11">
        <f>IF(Resultados!D13='BR mujer'!V23,W23,0)</f>
        <v>0</v>
      </c>
      <c r="Y23" s="11">
        <v>21</v>
      </c>
      <c r="Z23" s="11">
        <v>59</v>
      </c>
      <c r="AA23" s="11">
        <f>IF(Resultados!D14='BR mujer'!Y23,Z23,0)</f>
        <v>0</v>
      </c>
      <c r="AB23" s="11">
        <v>21</v>
      </c>
      <c r="AC23" s="11">
        <v>44</v>
      </c>
      <c r="AD23" s="11">
        <f>IF(Resultados!D15='BR mujer'!AB23,AC23,0)</f>
        <v>0</v>
      </c>
      <c r="AE23" s="11">
        <v>21</v>
      </c>
      <c r="AF23" s="11">
        <v>14</v>
      </c>
      <c r="AG23" s="11">
        <f>IF(Resultados!D16='BR mujer'!AE23,AF23,0)</f>
        <v>0</v>
      </c>
      <c r="AH23" s="11">
        <v>21</v>
      </c>
      <c r="AI23" s="11">
        <v>50</v>
      </c>
      <c r="AJ23" s="11">
        <f>IF(Resultados!D17='BR mujer'!AH23,AI23,0)</f>
        <v>0</v>
      </c>
      <c r="AK23" s="11">
        <v>21</v>
      </c>
      <c r="AL23" s="11">
        <v>72</v>
      </c>
      <c r="AM23" s="11">
        <f>IF(Resultados!D18='BR mujer'!AK23,AL23,0)</f>
        <v>0</v>
      </c>
      <c r="AN23" s="11">
        <v>21</v>
      </c>
      <c r="AO23" s="11">
        <v>62</v>
      </c>
      <c r="AP23" s="11">
        <f>IF(Resultados!D21='BR mujer'!AN23,AO23,0)</f>
        <v>0</v>
      </c>
      <c r="AQ23" s="11">
        <v>21</v>
      </c>
      <c r="AR23" s="11">
        <v>53</v>
      </c>
      <c r="AS23" s="11">
        <f>IF(Resultados!D22='BR mujer'!AQ23,AR23,0)</f>
        <v>0</v>
      </c>
      <c r="AT23" s="11">
        <v>21</v>
      </c>
      <c r="AU23" s="11">
        <v>67</v>
      </c>
      <c r="AV23" s="11">
        <f>IF(Resultados!D23='BR mujer'!AT23,AU23,0)</f>
        <v>0</v>
      </c>
      <c r="AW23" s="11">
        <v>21</v>
      </c>
      <c r="AX23" s="11">
        <v>77</v>
      </c>
      <c r="AY23" s="11">
        <f>IF(Resultados!D26='BR mujer'!AW23,AX23,0)</f>
        <v>0</v>
      </c>
      <c r="AZ23" s="11">
        <v>21</v>
      </c>
      <c r="BA23" s="11">
        <v>63</v>
      </c>
      <c r="BB23" s="11">
        <f>IF(Resultados!D27='BR mujer'!AZ23,BA23,0)</f>
        <v>0</v>
      </c>
      <c r="BC23" s="11">
        <v>21</v>
      </c>
      <c r="BD23" s="11">
        <v>57</v>
      </c>
      <c r="BE23" s="11">
        <f>IF(Resultados!D28='BR mujer'!BC23,BD23,0)</f>
        <v>0</v>
      </c>
      <c r="BF23" s="11">
        <v>21</v>
      </c>
      <c r="BG23" s="11">
        <v>39</v>
      </c>
      <c r="BH23" s="11">
        <f>IF(Resultados!D29='BR mujer'!BF23,BG23,0)</f>
        <v>0</v>
      </c>
      <c r="BI23" s="11">
        <v>21</v>
      </c>
      <c r="BJ23" s="11">
        <v>57</v>
      </c>
      <c r="BK23" s="11">
        <f>IF(Resultados!D30='BR mujer'!BI23,BJ23,0)</f>
        <v>0</v>
      </c>
      <c r="BL23" s="11">
        <v>469</v>
      </c>
      <c r="BM23" s="11">
        <v>75</v>
      </c>
      <c r="BN23" s="11">
        <f>IF(BO23=TRUE,BM23,0)</f>
        <v>0</v>
      </c>
      <c r="BO23" s="11">
        <f>AND(Resultados!BO3&gt;'BR mujer'!BL22,Resultados!BO3&lt;='BR mujer'!BL23)</f>
        <v/>
      </c>
      <c r="BP23" s="11">
        <v>21</v>
      </c>
      <c r="BQ23" s="11">
        <v>62</v>
      </c>
      <c r="BR23" s="11">
        <f>IF(Resultados!D34='BR mujer'!BP23,BQ23,0)</f>
        <v>0</v>
      </c>
      <c r="BS23" s="11">
        <v>21</v>
      </c>
      <c r="BT23" s="11">
        <v>60</v>
      </c>
      <c r="BU23" s="11">
        <f>IF(Resultados!D35='BR mujer'!BS23,BT23,0)</f>
        <v>0</v>
      </c>
      <c r="BV23" s="11">
        <v>21</v>
      </c>
      <c r="BW23" s="11">
        <v>70</v>
      </c>
      <c r="BX23" s="11">
        <f>IF(Resultados!D36='BR mujer'!BV23,BW23,0)</f>
        <v>0</v>
      </c>
    </row>
    <row r="24" spans="1:76">
      <c r="A24" s="11">
        <v>202</v>
      </c>
      <c r="B24" s="11">
        <v>10</v>
      </c>
      <c r="C24" s="11">
        <f>IF(Resultados!D3='BR mujer'!A24,B24,0)</f>
        <v>0</v>
      </c>
      <c r="E24" s="11" t="s">
        <v>99</v>
      </c>
      <c r="F24" s="11">
        <f>SUM(F2:F23)</f>
        <v>0</v>
      </c>
      <c r="G24" s="11">
        <v>22</v>
      </c>
      <c r="H24" s="11">
        <v>69</v>
      </c>
      <c r="I24" s="11">
        <f>IF(Resultados!D5='BR mujer'!G24,H24,0)</f>
        <v>0</v>
      </c>
      <c r="J24" s="11">
        <v>22</v>
      </c>
      <c r="K24" s="11">
        <v>68</v>
      </c>
      <c r="L24" s="11">
        <f>IF(Resultados!D9='BR mujer'!J24,K24,0)</f>
        <v>0</v>
      </c>
      <c r="M24" s="11">
        <v>22</v>
      </c>
      <c r="N24" s="11">
        <v>74</v>
      </c>
      <c r="O24" s="11">
        <f>IF(Resultados!D10='BR mujer'!M24,N24,0)</f>
        <v>0</v>
      </c>
      <c r="P24" s="11">
        <v>22</v>
      </c>
      <c r="Q24" s="11">
        <v>30</v>
      </c>
      <c r="R24" s="11">
        <f>IF(Resultados!D11='BR mujer'!P24,Q24,0)</f>
        <v>0</v>
      </c>
      <c r="S24" s="11">
        <v>22</v>
      </c>
      <c r="T24" s="11">
        <v>59</v>
      </c>
      <c r="U24" s="11">
        <f>IF(Resultados!D12='BR mujer'!S24,T24,0)</f>
        <v>0</v>
      </c>
      <c r="V24" s="11">
        <v>22</v>
      </c>
      <c r="W24" s="11">
        <v>38</v>
      </c>
      <c r="X24" s="11">
        <f>IF(Resultados!D13='BR mujer'!V24,W24,0)</f>
        <v>0</v>
      </c>
      <c r="Y24" s="11">
        <v>22</v>
      </c>
      <c r="Z24" s="11">
        <v>61</v>
      </c>
      <c r="AA24" s="11">
        <f>IF(Resultados!D14='BR mujer'!Y24,Z24,0)</f>
        <v>0</v>
      </c>
      <c r="AB24" s="11">
        <v>22</v>
      </c>
      <c r="AC24" s="11">
        <v>49</v>
      </c>
      <c r="AD24" s="11">
        <f>IF(Resultados!D15='BR mujer'!AB24,AC24,0)</f>
        <v>0</v>
      </c>
      <c r="AE24" s="11">
        <v>22</v>
      </c>
      <c r="AF24" s="11">
        <v>16</v>
      </c>
      <c r="AG24" s="11">
        <f>IF(Resultados!D16='BR mujer'!AE24,AF24,0)</f>
        <v>0</v>
      </c>
      <c r="AH24" s="11">
        <v>22</v>
      </c>
      <c r="AI24" s="11">
        <v>51</v>
      </c>
      <c r="AJ24" s="11">
        <f>IF(Resultados!D17='BR mujer'!AH24,AI24,0)</f>
        <v>0</v>
      </c>
      <c r="AK24" s="11">
        <v>22</v>
      </c>
      <c r="AL24" s="11">
        <v>74</v>
      </c>
      <c r="AM24" s="11">
        <f>IF(Resultados!D18='BR mujer'!AK24,AL24,0)</f>
        <v>0</v>
      </c>
      <c r="AN24" s="11">
        <v>22</v>
      </c>
      <c r="AO24" s="11">
        <v>64</v>
      </c>
      <c r="AP24" s="11">
        <f>IF(Resultados!D21='BR mujer'!AN24,AO24,0)</f>
        <v>0</v>
      </c>
      <c r="AQ24" s="11">
        <v>22</v>
      </c>
      <c r="AR24" s="11">
        <v>54</v>
      </c>
      <c r="AS24" s="11">
        <f>IF(Resultados!D22='BR mujer'!AQ24,AR24,0)</f>
        <v>0</v>
      </c>
      <c r="AT24" s="11">
        <v>22</v>
      </c>
      <c r="AU24" s="11">
        <v>67</v>
      </c>
      <c r="AV24" s="11">
        <f>IF(Resultados!D23='BR mujer'!AT24,AU24,0)</f>
        <v>0</v>
      </c>
      <c r="AW24" s="11">
        <v>22</v>
      </c>
      <c r="AX24" s="11">
        <v>80</v>
      </c>
      <c r="AY24" s="11">
        <f>IF(Resultados!D26='BR mujer'!AW24,AX24,0)</f>
        <v>0</v>
      </c>
      <c r="AZ24" s="11">
        <v>22</v>
      </c>
      <c r="BA24" s="11">
        <v>64</v>
      </c>
      <c r="BB24" s="11">
        <f>IF(Resultados!D27='BR mujer'!AZ24,BA24,0)</f>
        <v>0</v>
      </c>
      <c r="BC24" s="11">
        <v>22</v>
      </c>
      <c r="BD24" s="11">
        <v>60</v>
      </c>
      <c r="BE24" s="11">
        <f>IF(Resultados!D28='BR mujer'!BC24,BD24,0)</f>
        <v>0</v>
      </c>
      <c r="BF24" s="11">
        <v>22</v>
      </c>
      <c r="BG24" s="11">
        <v>41</v>
      </c>
      <c r="BH24" s="11">
        <f>IF(Resultados!D29='BR mujer'!BF24,BG24,0)</f>
        <v>0</v>
      </c>
      <c r="BI24" s="11">
        <v>22</v>
      </c>
      <c r="BJ24" s="11">
        <v>59</v>
      </c>
      <c r="BK24" s="11">
        <f>IF(Resultados!D30='BR mujer'!BI24,BJ24,0)</f>
        <v>0</v>
      </c>
      <c r="BL24" s="11">
        <v>482</v>
      </c>
      <c r="BM24" s="11">
        <v>79</v>
      </c>
      <c r="BN24" s="11">
        <f>IF(BO24=TRUE,BM24,0)</f>
        <v>0</v>
      </c>
      <c r="BO24" s="11">
        <f>AND(Resultados!BO3&gt;'BR mujer'!BL23,Resultados!BO3&lt;='BR mujer'!BL24)</f>
        <v/>
      </c>
      <c r="BP24" s="11">
        <v>22</v>
      </c>
      <c r="BQ24" s="11">
        <v>62</v>
      </c>
      <c r="BR24" s="11">
        <f>IF(Resultados!D34='BR mujer'!BP24,BQ24,0)</f>
        <v>0</v>
      </c>
      <c r="BS24" s="11">
        <v>22</v>
      </c>
      <c r="BT24" s="11">
        <v>60</v>
      </c>
      <c r="BU24" s="11">
        <f>IF(Resultados!D35='BR mujer'!BS24,BT24,0)</f>
        <v>0</v>
      </c>
      <c r="BV24" s="11">
        <v>22</v>
      </c>
      <c r="BW24" s="11">
        <v>71</v>
      </c>
      <c r="BX24" s="11">
        <f>IF(Resultados!D36='BR mujer'!BV24,BW24,0)</f>
        <v>0</v>
      </c>
    </row>
    <row r="25" spans="1:76">
      <c r="A25" s="11">
        <v>203</v>
      </c>
      <c r="B25" s="11">
        <v>10</v>
      </c>
      <c r="C25" s="11">
        <f>IF(Resultados!D3='BR mujer'!A25,B25,0)</f>
        <v>0</v>
      </c>
      <c r="G25" s="11">
        <v>23</v>
      </c>
      <c r="H25" s="11">
        <v>71</v>
      </c>
      <c r="I25" s="11">
        <f>IF(Resultados!D5='BR mujer'!G25,H25,0)</f>
        <v>0</v>
      </c>
      <c r="J25" s="11">
        <v>23</v>
      </c>
      <c r="K25" s="11">
        <v>69</v>
      </c>
      <c r="L25" s="11">
        <f>IF(Resultados!D9='BR mujer'!J25,K25,0)</f>
        <v>0</v>
      </c>
      <c r="M25" s="11">
        <v>23</v>
      </c>
      <c r="N25" s="11">
        <v>75</v>
      </c>
      <c r="O25" s="11">
        <f>IF(Resultados!D10='BR mujer'!M25,N25,0)</f>
        <v>0</v>
      </c>
      <c r="P25" s="11">
        <v>23</v>
      </c>
      <c r="Q25" s="11">
        <v>37</v>
      </c>
      <c r="R25" s="11">
        <f>IF(Resultados!D11='BR mujer'!P25,Q25,0)</f>
        <v>0</v>
      </c>
      <c r="S25" s="11">
        <v>23</v>
      </c>
      <c r="T25" s="11">
        <v>61</v>
      </c>
      <c r="U25" s="11">
        <f>IF(Resultados!D12='BR mujer'!S25,T25,0)</f>
        <v>0</v>
      </c>
      <c r="V25" s="11">
        <v>23</v>
      </c>
      <c r="W25" s="11">
        <v>40</v>
      </c>
      <c r="X25" s="11">
        <f>IF(Resultados!D13='BR mujer'!V25,W25,0)</f>
        <v>0</v>
      </c>
      <c r="Y25" s="11">
        <v>23</v>
      </c>
      <c r="Z25" s="11">
        <v>62</v>
      </c>
      <c r="AA25" s="11">
        <f>IF(Resultados!D14='BR mujer'!Y25,Z25,0)</f>
        <v>0</v>
      </c>
      <c r="AB25" s="11">
        <v>23</v>
      </c>
      <c r="AC25" s="11">
        <v>55</v>
      </c>
      <c r="AD25" s="11">
        <f>IF(Resultados!D15='BR mujer'!AB25,AC25,0)</f>
        <v>0</v>
      </c>
      <c r="AE25" s="11">
        <v>23</v>
      </c>
      <c r="AF25" s="11">
        <v>21</v>
      </c>
      <c r="AG25" s="11">
        <f>IF(Resultados!D16='BR mujer'!AE25,AF25,0)</f>
        <v>0</v>
      </c>
      <c r="AH25" s="11">
        <v>23</v>
      </c>
      <c r="AI25" s="11">
        <v>52</v>
      </c>
      <c r="AJ25" s="11">
        <f>IF(Resultados!D17='BR mujer'!AH25,AI25,0)</f>
        <v>0</v>
      </c>
      <c r="AK25" s="11">
        <v>23</v>
      </c>
      <c r="AL25" s="11">
        <v>75</v>
      </c>
      <c r="AM25" s="11">
        <f>IF(Resultados!D18='BR mujer'!AK25,AL25,0)</f>
        <v>0</v>
      </c>
      <c r="AN25" s="11">
        <v>23</v>
      </c>
      <c r="AO25" s="11">
        <v>62</v>
      </c>
      <c r="AP25" s="11">
        <f>IF(Resultados!D21='BR mujer'!AN25,AO25,0)</f>
        <v>0</v>
      </c>
      <c r="AQ25" s="11">
        <v>23</v>
      </c>
      <c r="AR25" s="11">
        <v>55</v>
      </c>
      <c r="AS25" s="11">
        <f>IF(Resultados!D22='BR mujer'!AQ25,AR25,0)</f>
        <v>0</v>
      </c>
      <c r="AT25" s="11">
        <v>23</v>
      </c>
      <c r="AU25" s="11">
        <v>67</v>
      </c>
      <c r="AV25" s="11">
        <f>IF(Resultados!D23='BR mujer'!AT25,AU25,0)</f>
        <v>0</v>
      </c>
      <c r="AW25" s="11">
        <v>23</v>
      </c>
      <c r="AX25" s="11">
        <v>82</v>
      </c>
      <c r="AY25" s="11">
        <f>IF(Resultados!D26='BR mujer'!AW25,AX25,0)</f>
        <v>0</v>
      </c>
      <c r="AZ25" s="11">
        <v>23</v>
      </c>
      <c r="BA25" s="11">
        <v>65</v>
      </c>
      <c r="BB25" s="11">
        <f>IF(Resultados!D27='BR mujer'!AZ25,BA25,0)</f>
        <v>0</v>
      </c>
      <c r="BC25" s="11">
        <v>23</v>
      </c>
      <c r="BD25" s="11">
        <v>60</v>
      </c>
      <c r="BE25" s="11">
        <f>IF(Resultados!D28='BR mujer'!BC25,BD25,0)</f>
        <v>0</v>
      </c>
      <c r="BF25" s="11">
        <v>23</v>
      </c>
      <c r="BG25" s="11">
        <v>44</v>
      </c>
      <c r="BH25" s="11">
        <f>IF(Resultados!D29='BR mujer'!BF25,BG25,0)</f>
        <v>0</v>
      </c>
      <c r="BI25" s="11">
        <v>23</v>
      </c>
      <c r="BJ25" s="11">
        <v>60</v>
      </c>
      <c r="BK25" s="11">
        <f>IF(Resultados!D30='BR mujer'!BI25,BJ25,0)</f>
        <v>0</v>
      </c>
      <c r="BL25" s="11">
        <v>494</v>
      </c>
      <c r="BM25" s="11">
        <v>84</v>
      </c>
      <c r="BN25" s="11">
        <f>IF(BO25=TRUE,BM25,0)</f>
        <v>0</v>
      </c>
      <c r="BO25" s="11">
        <f>AND(Resultados!BO3&gt;'BR mujer'!BL24,Resultados!BO3&lt;='BR mujer'!BL25)</f>
        <v/>
      </c>
      <c r="BP25" s="11">
        <v>23</v>
      </c>
      <c r="BQ25" s="11">
        <v>64</v>
      </c>
      <c r="BR25" s="11">
        <f>IF(Resultados!D34='BR mujer'!BP25,BQ25,0)</f>
        <v>0</v>
      </c>
      <c r="BS25" s="11">
        <v>23</v>
      </c>
      <c r="BT25" s="11">
        <v>60</v>
      </c>
      <c r="BU25" s="11">
        <f>IF(Resultados!D35='BR mujer'!BS25,BT25,0)</f>
        <v>0</v>
      </c>
      <c r="BV25" s="11">
        <v>23</v>
      </c>
      <c r="BW25" s="11">
        <v>73</v>
      </c>
      <c r="BX25" s="11">
        <f>IF(Resultados!D36='BR mujer'!BV25,BW25,0)</f>
        <v>0</v>
      </c>
    </row>
    <row r="26" spans="1:76">
      <c r="A26" s="11">
        <v>204</v>
      </c>
      <c r="B26" s="11">
        <v>10</v>
      </c>
      <c r="C26" s="11">
        <f>IF(Resultados!D3='BR mujer'!A26,B26,0)</f>
        <v>0</v>
      </c>
      <c r="G26" s="11">
        <v>24</v>
      </c>
      <c r="H26" s="11">
        <v>75</v>
      </c>
      <c r="I26" s="11">
        <f>IF(Resultados!D5='BR mujer'!G26,H26,0)</f>
        <v>0</v>
      </c>
      <c r="J26" s="11">
        <v>24</v>
      </c>
      <c r="K26" s="11">
        <v>70</v>
      </c>
      <c r="L26" s="11">
        <f>IF(Resultados!D9='BR mujer'!J26,K26,0)</f>
        <v>0</v>
      </c>
      <c r="M26" s="11">
        <v>24</v>
      </c>
      <c r="N26" s="11">
        <v>76</v>
      </c>
      <c r="O26" s="11">
        <f>IF(Resultados!D10='BR mujer'!M26,N26,0)</f>
        <v>0</v>
      </c>
      <c r="P26" s="11">
        <v>24</v>
      </c>
      <c r="Q26" s="11">
        <v>45</v>
      </c>
      <c r="R26" s="11">
        <f>IF(Resultados!D11='BR mujer'!P26,Q26,0)</f>
        <v>0</v>
      </c>
      <c r="S26" s="11">
        <v>24</v>
      </c>
      <c r="T26" s="11">
        <v>62</v>
      </c>
      <c r="U26" s="11">
        <f>IF(Resultados!D12='BR mujer'!S26,T26,0)</f>
        <v>0</v>
      </c>
      <c r="V26" s="11">
        <v>24</v>
      </c>
      <c r="W26" s="11">
        <v>43</v>
      </c>
      <c r="X26" s="11">
        <f>IF(Resultados!D13='BR mujer'!V26,W26,0)</f>
        <v>0</v>
      </c>
      <c r="Y26" s="11">
        <v>24</v>
      </c>
      <c r="Z26" s="11">
        <v>63</v>
      </c>
      <c r="AA26" s="11">
        <f>IF(Resultados!D14='BR mujer'!Y26,Z26,0)</f>
        <v>0</v>
      </c>
      <c r="AB26" s="11">
        <v>24</v>
      </c>
      <c r="AC26" s="11">
        <v>60</v>
      </c>
      <c r="AD26" s="11">
        <f>IF(Resultados!D15='BR mujer'!AB26,AC26,0)</f>
        <v>0</v>
      </c>
      <c r="AE26" s="11">
        <v>24</v>
      </c>
      <c r="AF26" s="11">
        <v>26</v>
      </c>
      <c r="AG26" s="11">
        <f>IF(Resultados!D16='BR mujer'!AE26,AF26,0)</f>
        <v>0</v>
      </c>
      <c r="AH26" s="11">
        <v>24</v>
      </c>
      <c r="AI26" s="11">
        <v>53</v>
      </c>
      <c r="AJ26" s="11">
        <f>IF(Resultados!D17='BR mujer'!AH26,AI26,0)</f>
        <v>0</v>
      </c>
      <c r="AK26" s="11">
        <v>24</v>
      </c>
      <c r="AL26" s="11">
        <v>75</v>
      </c>
      <c r="AM26" s="11">
        <f>IF(Resultados!D18='BR mujer'!AK26,AL26,0)</f>
        <v>0</v>
      </c>
      <c r="AN26" s="11">
        <v>24</v>
      </c>
      <c r="AO26" s="11">
        <v>66</v>
      </c>
      <c r="AP26" s="11">
        <f>IF(Resultados!D21='BR mujer'!AN26,AO26,0)</f>
        <v>0</v>
      </c>
      <c r="AQ26" s="11">
        <v>24</v>
      </c>
      <c r="AR26" s="11">
        <v>56</v>
      </c>
      <c r="AS26" s="11">
        <f>IF(Resultados!D22='BR mujer'!AQ26,AR26,0)</f>
        <v>0</v>
      </c>
      <c r="AT26" s="11">
        <v>24</v>
      </c>
      <c r="AU26" s="11">
        <v>67</v>
      </c>
      <c r="AV26" s="11">
        <f>IF(Resultados!D23='BR mujer'!AT26,AU26,0)</f>
        <v>0</v>
      </c>
      <c r="AW26" s="11">
        <v>24</v>
      </c>
      <c r="AX26" s="11">
        <v>85</v>
      </c>
      <c r="AY26" s="11">
        <f>IF(Resultados!D26='BR mujer'!AW26,AX26,0)</f>
        <v>0</v>
      </c>
      <c r="AZ26" s="11">
        <v>24</v>
      </c>
      <c r="BA26" s="11">
        <v>65</v>
      </c>
      <c r="BB26" s="11">
        <f>IF(Resultados!D27='BR mujer'!AZ26,BA26,0)</f>
        <v>0</v>
      </c>
      <c r="BC26" s="11">
        <v>24</v>
      </c>
      <c r="BD26" s="11">
        <v>60</v>
      </c>
      <c r="BE26" s="11">
        <f>IF(Resultados!D28='BR mujer'!BC26,BD26,0)</f>
        <v>0</v>
      </c>
      <c r="BF26" s="11">
        <v>24</v>
      </c>
      <c r="BG26" s="11">
        <v>46</v>
      </c>
      <c r="BH26" s="11">
        <f>IF(Resultados!D29='BR mujer'!BF26,BG26,0)</f>
        <v>0</v>
      </c>
      <c r="BI26" s="11">
        <v>24</v>
      </c>
      <c r="BJ26" s="11">
        <v>60</v>
      </c>
      <c r="BK26" s="11">
        <f>IF(Resultados!D30='BR mujer'!BI26,BJ26,0)</f>
        <v>0</v>
      </c>
      <c r="BL26" s="11">
        <v>507</v>
      </c>
      <c r="BM26" s="11">
        <v>89</v>
      </c>
      <c r="BN26" s="11">
        <f>IF(BO26=TRUE,BM26,0)</f>
        <v>0</v>
      </c>
      <c r="BO26" s="11">
        <f>AND(Resultados!BO3&gt;'BR mujer'!BL25,Resultados!BO3&lt;='BR mujer'!BL26)</f>
        <v/>
      </c>
      <c r="BP26" s="11">
        <v>24</v>
      </c>
      <c r="BQ26" s="11">
        <v>65</v>
      </c>
      <c r="BR26" s="11">
        <f>IF(Resultados!D34='BR mujer'!BP26,BQ26,0)</f>
        <v>0</v>
      </c>
      <c r="BS26" s="11">
        <v>24</v>
      </c>
      <c r="BT26" s="11">
        <v>60</v>
      </c>
      <c r="BU26" s="11">
        <f>IF(Resultados!D35='BR mujer'!BS26,BT26,0)</f>
        <v>0</v>
      </c>
      <c r="BV26" s="11">
        <v>24</v>
      </c>
      <c r="BW26" s="11">
        <v>74</v>
      </c>
      <c r="BX26" s="11">
        <f>IF(Resultados!D36='BR mujer'!BV26,BW26,0)</f>
        <v>0</v>
      </c>
    </row>
    <row r="27" spans="1:76">
      <c r="A27" s="11">
        <v>205</v>
      </c>
      <c r="B27" s="11">
        <v>10</v>
      </c>
      <c r="C27" s="11">
        <f>IF(Resultados!D3='BR mujer'!A27,B27,0)</f>
        <v>0</v>
      </c>
      <c r="G27" s="11">
        <v>25</v>
      </c>
      <c r="H27" s="11">
        <v>78</v>
      </c>
      <c r="I27" s="11">
        <f>IF(Resultados!D5='BR mujer'!G27,H27,0)</f>
        <v>0</v>
      </c>
      <c r="J27" s="11">
        <v>25</v>
      </c>
      <c r="K27" s="11">
        <v>71</v>
      </c>
      <c r="L27" s="11">
        <f>IF(Resultados!D9='BR mujer'!J27,K27,0)</f>
        <v>0</v>
      </c>
      <c r="M27" s="11">
        <v>25</v>
      </c>
      <c r="N27" s="11">
        <v>76</v>
      </c>
      <c r="O27" s="11">
        <f>IF(Resultados!D10='BR mujer'!M27,N27,0)</f>
        <v>0</v>
      </c>
      <c r="P27" s="11">
        <v>25</v>
      </c>
      <c r="Q27" s="11">
        <v>55</v>
      </c>
      <c r="R27" s="11">
        <f>IF(Resultados!D11='BR mujer'!P27,Q27,0)</f>
        <v>0</v>
      </c>
      <c r="S27" s="11">
        <v>25</v>
      </c>
      <c r="T27" s="11">
        <v>63</v>
      </c>
      <c r="U27" s="11">
        <f>IF(Resultados!D12='BR mujer'!S27,T27,0)</f>
        <v>0</v>
      </c>
      <c r="V27" s="11">
        <v>25</v>
      </c>
      <c r="W27" s="11">
        <v>45</v>
      </c>
      <c r="X27" s="11">
        <f>IF(Resultados!D13='BR mujer'!V27,W27,0)</f>
        <v>0</v>
      </c>
      <c r="Y27" s="11">
        <v>25</v>
      </c>
      <c r="Z27" s="11">
        <v>64</v>
      </c>
      <c r="AA27" s="11">
        <f>IF(Resultados!D14='BR mujer'!Y27,Z27,0)</f>
        <v>0</v>
      </c>
      <c r="AB27" s="11">
        <v>25</v>
      </c>
      <c r="AC27" s="11">
        <v>66</v>
      </c>
      <c r="AD27" s="11">
        <f>IF(Resultados!D15='BR mujer'!AB27,AC27,0)</f>
        <v>0</v>
      </c>
      <c r="AE27" s="11">
        <v>25</v>
      </c>
      <c r="AF27" s="11">
        <v>31</v>
      </c>
      <c r="AG27" s="11">
        <f>IF(Resultados!D16='BR mujer'!AE27,AF27,0)</f>
        <v>0</v>
      </c>
      <c r="AH27" s="11">
        <v>25</v>
      </c>
      <c r="AI27" s="11">
        <v>57</v>
      </c>
      <c r="AJ27" s="11">
        <f>IF(Resultados!D17='BR mujer'!AH27,AI27,0)</f>
        <v>0</v>
      </c>
      <c r="AK27" s="11">
        <v>25</v>
      </c>
      <c r="AL27" s="11">
        <v>76</v>
      </c>
      <c r="AM27" s="11">
        <f>IF(Resultados!D18='BR mujer'!AK27,AL27,0)</f>
        <v>0</v>
      </c>
      <c r="AN27" s="11">
        <v>25</v>
      </c>
      <c r="AO27" s="11">
        <v>66</v>
      </c>
      <c r="AP27" s="11">
        <f>IF(Resultados!D21='BR mujer'!AN27,AO27,0)</f>
        <v>0</v>
      </c>
      <c r="AQ27" s="11">
        <v>25</v>
      </c>
      <c r="AR27" s="11">
        <v>57</v>
      </c>
      <c r="AS27" s="11">
        <f>IF(Resultados!D22='BR mujer'!AQ27,AR27,0)</f>
        <v>0</v>
      </c>
      <c r="AT27" s="11">
        <v>25</v>
      </c>
      <c r="AU27" s="11">
        <v>67</v>
      </c>
      <c r="AV27" s="11">
        <f>IF(Resultados!D23='BR mujer'!AT27,AU27,0)</f>
        <v>0</v>
      </c>
      <c r="AW27" s="11">
        <v>25</v>
      </c>
      <c r="AX27" s="11">
        <v>87</v>
      </c>
      <c r="AY27" s="11">
        <f>IF(Resultados!D26='BR mujer'!AW27,AX27,0)</f>
        <v>0</v>
      </c>
      <c r="AZ27" s="11">
        <v>25</v>
      </c>
      <c r="BA27" s="11">
        <v>66</v>
      </c>
      <c r="BB27" s="11">
        <f>IF(Resultados!D27='BR mujer'!AZ27,BA27,0)</f>
        <v>0</v>
      </c>
      <c r="BC27" s="11">
        <v>25</v>
      </c>
      <c r="BD27" s="11">
        <v>60</v>
      </c>
      <c r="BE27" s="11">
        <f>IF(Resultados!D28='BR mujer'!BC27,BD27,0)</f>
        <v>0</v>
      </c>
      <c r="BF27" s="11">
        <v>25</v>
      </c>
      <c r="BG27" s="11">
        <v>53</v>
      </c>
      <c r="BH27" s="11">
        <f>IF(Resultados!D29='BR mujer'!BF27,BG27,0)</f>
        <v>0</v>
      </c>
      <c r="BI27" s="11">
        <v>25</v>
      </c>
      <c r="BJ27" s="11">
        <v>60</v>
      </c>
      <c r="BK27" s="11">
        <f>IF(Resultados!D30='BR mujer'!BI27,BJ27,0)</f>
        <v>0</v>
      </c>
      <c r="BL27" s="11">
        <v>519</v>
      </c>
      <c r="BM27" s="11">
        <v>91</v>
      </c>
      <c r="BN27" s="11">
        <f>IF(BO27=TRUE,BM27,0)</f>
        <v>0</v>
      </c>
      <c r="BO27" s="11">
        <f>AND(Resultados!BO3&gt;'BR mujer'!BL26,Resultados!BO3&lt;='BR mujer'!BL27)</f>
        <v/>
      </c>
      <c r="BP27" s="11">
        <v>25</v>
      </c>
      <c r="BQ27" s="11">
        <v>67</v>
      </c>
      <c r="BR27" s="11">
        <f>IF(Resultados!D34='BR mujer'!BP27,BQ27,0)</f>
        <v>0</v>
      </c>
      <c r="BS27" s="11">
        <v>25</v>
      </c>
      <c r="BT27" s="11">
        <v>60</v>
      </c>
      <c r="BU27" s="11">
        <f>IF(Resultados!D35='BR mujer'!BS27,BT27,0)</f>
        <v>0</v>
      </c>
      <c r="BV27" s="11">
        <v>25</v>
      </c>
      <c r="BW27" s="11">
        <v>76</v>
      </c>
      <c r="BX27" s="11">
        <f>IF(Resultados!D36='BR mujer'!BV27,BW27,0)</f>
        <v>0</v>
      </c>
    </row>
    <row r="28" spans="1:76">
      <c r="A28" s="11">
        <v>206</v>
      </c>
      <c r="B28" s="11">
        <v>10</v>
      </c>
      <c r="C28" s="11">
        <f>IF(Resultados!D3='BR mujer'!A28,B28,0)</f>
        <v>0</v>
      </c>
      <c r="G28" s="11">
        <v>26</v>
      </c>
      <c r="H28" s="11">
        <v>82</v>
      </c>
      <c r="I28" s="11">
        <f>IF(Resultados!D5='BR mujer'!G28,H28,0)</f>
        <v>0</v>
      </c>
      <c r="J28" s="11">
        <v>26</v>
      </c>
      <c r="K28" s="11">
        <v>72</v>
      </c>
      <c r="L28" s="11">
        <f>IF(Resultados!D9='BR mujer'!J28,K28,0)</f>
        <v>0</v>
      </c>
      <c r="M28" s="11">
        <v>26</v>
      </c>
      <c r="N28" s="11">
        <v>77</v>
      </c>
      <c r="O28" s="11">
        <f>IF(Resultados!D10='BR mujer'!M28,N28,0)</f>
        <v>0</v>
      </c>
      <c r="P28" s="11">
        <v>26</v>
      </c>
      <c r="Q28" s="11">
        <v>66</v>
      </c>
      <c r="R28" s="11">
        <f>IF(Resultados!D11='BR mujer'!P28,Q28,0)</f>
        <v>0</v>
      </c>
      <c r="S28" s="11">
        <v>26</v>
      </c>
      <c r="T28" s="11">
        <v>64</v>
      </c>
      <c r="U28" s="11">
        <f>IF(Resultados!D12='BR mujer'!S28,T28,0)</f>
        <v>0</v>
      </c>
      <c r="V28" s="11">
        <v>26</v>
      </c>
      <c r="W28" s="11">
        <v>48</v>
      </c>
      <c r="X28" s="11">
        <f>IF(Resultados!D13='BR mujer'!V28,W28,0)</f>
        <v>0</v>
      </c>
      <c r="Y28" s="11">
        <v>26</v>
      </c>
      <c r="Z28" s="11">
        <v>66</v>
      </c>
      <c r="AA28" s="11">
        <f>IF(Resultados!D14='BR mujer'!Y28,Z28,0)</f>
        <v>0</v>
      </c>
      <c r="AB28" s="11">
        <v>26</v>
      </c>
      <c r="AC28" s="11">
        <v>67</v>
      </c>
      <c r="AD28" s="11">
        <f>IF(Resultados!D15='BR mujer'!AB28,AC28,0)</f>
        <v>0</v>
      </c>
      <c r="AE28" s="11">
        <v>26</v>
      </c>
      <c r="AF28" s="11">
        <v>36</v>
      </c>
      <c r="AG28" s="11">
        <f>IF(Resultados!D16='BR mujer'!AE28,AF28,0)</f>
        <v>0</v>
      </c>
      <c r="AH28" s="11">
        <v>26</v>
      </c>
      <c r="AI28" s="11">
        <v>63</v>
      </c>
      <c r="AJ28" s="11">
        <f>IF(Resultados!D17='BR mujer'!AH28,AI28,0)</f>
        <v>0</v>
      </c>
      <c r="AK28" s="11">
        <v>26</v>
      </c>
      <c r="AL28" s="11">
        <v>76</v>
      </c>
      <c r="AM28" s="11">
        <f>IF(Resultados!D18='BR mujer'!AK28,AL28,0)</f>
        <v>0</v>
      </c>
      <c r="AN28" s="11">
        <v>26</v>
      </c>
      <c r="AO28" s="11">
        <v>66</v>
      </c>
      <c r="AP28" s="11">
        <f>IF(Resultados!D21='BR mujer'!AN28,AO28,0)</f>
        <v>0</v>
      </c>
      <c r="AQ28" s="11">
        <v>26</v>
      </c>
      <c r="AR28" s="11">
        <v>58</v>
      </c>
      <c r="AS28" s="11">
        <f>IF(Resultados!D22='BR mujer'!AQ28,AR28,0)</f>
        <v>0</v>
      </c>
      <c r="AT28" s="11">
        <v>26</v>
      </c>
      <c r="AU28" s="11">
        <v>67</v>
      </c>
      <c r="AV28" s="11">
        <f>IF(Resultados!D23='BR mujer'!AT28,AU28,0)</f>
        <v>0</v>
      </c>
      <c r="AW28" s="11">
        <v>26</v>
      </c>
      <c r="AX28" s="11">
        <v>88</v>
      </c>
      <c r="AY28" s="11">
        <f>IF(Resultados!D26='BR mujer'!AW28,AX28,0)</f>
        <v>0</v>
      </c>
      <c r="AZ28" s="11">
        <v>26</v>
      </c>
      <c r="BA28" s="11">
        <v>66</v>
      </c>
      <c r="BB28" s="11">
        <f>IF(Resultados!D27='BR mujer'!AZ28,BA28,0)</f>
        <v>0</v>
      </c>
      <c r="BC28" s="11">
        <v>26</v>
      </c>
      <c r="BD28" s="11">
        <v>60</v>
      </c>
      <c r="BE28" s="11">
        <f>IF(Resultados!D28='BR mujer'!BC28,BD28,0)</f>
        <v>0</v>
      </c>
      <c r="BF28" s="11">
        <v>26</v>
      </c>
      <c r="BG28" s="11">
        <v>58</v>
      </c>
      <c r="BH28" s="11">
        <f>IF(Resultados!D29='BR mujer'!BF28,BG28,0)</f>
        <v>0</v>
      </c>
      <c r="BI28" s="11">
        <v>26</v>
      </c>
      <c r="BJ28" s="11">
        <v>60</v>
      </c>
      <c r="BK28" s="11">
        <f>IF(Resultados!D30='BR mujer'!BI28,BJ28,0)</f>
        <v>0</v>
      </c>
      <c r="BL28" s="11">
        <v>532</v>
      </c>
      <c r="BM28" s="11">
        <v>93</v>
      </c>
      <c r="BN28" s="11">
        <f>IF(BO28=TRUE,BM28,0)</f>
        <v>0</v>
      </c>
      <c r="BO28" s="11">
        <f>AND(Resultados!BO3&gt;'BR mujer'!BL27,Resultados!BO3&lt;='BR mujer'!BL28)</f>
        <v/>
      </c>
      <c r="BP28" s="11">
        <v>26</v>
      </c>
      <c r="BQ28" s="11">
        <v>69</v>
      </c>
      <c r="BR28" s="11">
        <f>IF(Resultados!D34='BR mujer'!BP28,BQ28,0)</f>
        <v>0</v>
      </c>
      <c r="BS28" s="11">
        <v>26</v>
      </c>
      <c r="BT28" s="11">
        <v>61</v>
      </c>
      <c r="BU28" s="11">
        <f>IF(Resultados!D35='BR mujer'!BS28,BT28,0)</f>
        <v>0</v>
      </c>
      <c r="BV28" s="11">
        <v>26</v>
      </c>
      <c r="BW28" s="11">
        <v>82</v>
      </c>
      <c r="BX28" s="11">
        <f>IF(Resultados!D36='BR mujer'!BV28,BW28,0)</f>
        <v>0</v>
      </c>
    </row>
    <row r="29" spans="1:76">
      <c r="A29" s="11">
        <v>207</v>
      </c>
      <c r="B29" s="11">
        <v>15</v>
      </c>
      <c r="C29" s="11">
        <f>IF(Resultados!D3='BR mujer'!A29,B29,0)</f>
        <v>0</v>
      </c>
      <c r="G29" s="11">
        <v>27</v>
      </c>
      <c r="H29" s="11">
        <v>85</v>
      </c>
      <c r="I29" s="11">
        <f>IF(Resultados!D5='BR mujer'!G29,H29,0)</f>
        <v>0</v>
      </c>
      <c r="J29" s="11">
        <v>27</v>
      </c>
      <c r="K29" s="11">
        <v>73</v>
      </c>
      <c r="L29" s="11">
        <f>IF(Resultados!D9='BR mujer'!J29,K29,0)</f>
        <v>0</v>
      </c>
      <c r="M29" s="11">
        <v>27</v>
      </c>
      <c r="N29" s="11">
        <v>78</v>
      </c>
      <c r="O29" s="11">
        <f>IF(Resultados!D10='BR mujer'!M29,N29,0)</f>
        <v>0</v>
      </c>
      <c r="P29" s="11">
        <v>27</v>
      </c>
      <c r="Q29" s="11">
        <v>68</v>
      </c>
      <c r="R29" s="11">
        <f>IF(Resultados!D11='BR mujer'!P29,Q29,0)</f>
        <v>0</v>
      </c>
      <c r="S29" s="11">
        <v>27</v>
      </c>
      <c r="T29" s="11">
        <v>66</v>
      </c>
      <c r="U29" s="11">
        <f>IF(Resultados!D12='BR mujer'!S29,T29,0)</f>
        <v>0</v>
      </c>
      <c r="V29" s="11">
        <v>27</v>
      </c>
      <c r="W29" s="11">
        <v>52</v>
      </c>
      <c r="X29" s="11">
        <f>IF(Resultados!D13='BR mujer'!V29,W29,0)</f>
        <v>0</v>
      </c>
      <c r="Y29" s="11">
        <v>27</v>
      </c>
      <c r="Z29" s="11">
        <v>66</v>
      </c>
      <c r="AA29" s="11">
        <f>IF(Resultados!D14='BR mujer'!Y29,Z29,0)</f>
        <v>0</v>
      </c>
      <c r="AB29" s="11">
        <v>27</v>
      </c>
      <c r="AC29" s="11">
        <v>68</v>
      </c>
      <c r="AD29" s="11">
        <f>IF(Resultados!D15='BR mujer'!AB29,AC29,0)</f>
        <v>0</v>
      </c>
      <c r="AE29" s="11">
        <v>27</v>
      </c>
      <c r="AF29" s="11">
        <v>41</v>
      </c>
      <c r="AG29" s="11">
        <f>IF(Resultados!D16='BR mujer'!AE29,AF29,0)</f>
        <v>0</v>
      </c>
      <c r="AH29" s="11">
        <v>27</v>
      </c>
      <c r="AI29" s="11">
        <v>66</v>
      </c>
      <c r="AJ29" s="11">
        <f>IF(Resultados!D17='BR mujer'!AH29,AI29,0)</f>
        <v>0</v>
      </c>
      <c r="AK29" s="11">
        <v>27</v>
      </c>
      <c r="AL29" s="11">
        <v>77</v>
      </c>
      <c r="AM29" s="11">
        <f>IF(Resultados!D18='BR mujer'!AK29,AL29,0)</f>
        <v>0</v>
      </c>
      <c r="AN29" s="11">
        <v>27</v>
      </c>
      <c r="AO29" s="11">
        <v>66</v>
      </c>
      <c r="AP29" s="11">
        <f>IF(Resultados!D21='BR mujer'!AN29,AO29,0)</f>
        <v>0</v>
      </c>
      <c r="AQ29" s="11">
        <v>27</v>
      </c>
      <c r="AR29" s="11">
        <v>59</v>
      </c>
      <c r="AS29" s="11">
        <f>IF(Resultados!D22='BR mujer'!AQ29,AR29,0)</f>
        <v>0</v>
      </c>
      <c r="AT29" s="11">
        <v>27</v>
      </c>
      <c r="AU29" s="11">
        <v>67</v>
      </c>
      <c r="AV29" s="11">
        <f>IF(Resultados!D23='BR mujer'!AT29,AU29,0)</f>
        <v>0</v>
      </c>
      <c r="AW29" s="11">
        <v>27</v>
      </c>
      <c r="AX29" s="11">
        <v>89</v>
      </c>
      <c r="AY29" s="11">
        <f>IF(Resultados!D26='BR mujer'!AW29,AX29,0)</f>
        <v>0</v>
      </c>
      <c r="AZ29" s="11">
        <v>27</v>
      </c>
      <c r="BA29" s="11">
        <v>67</v>
      </c>
      <c r="BB29" s="11">
        <f>IF(Resultados!D27='BR mujer'!AZ29,BA29,0)</f>
        <v>0</v>
      </c>
      <c r="BC29" s="11">
        <v>27</v>
      </c>
      <c r="BD29" s="11">
        <v>60</v>
      </c>
      <c r="BE29" s="11">
        <f>IF(Resultados!D28='BR mujer'!BC29,BD29,0)</f>
        <v>0</v>
      </c>
      <c r="BF29" s="11">
        <v>27</v>
      </c>
      <c r="BG29" s="11">
        <v>61</v>
      </c>
      <c r="BH29" s="11">
        <f>IF(Resultados!D29='BR mujer'!BF29,BG29,0)</f>
        <v>0</v>
      </c>
      <c r="BI29" s="11">
        <v>27</v>
      </c>
      <c r="BJ29" s="11">
        <v>60</v>
      </c>
      <c r="BK29" s="11">
        <f>IF(Resultados!D30='BR mujer'!BI29,BJ29,0)</f>
        <v>0</v>
      </c>
      <c r="BL29" s="11">
        <v>544</v>
      </c>
      <c r="BM29" s="11">
        <v>95</v>
      </c>
      <c r="BN29" s="11">
        <f>IF(BO29=TRUE,BM29,0)</f>
        <v>0</v>
      </c>
      <c r="BO29" s="11">
        <f>AND(Resultados!BO3&gt;'BR mujer'!BL28,Resultados!BO3&lt;='BR mujer'!BL29)</f>
        <v/>
      </c>
      <c r="BP29" s="11">
        <v>27</v>
      </c>
      <c r="BQ29" s="11">
        <v>70</v>
      </c>
      <c r="BR29" s="11">
        <f>IF(Resultados!D34='BR mujer'!BP29,BQ29,0)</f>
        <v>0</v>
      </c>
      <c r="BS29" s="11">
        <v>27</v>
      </c>
      <c r="BT29" s="11">
        <v>61</v>
      </c>
      <c r="BU29" s="11">
        <f>IF(Resultados!D35='BR mujer'!BS29,BT29,0)</f>
        <v>0</v>
      </c>
      <c r="BV29" s="11">
        <v>27</v>
      </c>
      <c r="BW29" s="11">
        <v>86</v>
      </c>
      <c r="BX29" s="11">
        <f>IF(Resultados!D36='BR mujer'!BV29,BW29,0)</f>
        <v>0</v>
      </c>
    </row>
    <row r="30" spans="1:76">
      <c r="A30" s="11">
        <v>208</v>
      </c>
      <c r="B30" s="11">
        <v>15</v>
      </c>
      <c r="C30" s="11">
        <f>IF(Resultados!D3='BR mujer'!A30,B30,0)</f>
        <v>0</v>
      </c>
      <c r="G30" s="11">
        <v>28</v>
      </c>
      <c r="H30" s="11">
        <v>87</v>
      </c>
      <c r="I30" s="11">
        <f>IF(Resultados!D5='BR mujer'!G30,H30,0)</f>
        <v>0</v>
      </c>
      <c r="J30" s="11">
        <v>28</v>
      </c>
      <c r="K30" s="11">
        <v>74</v>
      </c>
      <c r="L30" s="11">
        <f>IF(Resultados!D9='BR mujer'!J30,K30,0)</f>
        <v>0</v>
      </c>
      <c r="M30" s="11">
        <v>28</v>
      </c>
      <c r="N30" s="11">
        <v>79</v>
      </c>
      <c r="O30" s="11">
        <f>IF(Resultados!D10='BR mujer'!M30,N30,0)</f>
        <v>0</v>
      </c>
      <c r="P30" s="11">
        <v>28</v>
      </c>
      <c r="Q30" s="11">
        <v>69</v>
      </c>
      <c r="R30" s="11">
        <f>IF(Resultados!D11='BR mujer'!P30,Q30,0)</f>
        <v>0</v>
      </c>
      <c r="S30" s="11">
        <v>28</v>
      </c>
      <c r="T30" s="11">
        <v>69</v>
      </c>
      <c r="U30" s="11">
        <f>IF(Resultados!D12='BR mujer'!S30,T30,0)</f>
        <v>0</v>
      </c>
      <c r="V30" s="11">
        <v>28</v>
      </c>
      <c r="W30" s="11">
        <v>58</v>
      </c>
      <c r="X30" s="11">
        <f>IF(Resultados!D13='BR mujer'!V30,W30,0)</f>
        <v>0</v>
      </c>
      <c r="Y30" s="11">
        <v>28</v>
      </c>
      <c r="Z30" s="11">
        <v>66</v>
      </c>
      <c r="AA30" s="11">
        <f>IF(Resultados!D14='BR mujer'!Y30,Z30,0)</f>
        <v>0</v>
      </c>
      <c r="AB30" s="11">
        <v>28</v>
      </c>
      <c r="AC30" s="11">
        <v>69</v>
      </c>
      <c r="AD30" s="11">
        <f>IF(Resultados!D15='BR mujer'!AB30,AC30,0)</f>
        <v>0</v>
      </c>
      <c r="AE30" s="11">
        <v>28</v>
      </c>
      <c r="AF30" s="11">
        <v>44</v>
      </c>
      <c r="AG30" s="11">
        <f>IF(Resultados!D16='BR mujer'!AE30,AF30,0)</f>
        <v>0</v>
      </c>
      <c r="AH30" s="11">
        <v>28</v>
      </c>
      <c r="AI30" s="11">
        <v>67</v>
      </c>
      <c r="AJ30" s="11">
        <f>IF(Resultados!D17='BR mujer'!AH30,AI30,0)</f>
        <v>0</v>
      </c>
      <c r="AK30" s="11">
        <v>28</v>
      </c>
      <c r="AL30" s="11">
        <v>78</v>
      </c>
      <c r="AM30" s="11">
        <f>IF(Resultados!D18='BR mujer'!AK30,AL30,0)</f>
        <v>0</v>
      </c>
      <c r="AN30" s="11">
        <v>28</v>
      </c>
      <c r="AO30" s="11">
        <v>66</v>
      </c>
      <c r="AP30" s="11">
        <f>IF(Resultados!D21='BR mujer'!AN30,AO30,0)</f>
        <v>0</v>
      </c>
      <c r="AQ30" s="11">
        <v>28</v>
      </c>
      <c r="AR30" s="11">
        <v>60</v>
      </c>
      <c r="AS30" s="11">
        <f>IF(Resultados!D22='BR mujer'!AQ30,AR30,0)</f>
        <v>0</v>
      </c>
      <c r="AT30" s="11">
        <v>28</v>
      </c>
      <c r="AU30" s="11">
        <v>67</v>
      </c>
      <c r="AV30" s="11">
        <f>IF(Resultados!D23='BR mujer'!AT30,AU30,0)</f>
        <v>0</v>
      </c>
      <c r="AW30" s="11">
        <v>28</v>
      </c>
      <c r="AX30" s="11">
        <v>91</v>
      </c>
      <c r="AY30" s="11">
        <f>IF(Resultados!D26='BR mujer'!AW30,AX30,0)</f>
        <v>0</v>
      </c>
      <c r="AZ30" s="11">
        <v>28</v>
      </c>
      <c r="BA30" s="11">
        <v>68</v>
      </c>
      <c r="BB30" s="11">
        <f>IF(Resultados!D27='BR mujer'!AZ30,BA30,0)</f>
        <v>0</v>
      </c>
      <c r="BC30" s="11">
        <v>28</v>
      </c>
      <c r="BD30" s="11">
        <v>60</v>
      </c>
      <c r="BE30" s="11">
        <f>IF(Resultados!D28='BR mujer'!BC30,BD30,0)</f>
        <v>0</v>
      </c>
      <c r="BF30" s="11">
        <v>28</v>
      </c>
      <c r="BG30" s="11">
        <v>65</v>
      </c>
      <c r="BH30" s="11">
        <f>IF(Resultados!D29='BR mujer'!BF30,BG30,0)</f>
        <v>0</v>
      </c>
      <c r="BI30" s="11">
        <v>28</v>
      </c>
      <c r="BJ30" s="11">
        <v>60</v>
      </c>
      <c r="BK30" s="11">
        <f>IF(Resultados!D30='BR mujer'!BI30,BJ30,0)</f>
        <v>0</v>
      </c>
      <c r="BL30" s="11">
        <v>557</v>
      </c>
      <c r="BM30" s="11">
        <v>97</v>
      </c>
      <c r="BN30" s="11">
        <f>IF(BO30=TRUE,BM30,0)</f>
        <v>0</v>
      </c>
      <c r="BO30" s="11">
        <f>AND(Resultados!BO3&gt;'BR mujer'!BL29,Resultados!BO3&lt;='BR mujer'!BL30)</f>
        <v/>
      </c>
      <c r="BP30" s="11">
        <v>28</v>
      </c>
      <c r="BQ30" s="11">
        <v>72</v>
      </c>
      <c r="BR30" s="11">
        <f>IF(Resultados!D34='BR mujer'!BP30,BQ30,0)</f>
        <v>0</v>
      </c>
      <c r="BS30" s="11">
        <v>28</v>
      </c>
      <c r="BT30" s="11">
        <v>62</v>
      </c>
      <c r="BU30" s="11">
        <f>IF(Resultados!D35='BR mujer'!BS30,BT30,0)</f>
        <v>0</v>
      </c>
      <c r="BV30" s="11">
        <v>28</v>
      </c>
      <c r="BW30" s="11">
        <v>87</v>
      </c>
      <c r="BX30" s="11">
        <f>IF(Resultados!D36='BR mujer'!BV30,BW30,0)</f>
        <v>0</v>
      </c>
    </row>
    <row r="31" spans="1:76">
      <c r="A31" s="11">
        <v>209</v>
      </c>
      <c r="B31" s="11">
        <v>15</v>
      </c>
      <c r="C31" s="11">
        <f>IF(Resultados!D3='BR mujer'!A31,B31,0)</f>
        <v>0</v>
      </c>
      <c r="G31" s="11">
        <v>29</v>
      </c>
      <c r="H31" s="11">
        <v>88</v>
      </c>
      <c r="I31" s="11">
        <f>IF(Resultados!D5='BR mujer'!G31,H31,0)</f>
        <v>0</v>
      </c>
      <c r="J31" s="11">
        <v>29</v>
      </c>
      <c r="K31" s="11">
        <v>75</v>
      </c>
      <c r="L31" s="11">
        <f>IF(Resultados!D9='BR mujer'!J31,K31,0)</f>
        <v>0</v>
      </c>
      <c r="M31" s="11">
        <v>29</v>
      </c>
      <c r="N31" s="11">
        <v>80</v>
      </c>
      <c r="O31" s="11">
        <f>IF(Resultados!D10='BR mujer'!M31,N31,0)</f>
        <v>0</v>
      </c>
      <c r="P31" s="11">
        <v>29</v>
      </c>
      <c r="Q31" s="11">
        <v>70</v>
      </c>
      <c r="R31" s="11">
        <f>IF(Resultados!D11='BR mujer'!P31,Q31,0)</f>
        <v>0</v>
      </c>
      <c r="S31" s="11">
        <v>29</v>
      </c>
      <c r="T31" s="11">
        <v>70</v>
      </c>
      <c r="U31" s="11">
        <f>IF(Resultados!D12='BR mujer'!S31,T31,0)</f>
        <v>0</v>
      </c>
      <c r="V31" s="11">
        <v>29</v>
      </c>
      <c r="W31" s="11">
        <v>66</v>
      </c>
      <c r="X31" s="11">
        <f>IF(Resultados!D13='BR mujer'!V31,W31,0)</f>
        <v>0</v>
      </c>
      <c r="Y31" s="11">
        <v>29</v>
      </c>
      <c r="Z31" s="11">
        <v>66</v>
      </c>
      <c r="AA31" s="11">
        <f>IF(Resultados!D14='BR mujer'!Y31,Z31,0)</f>
        <v>0</v>
      </c>
      <c r="AB31" s="11">
        <v>29</v>
      </c>
      <c r="AC31" s="11">
        <v>70</v>
      </c>
      <c r="AD31" s="11">
        <f>IF(Resultados!D15='BR mujer'!AB31,AC31,0)</f>
        <v>0</v>
      </c>
      <c r="AE31" s="11">
        <v>29</v>
      </c>
      <c r="AF31" s="11">
        <v>47</v>
      </c>
      <c r="AG31" s="11">
        <f>IF(Resultados!D16='BR mujer'!AE31,AF31,0)</f>
        <v>0</v>
      </c>
      <c r="AH31" s="11">
        <v>29</v>
      </c>
      <c r="AI31" s="11">
        <v>68</v>
      </c>
      <c r="AJ31" s="11">
        <f>IF(Resultados!D17='BR mujer'!AH31,AI31,0)</f>
        <v>0</v>
      </c>
      <c r="AK31" s="11">
        <v>29</v>
      </c>
      <c r="AL31" s="11">
        <v>79</v>
      </c>
      <c r="AM31" s="11">
        <f>IF(Resultados!D18='BR mujer'!AK31,AL31,0)</f>
        <v>0</v>
      </c>
      <c r="AN31" s="11">
        <v>29</v>
      </c>
      <c r="AO31" s="11">
        <v>66</v>
      </c>
      <c r="AP31" s="11">
        <f>IF(Resultados!D21='BR mujer'!AN31,AO31,0)</f>
        <v>0</v>
      </c>
      <c r="AQ31" s="11">
        <v>29</v>
      </c>
      <c r="AR31" s="11">
        <v>60</v>
      </c>
      <c r="AS31" s="11">
        <f>IF(Resultados!D22='BR mujer'!AQ31,AR31,0)</f>
        <v>0</v>
      </c>
      <c r="AT31" s="11">
        <v>29</v>
      </c>
      <c r="AU31" s="11">
        <v>67</v>
      </c>
      <c r="AV31" s="11">
        <f>IF(Resultados!D23='BR mujer'!AT31,AU31,0)</f>
        <v>0</v>
      </c>
      <c r="AW31" s="11">
        <v>29</v>
      </c>
      <c r="AX31" s="11">
        <v>93</v>
      </c>
      <c r="AY31" s="11">
        <f>IF(Resultados!D26='BR mujer'!AW31,AX31,0)</f>
        <v>0</v>
      </c>
      <c r="AZ31" s="11">
        <v>29</v>
      </c>
      <c r="BA31" s="11">
        <v>69</v>
      </c>
      <c r="BB31" s="11">
        <f>IF(Resultados!D27='BR mujer'!AZ31,BA31,0)</f>
        <v>0</v>
      </c>
      <c r="BC31" s="11">
        <v>29</v>
      </c>
      <c r="BD31" s="11">
        <v>61</v>
      </c>
      <c r="BE31" s="11">
        <f>IF(Resultados!D28='BR mujer'!BC31,BD31,0)</f>
        <v>0</v>
      </c>
      <c r="BF31" s="11">
        <v>29</v>
      </c>
      <c r="BG31" s="11">
        <v>70</v>
      </c>
      <c r="BH31" s="11">
        <f>IF(Resultados!D29='BR mujer'!BF31,BG31,0)</f>
        <v>0</v>
      </c>
      <c r="BI31" s="11">
        <v>29</v>
      </c>
      <c r="BJ31" s="11">
        <v>61</v>
      </c>
      <c r="BK31" s="11">
        <f>IF(Resultados!D30='BR mujer'!BI31,BJ31,0)</f>
        <v>0</v>
      </c>
      <c r="BL31" s="11">
        <v>963</v>
      </c>
      <c r="BM31" s="11">
        <v>100</v>
      </c>
      <c r="BN31" s="11">
        <f>IF(BO31=TRUE,BM31,0)</f>
        <v>0</v>
      </c>
      <c r="BO31" s="11">
        <f>AND(Resultados!BO3&gt;'BR mujer'!BL30,Resultados!BO3&lt;='BR mujer'!BL31)</f>
        <v/>
      </c>
      <c r="BP31" s="11">
        <v>29</v>
      </c>
      <c r="BQ31" s="11">
        <v>73</v>
      </c>
      <c r="BR31" s="11">
        <f>IF(Resultados!D34='BR mujer'!BP31,BQ31,0)</f>
        <v>0</v>
      </c>
      <c r="BS31" s="11">
        <v>29</v>
      </c>
      <c r="BT31" s="11">
        <v>64</v>
      </c>
      <c r="BU31" s="11">
        <f>IF(Resultados!D35='BR mujer'!BS31,BT31,0)</f>
        <v>0</v>
      </c>
      <c r="BV31" s="11">
        <v>29</v>
      </c>
      <c r="BW31" s="11">
        <v>88</v>
      </c>
      <c r="BX31" s="11">
        <f>IF(Resultados!D36='BR mujer'!BV31,BW31,0)</f>
        <v>0</v>
      </c>
    </row>
    <row r="32" spans="1:76">
      <c r="A32" s="11">
        <v>210</v>
      </c>
      <c r="B32" s="11">
        <v>15</v>
      </c>
      <c r="C32" s="11">
        <f>IF(Resultados!D3='BR mujer'!A32,B32,0)</f>
        <v>0</v>
      </c>
      <c r="G32" s="11">
        <v>30</v>
      </c>
      <c r="H32" s="11">
        <v>90</v>
      </c>
      <c r="I32" s="11">
        <f>IF(Resultados!D5='BR mujer'!G32,H32,0)</f>
        <v>0</v>
      </c>
      <c r="J32" s="11">
        <v>30</v>
      </c>
      <c r="K32" s="11">
        <v>76</v>
      </c>
      <c r="L32" s="11">
        <f>IF(Resultados!D9='BR mujer'!J32,K32,0)</f>
        <v>0</v>
      </c>
      <c r="M32" s="11">
        <v>30</v>
      </c>
      <c r="N32" s="11">
        <v>81</v>
      </c>
      <c r="O32" s="11">
        <f>IF(Resultados!D10='BR mujer'!M32,N32,0)</f>
        <v>0</v>
      </c>
      <c r="P32" s="11">
        <v>30</v>
      </c>
      <c r="Q32" s="11">
        <v>71</v>
      </c>
      <c r="R32" s="11">
        <f>IF(Resultados!D11='BR mujer'!P32,Q32,0)</f>
        <v>0</v>
      </c>
      <c r="S32" s="11">
        <v>30</v>
      </c>
      <c r="T32" s="11">
        <v>74</v>
      </c>
      <c r="U32" s="11">
        <f>IF(Resultados!D12='BR mujer'!S32,T32,0)</f>
        <v>0</v>
      </c>
      <c r="V32" s="11">
        <v>30</v>
      </c>
      <c r="W32" s="11">
        <v>67</v>
      </c>
      <c r="X32" s="11">
        <f>IF(Resultados!D13='BR mujer'!V32,W32,0)</f>
        <v>0</v>
      </c>
      <c r="Y32" s="11">
        <v>30</v>
      </c>
      <c r="Z32" s="11">
        <v>67</v>
      </c>
      <c r="AA32" s="11">
        <f>IF(Resultados!D14='BR mujer'!Y32,Z32,0)</f>
        <v>0</v>
      </c>
      <c r="AB32" s="11">
        <v>30</v>
      </c>
      <c r="AC32" s="11">
        <v>71</v>
      </c>
      <c r="AD32" s="11">
        <f>IF(Resultados!D15='BR mujer'!AB32,AC32,0)</f>
        <v>0</v>
      </c>
      <c r="AE32" s="11">
        <v>30</v>
      </c>
      <c r="AF32" s="11">
        <v>50</v>
      </c>
      <c r="AG32" s="11">
        <f>IF(Resultados!D16='BR mujer'!AE32,AF32,0)</f>
        <v>0</v>
      </c>
      <c r="AH32" s="11">
        <v>30</v>
      </c>
      <c r="AI32" s="11">
        <v>69</v>
      </c>
      <c r="AJ32" s="11">
        <f>IF(Resultados!D17='BR mujer'!AH32,AI32,0)</f>
        <v>0</v>
      </c>
      <c r="AK32" s="11">
        <v>30</v>
      </c>
      <c r="AL32" s="11">
        <v>80</v>
      </c>
      <c r="AM32" s="11">
        <f>IF(Resultados!D18='BR mujer'!AK32,AL32,0)</f>
        <v>0</v>
      </c>
      <c r="AN32" s="11">
        <v>30</v>
      </c>
      <c r="AO32" s="11">
        <v>67</v>
      </c>
      <c r="AP32" s="11">
        <f>IF(Resultados!D21='BR mujer'!AN32,AO32,0)</f>
        <v>0</v>
      </c>
      <c r="AQ32" s="11">
        <v>30</v>
      </c>
      <c r="AR32" s="11">
        <v>61</v>
      </c>
      <c r="AS32" s="11">
        <f>IF(Resultados!D22='BR mujer'!AQ32,AR32,0)</f>
        <v>0</v>
      </c>
      <c r="AT32" s="11">
        <v>30</v>
      </c>
      <c r="AU32" s="11">
        <v>67</v>
      </c>
      <c r="AV32" s="11">
        <f>IF(Resultados!D23='BR mujer'!AT32,AU32,0)</f>
        <v>0</v>
      </c>
      <c r="AW32" s="11">
        <v>30</v>
      </c>
      <c r="AX32" s="11">
        <v>95</v>
      </c>
      <c r="AY32" s="11">
        <f>IF(Resultados!D26='BR mujer'!AW32,AX32,0)</f>
        <v>0</v>
      </c>
      <c r="AZ32" s="11">
        <v>30</v>
      </c>
      <c r="BA32" s="11">
        <v>70</v>
      </c>
      <c r="BB32" s="11">
        <f>IF(Resultados!D27='BR mujer'!AZ32,BA32,0)</f>
        <v>0</v>
      </c>
      <c r="BC32" s="11">
        <v>30</v>
      </c>
      <c r="BD32" s="11">
        <v>62</v>
      </c>
      <c r="BE32" s="11">
        <f>IF(Resultados!D28='BR mujer'!BC32,BD32,0)</f>
        <v>0</v>
      </c>
      <c r="BF32" s="11">
        <v>30</v>
      </c>
      <c r="BG32" s="11">
        <v>74</v>
      </c>
      <c r="BH32" s="11">
        <f>IF(Resultados!D29='BR mujer'!BF32,BG32,0)</f>
        <v>0</v>
      </c>
      <c r="BI32" s="11">
        <v>30</v>
      </c>
      <c r="BJ32" s="11">
        <v>63</v>
      </c>
      <c r="BK32" s="11">
        <f>IF(Resultados!D30='BR mujer'!BI32,BJ32,0)</f>
        <v>0</v>
      </c>
      <c r="BM32" s="11" t="s">
        <v>100</v>
      </c>
      <c r="BN32" s="11">
        <f>SUM(BN2:BN31)</f>
        <v>0</v>
      </c>
      <c r="BP32" s="11">
        <v>30</v>
      </c>
      <c r="BQ32" s="11">
        <v>75</v>
      </c>
      <c r="BR32" s="11">
        <f>IF(Resultados!D34='BR mujer'!BP32,BQ32,0)</f>
        <v>0</v>
      </c>
      <c r="BS32" s="11">
        <v>30</v>
      </c>
      <c r="BT32" s="11">
        <v>66</v>
      </c>
      <c r="BU32" s="11">
        <f>IF(Resultados!D35='BR mujer'!BS32,BT32,0)</f>
        <v>0</v>
      </c>
      <c r="BV32" s="11">
        <v>30</v>
      </c>
      <c r="BW32" s="11">
        <v>91</v>
      </c>
      <c r="BX32" s="11">
        <f>IF(Resultados!D36='BR mujer'!BV32,BW32,0)</f>
        <v>0</v>
      </c>
    </row>
    <row r="33" spans="1:76">
      <c r="A33" s="11">
        <v>211</v>
      </c>
      <c r="B33" s="11">
        <v>15</v>
      </c>
      <c r="C33" s="11">
        <f>IF(Resultados!D3='BR mujer'!A33,B33,0)</f>
        <v>0</v>
      </c>
      <c r="G33" s="11">
        <v>31</v>
      </c>
      <c r="H33" s="11">
        <v>92</v>
      </c>
      <c r="I33" s="11">
        <f>IF(Resultados!D5='BR mujer'!G33,H33,0)</f>
        <v>0</v>
      </c>
      <c r="J33" s="11">
        <v>31</v>
      </c>
      <c r="K33" s="11">
        <v>77</v>
      </c>
      <c r="L33" s="11">
        <f>IF(Resultados!D9='BR mujer'!J33,K33,0)</f>
        <v>0</v>
      </c>
      <c r="M33" s="11">
        <v>31</v>
      </c>
      <c r="N33" s="11">
        <v>83</v>
      </c>
      <c r="O33" s="11">
        <f>IF(Resultados!D10='BR mujer'!M33,N33,0)</f>
        <v>0</v>
      </c>
      <c r="P33" s="11">
        <v>31</v>
      </c>
      <c r="Q33" s="11">
        <v>72</v>
      </c>
      <c r="R33" s="11">
        <f>IF(Resultados!D11='BR mujer'!P33,Q33,0)</f>
        <v>0</v>
      </c>
      <c r="S33" s="11">
        <v>31</v>
      </c>
      <c r="T33" s="11">
        <v>78</v>
      </c>
      <c r="U33" s="11">
        <f>IF(Resultados!D12='BR mujer'!S33,T33,0)</f>
        <v>0</v>
      </c>
      <c r="V33" s="11">
        <v>31</v>
      </c>
      <c r="W33" s="11">
        <v>68</v>
      </c>
      <c r="X33" s="11">
        <f>IF(Resultados!D13='BR mujer'!V33,W33,0)</f>
        <v>0</v>
      </c>
      <c r="Y33" s="11">
        <v>31</v>
      </c>
      <c r="Z33" s="11">
        <v>69</v>
      </c>
      <c r="AA33" s="11">
        <f>IF(Resultados!D14='BR mujer'!Y33,Z33,0)</f>
        <v>0</v>
      </c>
      <c r="AB33" s="11">
        <v>31</v>
      </c>
      <c r="AC33" s="11">
        <v>72</v>
      </c>
      <c r="AD33" s="11">
        <f>IF(Resultados!D15='BR mujer'!AB33,AC33,0)</f>
        <v>0</v>
      </c>
      <c r="AE33" s="11">
        <v>31</v>
      </c>
      <c r="AF33" s="11">
        <v>54</v>
      </c>
      <c r="AG33" s="11">
        <f>IF(Resultados!D16='BR mujer'!AE33,AF33,0)</f>
        <v>0</v>
      </c>
      <c r="AH33" s="11">
        <v>31</v>
      </c>
      <c r="AI33" s="11">
        <v>72</v>
      </c>
      <c r="AJ33" s="11">
        <f>IF(Resultados!D17='BR mujer'!AH33,AI33,0)</f>
        <v>0</v>
      </c>
      <c r="AK33" s="11">
        <v>31</v>
      </c>
      <c r="AL33" s="11">
        <v>81</v>
      </c>
      <c r="AM33" s="11">
        <f>IF(Resultados!D18='BR mujer'!AK33,AL33,0)</f>
        <v>0</v>
      </c>
      <c r="AN33" s="11">
        <v>31</v>
      </c>
      <c r="AO33" s="11">
        <v>67</v>
      </c>
      <c r="AP33" s="11">
        <f>IF(Resultados!D21='BR mujer'!AN33,AO33,0)</f>
        <v>0</v>
      </c>
      <c r="AQ33" s="11">
        <v>31</v>
      </c>
      <c r="AR33" s="11">
        <v>62</v>
      </c>
      <c r="AS33" s="11">
        <f>IF(Resultados!D22='BR mujer'!AQ33,AR33,0)</f>
        <v>0</v>
      </c>
      <c r="AT33" s="11">
        <v>31</v>
      </c>
      <c r="AU33" s="11">
        <v>67</v>
      </c>
      <c r="AV33" s="11">
        <f>IF(Resultados!D23='BR mujer'!AT33,AU33,0)</f>
        <v>0</v>
      </c>
      <c r="AW33" s="11">
        <v>31</v>
      </c>
      <c r="AX33" s="11">
        <v>97</v>
      </c>
      <c r="AY33" s="11">
        <f>IF(Resultados!D26='BR mujer'!AW33,AX33,0)</f>
        <v>0</v>
      </c>
      <c r="AZ33" s="11">
        <v>31</v>
      </c>
      <c r="BA33" s="11">
        <v>70</v>
      </c>
      <c r="BB33" s="11">
        <f>IF(Resultados!D27='BR mujer'!AZ33,BA33,0)</f>
        <v>0</v>
      </c>
      <c r="BC33" s="11">
        <v>31</v>
      </c>
      <c r="BD33" s="11">
        <v>64</v>
      </c>
      <c r="BE33" s="11">
        <f>IF(Resultados!D28='BR mujer'!BC33,BD33,0)</f>
        <v>0</v>
      </c>
      <c r="BF33" s="11">
        <v>31</v>
      </c>
      <c r="BG33" s="11">
        <v>76</v>
      </c>
      <c r="BH33" s="11">
        <f>IF(Resultados!D29='BR mujer'!BF33,BG33,0)</f>
        <v>0</v>
      </c>
      <c r="BI33" s="11">
        <v>31</v>
      </c>
      <c r="BJ33" s="11">
        <v>65</v>
      </c>
      <c r="BK33" s="11">
        <f>IF(Resultados!D30='BR mujer'!BI33,BJ33,0)</f>
        <v>0</v>
      </c>
      <c r="BP33" s="11">
        <v>31</v>
      </c>
      <c r="BQ33" s="11">
        <v>80</v>
      </c>
      <c r="BR33" s="11">
        <f>IF(Resultados!D34='BR mujer'!BP33,BQ33,0)</f>
        <v>0</v>
      </c>
      <c r="BS33" s="11">
        <v>31</v>
      </c>
      <c r="BT33" s="11">
        <v>67</v>
      </c>
      <c r="BU33" s="11">
        <f>IF(Resultados!D35='BR mujer'!BS33,BT33,0)</f>
        <v>0</v>
      </c>
      <c r="BV33" s="11">
        <v>31</v>
      </c>
      <c r="BW33" s="11">
        <v>94</v>
      </c>
      <c r="BX33" s="11">
        <f>IF(Resultados!D36='BR mujer'!BV33,BW33,0)</f>
        <v>0</v>
      </c>
    </row>
    <row r="34" spans="1:76">
      <c r="A34" s="11">
        <v>212</v>
      </c>
      <c r="B34" s="11">
        <v>15</v>
      </c>
      <c r="C34" s="11">
        <f>IF(Resultados!D3='BR mujer'!A34,B34,0)</f>
        <v>0</v>
      </c>
      <c r="G34" s="11">
        <v>32</v>
      </c>
      <c r="H34" s="11">
        <v>94</v>
      </c>
      <c r="I34" s="11">
        <f>IF(Resultados!D5='BR mujer'!G34,H34,0)</f>
        <v>0</v>
      </c>
      <c r="J34" s="11">
        <v>32</v>
      </c>
      <c r="K34" s="11">
        <v>78</v>
      </c>
      <c r="L34" s="11">
        <f>IF(Resultados!D9='BR mujer'!J34,K34,0)</f>
        <v>0</v>
      </c>
      <c r="M34" s="11">
        <v>32</v>
      </c>
      <c r="N34" s="11">
        <v>85</v>
      </c>
      <c r="O34" s="11">
        <f>IF(Resultados!D10='BR mujer'!M34,N34,0)</f>
        <v>0</v>
      </c>
      <c r="P34" s="11">
        <v>32</v>
      </c>
      <c r="Q34" s="11">
        <v>75</v>
      </c>
      <c r="R34" s="11">
        <f>IF(Resultados!D11='BR mujer'!P34,Q34,0)</f>
        <v>0</v>
      </c>
      <c r="S34" s="11">
        <v>32</v>
      </c>
      <c r="T34" s="11">
        <v>79</v>
      </c>
      <c r="U34" s="11">
        <f>IF(Resultados!D12='BR mujer'!S34,T34,0)</f>
        <v>0</v>
      </c>
      <c r="V34" s="11">
        <v>32</v>
      </c>
      <c r="W34" s="11">
        <v>69</v>
      </c>
      <c r="X34" s="11">
        <f>IF(Resultados!D13='BR mujer'!V34,W34,0)</f>
        <v>0</v>
      </c>
      <c r="Y34" s="11">
        <v>32</v>
      </c>
      <c r="Z34" s="11">
        <v>70</v>
      </c>
      <c r="AA34" s="11">
        <f>IF(Resultados!D14='BR mujer'!Y34,Z34,0)</f>
        <v>0</v>
      </c>
      <c r="AB34" s="11">
        <v>32</v>
      </c>
      <c r="AC34" s="11">
        <v>73</v>
      </c>
      <c r="AD34" s="11">
        <f>IF(Resultados!D15='BR mujer'!AB34,AC34,0)</f>
        <v>0</v>
      </c>
      <c r="AE34" s="11">
        <v>32</v>
      </c>
      <c r="AF34" s="11">
        <v>58</v>
      </c>
      <c r="AG34" s="11">
        <f>IF(Resultados!D16='BR mujer'!AE34,AF34,0)</f>
        <v>0</v>
      </c>
      <c r="AH34" s="11">
        <v>32</v>
      </c>
      <c r="AI34" s="11">
        <v>73</v>
      </c>
      <c r="AJ34" s="11">
        <f>IF(Resultados!D17='BR mujer'!AH34,AI34,0)</f>
        <v>0</v>
      </c>
      <c r="AK34" s="11">
        <v>32</v>
      </c>
      <c r="AL34" s="11">
        <v>83</v>
      </c>
      <c r="AM34" s="11">
        <f>IF(Resultados!D18='BR mujer'!AK34,AL34,0)</f>
        <v>0</v>
      </c>
      <c r="AN34" s="11">
        <v>32</v>
      </c>
      <c r="AO34" s="11">
        <v>68</v>
      </c>
      <c r="AP34" s="11">
        <f>IF(Resultados!D21='BR mujer'!AN34,AO34,0)</f>
        <v>0</v>
      </c>
      <c r="AQ34" s="11">
        <v>32</v>
      </c>
      <c r="AR34" s="11">
        <v>62</v>
      </c>
      <c r="AS34" s="11">
        <f>IF(Resultados!D22='BR mujer'!AQ34,AR34,0)</f>
        <v>0</v>
      </c>
      <c r="AT34" s="11">
        <v>32</v>
      </c>
      <c r="AU34" s="11">
        <v>67</v>
      </c>
      <c r="AV34" s="11">
        <f>IF(Resultados!D23='BR mujer'!AT34,AU34,0)</f>
        <v>0</v>
      </c>
      <c r="AW34" s="11">
        <v>32</v>
      </c>
      <c r="AX34" s="11">
        <v>99</v>
      </c>
      <c r="AY34" s="11">
        <f>IF(Resultados!D26='BR mujer'!AW34,AX34,0)</f>
        <v>0</v>
      </c>
      <c r="AZ34" s="11">
        <v>32</v>
      </c>
      <c r="BA34" s="11">
        <v>71</v>
      </c>
      <c r="BB34" s="11">
        <f>IF(Resultados!D27='BR mujer'!AZ34,BA34,0)</f>
        <v>0</v>
      </c>
      <c r="BC34" s="11">
        <v>32</v>
      </c>
      <c r="BD34" s="11">
        <v>65</v>
      </c>
      <c r="BE34" s="11">
        <f>IF(Resultados!D28='BR mujer'!BC34,BD34,0)</f>
        <v>0</v>
      </c>
      <c r="BF34" s="11">
        <v>32</v>
      </c>
      <c r="BG34" s="11">
        <v>77</v>
      </c>
      <c r="BH34" s="11">
        <f>IF(Resultados!D29='BR mujer'!BF34,BG34,0)</f>
        <v>0</v>
      </c>
      <c r="BI34" s="11">
        <v>32</v>
      </c>
      <c r="BJ34" s="11">
        <v>67</v>
      </c>
      <c r="BK34" s="11">
        <f>IF(Resultados!D30='BR mujer'!BI34,BJ34,0)</f>
        <v>0</v>
      </c>
      <c r="BP34" s="11">
        <v>32</v>
      </c>
      <c r="BQ34" s="11">
        <v>81</v>
      </c>
      <c r="BR34" s="11">
        <f>IF(Resultados!D34='BR mujer'!BP34,BQ34,0)</f>
        <v>0</v>
      </c>
      <c r="BS34" s="11">
        <v>32</v>
      </c>
      <c r="BT34" s="11">
        <v>69</v>
      </c>
      <c r="BU34" s="11">
        <f>IF(Resultados!D35='BR mujer'!BS34,BT34,0)</f>
        <v>0</v>
      </c>
      <c r="BV34" s="11">
        <v>32</v>
      </c>
      <c r="BW34" s="11">
        <v>97</v>
      </c>
      <c r="BX34" s="11">
        <f>IF(Resultados!D36='BR mujer'!BV34,BW34,0)</f>
        <v>0</v>
      </c>
    </row>
    <row r="35" spans="1:76">
      <c r="A35" s="11">
        <v>213</v>
      </c>
      <c r="B35" s="11">
        <v>15</v>
      </c>
      <c r="C35" s="11">
        <f>IF(Resultados!D3='BR mujer'!A35,B35,0)</f>
        <v>0</v>
      </c>
      <c r="G35" s="11">
        <v>33</v>
      </c>
      <c r="H35" s="11">
        <v>97</v>
      </c>
      <c r="I35" s="11">
        <f>IF(Resultados!D5='BR mujer'!G35,H35,0)</f>
        <v>0</v>
      </c>
      <c r="J35" s="11">
        <v>33</v>
      </c>
      <c r="K35" s="11">
        <v>79</v>
      </c>
      <c r="L35" s="11">
        <f>IF(Resultados!D9='BR mujer'!J35,K35,0)</f>
        <v>0</v>
      </c>
      <c r="M35" s="11">
        <v>33</v>
      </c>
      <c r="N35" s="11">
        <v>87</v>
      </c>
      <c r="O35" s="11">
        <f>IF(Resultados!D10='BR mujer'!M35,N35,0)</f>
        <v>0</v>
      </c>
      <c r="P35" s="11">
        <v>33</v>
      </c>
      <c r="Q35" s="11">
        <v>78</v>
      </c>
      <c r="R35" s="11">
        <f>IF(Resultados!D11='BR mujer'!P35,Q35,0)</f>
        <v>0</v>
      </c>
      <c r="S35" s="11">
        <v>33</v>
      </c>
      <c r="T35" s="11">
        <v>80</v>
      </c>
      <c r="U35" s="11">
        <f>IF(Resultados!D12='BR mujer'!S35,T35,0)</f>
        <v>0</v>
      </c>
      <c r="V35" s="11">
        <v>33</v>
      </c>
      <c r="W35" s="11">
        <v>70</v>
      </c>
      <c r="X35" s="11">
        <f>IF(Resultados!D13='BR mujer'!V35,W35,0)</f>
        <v>0</v>
      </c>
      <c r="Y35" s="11">
        <v>33</v>
      </c>
      <c r="Z35" s="11">
        <v>72</v>
      </c>
      <c r="AA35" s="11">
        <f>IF(Resultados!D14='BR mujer'!Y35,Z35,0)</f>
        <v>0</v>
      </c>
      <c r="AB35" s="11">
        <v>33</v>
      </c>
      <c r="AC35" s="11">
        <v>74</v>
      </c>
      <c r="AD35" s="11">
        <f>IF(Resultados!D15='BR mujer'!AB35,AC35,0)</f>
        <v>0</v>
      </c>
      <c r="AE35" s="11">
        <v>33</v>
      </c>
      <c r="AF35" s="11">
        <v>61</v>
      </c>
      <c r="AG35" s="11">
        <f>IF(Resultados!D16='BR mujer'!AE35,AF35,0)</f>
        <v>0</v>
      </c>
      <c r="AH35" s="11">
        <v>33</v>
      </c>
      <c r="AI35" s="11">
        <v>74</v>
      </c>
      <c r="AJ35" s="11">
        <f>IF(Resultados!D17='BR mujer'!AH35,AI35,0)</f>
        <v>0</v>
      </c>
      <c r="AK35" s="11">
        <v>33</v>
      </c>
      <c r="AL35" s="11">
        <v>86</v>
      </c>
      <c r="AM35" s="11">
        <f>IF(Resultados!D18='BR mujer'!AK35,AL35,0)</f>
        <v>0</v>
      </c>
      <c r="AN35" s="11">
        <v>33</v>
      </c>
      <c r="AO35" s="11">
        <v>68</v>
      </c>
      <c r="AP35" s="11">
        <f>IF(Resultados!D21='BR mujer'!AN35,AO35,0)</f>
        <v>0</v>
      </c>
      <c r="AQ35" s="11">
        <v>33</v>
      </c>
      <c r="AR35" s="11">
        <v>63</v>
      </c>
      <c r="AS35" s="11">
        <f>IF(Resultados!D22='BR mujer'!AQ35,AR35,0)</f>
        <v>0</v>
      </c>
      <c r="AT35" s="11">
        <v>33</v>
      </c>
      <c r="AU35" s="11">
        <v>67</v>
      </c>
      <c r="AV35" s="11">
        <f>IF(Resultados!D23='BR mujer'!AT35,AU35,0)</f>
        <v>0</v>
      </c>
      <c r="AW35" s="11">
        <v>33</v>
      </c>
      <c r="AX35" s="11">
        <v>101</v>
      </c>
      <c r="AY35" s="11">
        <f>IF(Resultados!D26='BR mujer'!AW35,AX35,0)</f>
        <v>0</v>
      </c>
      <c r="AZ35" s="11">
        <v>33</v>
      </c>
      <c r="BA35" s="11">
        <v>73</v>
      </c>
      <c r="BB35" s="11">
        <f>IF(Resultados!D27='BR mujer'!AZ35,BA35,0)</f>
        <v>0</v>
      </c>
      <c r="BC35" s="11">
        <v>33</v>
      </c>
      <c r="BD35" s="11">
        <v>67</v>
      </c>
      <c r="BE35" s="11">
        <f>IF(Resultados!D28='BR mujer'!BC35,BD35,0)</f>
        <v>0</v>
      </c>
      <c r="BF35" s="11">
        <v>33</v>
      </c>
      <c r="BG35" s="11">
        <v>79</v>
      </c>
      <c r="BH35" s="11">
        <f>IF(Resultados!D29='BR mujer'!BF35,BG35,0)</f>
        <v>0</v>
      </c>
      <c r="BI35" s="11">
        <v>33</v>
      </c>
      <c r="BJ35" s="11">
        <v>69</v>
      </c>
      <c r="BK35" s="11">
        <f>IF(Resultados!D30='BR mujer'!BI35,BJ35,0)</f>
        <v>0</v>
      </c>
      <c r="BP35" s="11">
        <v>33</v>
      </c>
      <c r="BQ35" s="11">
        <v>83</v>
      </c>
      <c r="BR35" s="11">
        <f>IF(Resultados!D34='BR mujer'!BP35,BQ35,0)</f>
        <v>0</v>
      </c>
      <c r="BS35" s="11">
        <v>33</v>
      </c>
      <c r="BT35" s="11">
        <v>71</v>
      </c>
      <c r="BU35" s="11">
        <f>IF(Resultados!D35='BR mujer'!BS35,BT35,0)</f>
        <v>0</v>
      </c>
      <c r="BV35" s="11">
        <v>33</v>
      </c>
      <c r="BW35" s="11">
        <v>100</v>
      </c>
      <c r="BX35" s="11">
        <f>IF(Resultados!D36='BR mujer'!BV35,BW35,0)</f>
        <v>0</v>
      </c>
    </row>
    <row r="36" spans="1:76">
      <c r="A36" s="11">
        <v>214</v>
      </c>
      <c r="B36" s="11">
        <v>15</v>
      </c>
      <c r="C36" s="11">
        <f>IF(Resultados!D3='BR mujer'!A36,B36,0)</f>
        <v>0</v>
      </c>
      <c r="G36" s="11">
        <v>34</v>
      </c>
      <c r="H36" s="11">
        <v>100</v>
      </c>
      <c r="I36" s="11">
        <f>IF(Resultados!D5&gt;='BR mujer'!G36,H36,0)</f>
        <v>0</v>
      </c>
      <c r="J36" s="11">
        <v>34</v>
      </c>
      <c r="K36" s="11">
        <v>81</v>
      </c>
      <c r="L36" s="11">
        <f>IF(Resultados!D9='BR mujer'!J36,K36,0)</f>
        <v>0</v>
      </c>
      <c r="M36" s="11">
        <v>34</v>
      </c>
      <c r="N36" s="11">
        <v>88</v>
      </c>
      <c r="O36" s="11">
        <f>IF(Resultados!D10='BR mujer'!M36,N36,0)</f>
        <v>0</v>
      </c>
      <c r="P36" s="11">
        <v>34</v>
      </c>
      <c r="Q36" s="11">
        <v>81</v>
      </c>
      <c r="R36" s="11">
        <f>IF(Resultados!D11='BR mujer'!P36,Q36,0)</f>
        <v>0</v>
      </c>
      <c r="S36" s="11">
        <v>34</v>
      </c>
      <c r="T36" s="11">
        <v>81</v>
      </c>
      <c r="U36" s="11">
        <f>IF(Resultados!D12='BR mujer'!S36,T36,0)</f>
        <v>0</v>
      </c>
      <c r="V36" s="11">
        <v>34</v>
      </c>
      <c r="W36" s="11">
        <v>71</v>
      </c>
      <c r="X36" s="11">
        <f>IF(Resultados!D13='BR mujer'!V36,W36,0)</f>
        <v>0</v>
      </c>
      <c r="Y36" s="11">
        <v>34</v>
      </c>
      <c r="Z36" s="11">
        <v>73</v>
      </c>
      <c r="AA36" s="11">
        <f>IF(Resultados!D14='BR mujer'!Y36,Z36,0)</f>
        <v>0</v>
      </c>
      <c r="AB36" s="11">
        <v>34</v>
      </c>
      <c r="AC36" s="11">
        <v>75</v>
      </c>
      <c r="AD36" s="11">
        <f>IF(Resultados!D15='BR mujer'!AB36,AC36,0)</f>
        <v>0</v>
      </c>
      <c r="AE36" s="11">
        <v>34</v>
      </c>
      <c r="AF36" s="11">
        <v>61</v>
      </c>
      <c r="AG36" s="11">
        <f>IF(Resultados!D16='BR mujer'!AE36,AF36,0)</f>
        <v>0</v>
      </c>
      <c r="AH36" s="11">
        <v>34</v>
      </c>
      <c r="AI36" s="11">
        <v>77</v>
      </c>
      <c r="AJ36" s="11">
        <f>IF(Resultados!D17='BR mujer'!AH36,AI36,0)</f>
        <v>0</v>
      </c>
      <c r="AK36" s="11">
        <v>34</v>
      </c>
      <c r="AL36" s="11">
        <v>87</v>
      </c>
      <c r="AM36" s="11">
        <f>IF(Resultados!D18='BR mujer'!AK36,AL36,0)</f>
        <v>0</v>
      </c>
      <c r="AN36" s="11">
        <v>34</v>
      </c>
      <c r="AO36" s="11">
        <v>69</v>
      </c>
      <c r="AP36" s="11">
        <f>IF(Resultados!D21='BR mujer'!AN36,AO36,0)</f>
        <v>0</v>
      </c>
      <c r="AQ36" s="11">
        <v>34</v>
      </c>
      <c r="AR36" s="11">
        <v>64</v>
      </c>
      <c r="AS36" s="11">
        <f>IF(Resultados!D22='BR mujer'!AQ36,AR36,0)</f>
        <v>0</v>
      </c>
      <c r="AT36" s="11">
        <v>34</v>
      </c>
      <c r="AU36" s="11">
        <v>67</v>
      </c>
      <c r="AV36" s="11">
        <f>IF(Resultados!D23='BR mujer'!AT36,AU36,0)</f>
        <v>0</v>
      </c>
      <c r="AW36" s="11">
        <v>34</v>
      </c>
      <c r="AX36" s="11">
        <v>103</v>
      </c>
      <c r="AY36" s="11">
        <f>IF(Resultados!D26='BR mujer'!AW36,AX36,0)</f>
        <v>0</v>
      </c>
      <c r="AZ36" s="11">
        <v>34</v>
      </c>
      <c r="BA36" s="11">
        <v>74</v>
      </c>
      <c r="BB36" s="11">
        <f>IF(Resultados!D27='BR mujer'!AZ36,BA36,0)</f>
        <v>0</v>
      </c>
      <c r="BC36" s="11">
        <v>34</v>
      </c>
      <c r="BD36" s="11">
        <v>68</v>
      </c>
      <c r="BE36" s="11">
        <f>IF(Resultados!D28='BR mujer'!BC36,BD36,0)</f>
        <v>0</v>
      </c>
      <c r="BF36" s="11">
        <v>34</v>
      </c>
      <c r="BG36" s="11">
        <v>82</v>
      </c>
      <c r="BH36" s="11">
        <f>IF(Resultados!D29='BR mujer'!BF36,BG36,0)</f>
        <v>0</v>
      </c>
      <c r="BI36" s="11">
        <v>34</v>
      </c>
      <c r="BJ36" s="11">
        <v>71</v>
      </c>
      <c r="BK36" s="11">
        <f>IF(Resultados!D30='BR mujer'!BI36,BJ36,0)</f>
        <v>0</v>
      </c>
      <c r="BP36" s="11">
        <v>34</v>
      </c>
      <c r="BQ36" s="11">
        <v>85</v>
      </c>
      <c r="BR36" s="11">
        <f>IF(Resultados!D34='BR mujer'!BP36,BQ36,0)</f>
        <v>0</v>
      </c>
      <c r="BS36" s="11">
        <v>34</v>
      </c>
      <c r="BT36" s="11">
        <v>72</v>
      </c>
      <c r="BU36" s="11">
        <f>IF(Resultados!D35='BR mujer'!BS36,BT36,0)</f>
        <v>0</v>
      </c>
      <c r="BV36" s="11">
        <v>34</v>
      </c>
      <c r="BW36" s="11">
        <v>105</v>
      </c>
      <c r="BX36" s="11">
        <f>IF(Resultados!D36='BR mujer'!BV36,BW36,0)</f>
        <v>0</v>
      </c>
    </row>
    <row r="37" spans="1:76">
      <c r="A37" s="11">
        <v>215</v>
      </c>
      <c r="B37" s="11">
        <v>15</v>
      </c>
      <c r="C37" s="11">
        <f>IF(Resultados!D3='BR mujer'!A37,B37,0)</f>
        <v>0</v>
      </c>
      <c r="H37" s="11" t="s">
        <v>101</v>
      </c>
      <c r="I37" s="11">
        <f>SUM(I2:I36)</f>
        <v>0</v>
      </c>
      <c r="J37" s="11">
        <v>35</v>
      </c>
      <c r="K37" s="11">
        <v>84</v>
      </c>
      <c r="L37" s="11">
        <f>IF(Resultados!D9='BR mujer'!J37,K37,0)</f>
        <v>0</v>
      </c>
      <c r="M37" s="11">
        <v>35</v>
      </c>
      <c r="N37" s="11">
        <v>89</v>
      </c>
      <c r="O37" s="11">
        <f>IF(Resultados!D10='BR mujer'!M37,N37,0)</f>
        <v>0</v>
      </c>
      <c r="P37" s="11">
        <v>35</v>
      </c>
      <c r="Q37" s="11">
        <v>84</v>
      </c>
      <c r="R37" s="11">
        <f>IF(Resultados!D11='BR mujer'!P37,Q37,0)</f>
        <v>0</v>
      </c>
      <c r="S37" s="11">
        <v>35</v>
      </c>
      <c r="T37" s="11">
        <v>81</v>
      </c>
      <c r="U37" s="11">
        <f>IF(Resultados!D12='BR mujer'!S37,T37,0)</f>
        <v>0</v>
      </c>
      <c r="V37" s="11">
        <v>35</v>
      </c>
      <c r="W37" s="11">
        <v>72</v>
      </c>
      <c r="X37" s="11">
        <f>IF(Resultados!D13='BR mujer'!V37,W37,0)</f>
        <v>0</v>
      </c>
      <c r="Y37" s="11">
        <v>35</v>
      </c>
      <c r="Z37" s="11">
        <v>75</v>
      </c>
      <c r="AA37" s="11">
        <f>IF(Resultados!D14='BR mujer'!Y37,Z37,0)</f>
        <v>0</v>
      </c>
      <c r="AB37" s="11">
        <v>35</v>
      </c>
      <c r="AC37" s="11">
        <v>76</v>
      </c>
      <c r="AD37" s="11">
        <f>IF(Resultados!D15='BR mujer'!AB37,AC37,0)</f>
        <v>0</v>
      </c>
      <c r="AE37" s="11">
        <v>35</v>
      </c>
      <c r="AF37" s="11">
        <v>62</v>
      </c>
      <c r="AG37" s="11">
        <f>IF(Resultados!D16='BR mujer'!AE37,AF37,0)</f>
        <v>0</v>
      </c>
      <c r="AH37" s="11">
        <v>35</v>
      </c>
      <c r="AI37" s="11">
        <v>78</v>
      </c>
      <c r="AJ37" s="11">
        <f>IF(Resultados!D17='BR mujer'!AH37,AI37,0)</f>
        <v>0</v>
      </c>
      <c r="AK37" s="11">
        <v>35</v>
      </c>
      <c r="AL37" s="11">
        <v>90</v>
      </c>
      <c r="AM37" s="11">
        <f>IF(Resultados!D18='BR mujer'!AK37,AL37,0)</f>
        <v>0</v>
      </c>
      <c r="AN37" s="11">
        <v>35</v>
      </c>
      <c r="AO37" s="11">
        <v>70</v>
      </c>
      <c r="AP37" s="11">
        <f>IF(Resultados!D21='BR mujer'!AN37,AO37,0)</f>
        <v>0</v>
      </c>
      <c r="AQ37" s="11">
        <v>35</v>
      </c>
      <c r="AR37" s="11">
        <v>64</v>
      </c>
      <c r="AS37" s="11">
        <f>IF(Resultados!D22='BR mujer'!AQ37,AR37,0)</f>
        <v>0</v>
      </c>
      <c r="AT37" s="11">
        <v>35</v>
      </c>
      <c r="AU37" s="11">
        <v>67</v>
      </c>
      <c r="AV37" s="11">
        <f>IF(Resultados!D23='BR mujer'!AT37,AU37,0)</f>
        <v>0</v>
      </c>
      <c r="AW37" s="11">
        <v>35</v>
      </c>
      <c r="AX37" s="11">
        <v>105</v>
      </c>
      <c r="AY37" s="11">
        <f>IF(Resultados!D26='BR mujer'!AW37,AX37,0)</f>
        <v>0</v>
      </c>
      <c r="AZ37" s="11">
        <v>35</v>
      </c>
      <c r="BA37" s="11">
        <v>75</v>
      </c>
      <c r="BB37" s="11">
        <f>IF(Resultados!D27='BR mujer'!AZ37,BA37,0)</f>
        <v>0</v>
      </c>
      <c r="BC37" s="11">
        <v>35</v>
      </c>
      <c r="BD37" s="11">
        <v>70</v>
      </c>
      <c r="BE37" s="11">
        <f>IF(Resultados!D28='BR mujer'!BC37,BD37,0)</f>
        <v>0</v>
      </c>
      <c r="BF37" s="11">
        <v>35</v>
      </c>
      <c r="BG37" s="11">
        <v>86</v>
      </c>
      <c r="BH37" s="11">
        <f>IF(Resultados!D29='BR mujer'!BF37,BG37,0)</f>
        <v>0</v>
      </c>
      <c r="BI37" s="11">
        <v>35</v>
      </c>
      <c r="BJ37" s="11">
        <v>73</v>
      </c>
      <c r="BK37" s="11">
        <f>IF(Resultados!D30='BR mujer'!BI37,BJ37,0)</f>
        <v>0</v>
      </c>
      <c r="BP37" s="11">
        <v>35</v>
      </c>
      <c r="BQ37" s="11">
        <v>87</v>
      </c>
      <c r="BR37" s="11">
        <f>IF(Resultados!D34='BR mujer'!BP37,BQ37,0)</f>
        <v>0</v>
      </c>
      <c r="BS37" s="11">
        <v>35</v>
      </c>
      <c r="BT37" s="11">
        <v>73</v>
      </c>
      <c r="BU37" s="11">
        <f>IF(Resultados!D35='BR mujer'!BS37,BT37,0)</f>
        <v>0</v>
      </c>
      <c r="BV37" s="11">
        <v>35</v>
      </c>
      <c r="BW37" s="11">
        <v>110</v>
      </c>
      <c r="BX37" s="11">
        <f>IF(Resultados!D36='BR mujer'!BV37,BW37,0)</f>
        <v>0</v>
      </c>
    </row>
    <row r="38" spans="1:76">
      <c r="A38" s="11">
        <v>216</v>
      </c>
      <c r="B38" s="11">
        <v>15</v>
      </c>
      <c r="C38" s="11">
        <f>IF(Resultados!D3='BR mujer'!A38,B38,0)</f>
        <v>0</v>
      </c>
      <c r="J38" s="11">
        <v>36</v>
      </c>
      <c r="K38" s="11">
        <v>86</v>
      </c>
      <c r="L38" s="11">
        <f>IF(Resultados!D9='BR mujer'!J38,K38,0)</f>
        <v>0</v>
      </c>
      <c r="M38" s="11">
        <v>36</v>
      </c>
      <c r="N38" s="11">
        <v>90</v>
      </c>
      <c r="O38" s="11">
        <f>IF(Resultados!D10='BR mujer'!M38,N38,0)</f>
        <v>0</v>
      </c>
      <c r="P38" s="11">
        <v>36</v>
      </c>
      <c r="Q38" s="11">
        <v>87</v>
      </c>
      <c r="R38" s="11">
        <f>IF(Resultados!D11='BR mujer'!P38,Q38,0)</f>
        <v>0</v>
      </c>
      <c r="S38" s="11">
        <v>36</v>
      </c>
      <c r="T38" s="11">
        <v>82</v>
      </c>
      <c r="U38" s="11">
        <f>IF(Resultados!D12='BR mujer'!S38,T38,0)</f>
        <v>0</v>
      </c>
      <c r="V38" s="11">
        <v>36</v>
      </c>
      <c r="W38" s="11">
        <v>73</v>
      </c>
      <c r="X38" s="11">
        <f>IF(Resultados!D13='BR mujer'!V38,W38,0)</f>
        <v>0</v>
      </c>
      <c r="Y38" s="11">
        <v>36</v>
      </c>
      <c r="Z38" s="11">
        <v>76</v>
      </c>
      <c r="AA38" s="11">
        <f>IF(Resultados!D14='BR mujer'!Y38,Z38,0)</f>
        <v>0</v>
      </c>
      <c r="AB38" s="11">
        <v>36</v>
      </c>
      <c r="AC38" s="11">
        <v>76</v>
      </c>
      <c r="AD38" s="11">
        <f>IF(Resultados!D15='BR mujer'!AB38,AC38,0)</f>
        <v>0</v>
      </c>
      <c r="AE38" s="11">
        <v>36</v>
      </c>
      <c r="AF38" s="11">
        <v>63</v>
      </c>
      <c r="AG38" s="11">
        <f>IF(Resultados!D16='BR mujer'!AE38,AF38,0)</f>
        <v>0</v>
      </c>
      <c r="AH38" s="11">
        <v>36</v>
      </c>
      <c r="AI38" s="11">
        <v>79</v>
      </c>
      <c r="AJ38" s="11">
        <f>IF(Resultados!D17='BR mujer'!AH38,AI38,0)</f>
        <v>0</v>
      </c>
      <c r="AK38" s="11">
        <v>36</v>
      </c>
      <c r="AL38" s="11">
        <v>92</v>
      </c>
      <c r="AM38" s="11">
        <f>IF(Resultados!D18='BR mujer'!AK38,AL38,0)</f>
        <v>0</v>
      </c>
      <c r="AN38" s="11">
        <v>36</v>
      </c>
      <c r="AO38" s="11">
        <v>71</v>
      </c>
      <c r="AP38" s="11">
        <f>IF(Resultados!D21='BR mujer'!AN38,AO38,0)</f>
        <v>0</v>
      </c>
      <c r="AQ38" s="11">
        <v>36</v>
      </c>
      <c r="AR38" s="11">
        <v>65</v>
      </c>
      <c r="AS38" s="11">
        <f>IF(Resultados!D22='BR mujer'!AQ38,AR38,0)</f>
        <v>0</v>
      </c>
      <c r="AT38" s="11">
        <v>36</v>
      </c>
      <c r="AU38" s="11">
        <v>67</v>
      </c>
      <c r="AV38" s="11">
        <f>IF(Resultados!D23='BR mujer'!AT38,AU38,0)</f>
        <v>0</v>
      </c>
      <c r="AW38" s="11">
        <v>36</v>
      </c>
      <c r="AX38" s="11">
        <v>107</v>
      </c>
      <c r="AY38" s="11">
        <f>IF(Resultados!D26='BR mujer'!AW38,AX38,0)</f>
        <v>0</v>
      </c>
      <c r="AZ38" s="11">
        <v>36</v>
      </c>
      <c r="BA38" s="11">
        <v>80</v>
      </c>
      <c r="BB38" s="11">
        <f>IF(Resultados!D27='BR mujer'!AZ38,BA38,0)</f>
        <v>0</v>
      </c>
      <c r="BC38" s="11">
        <v>36</v>
      </c>
      <c r="BD38" s="11">
        <v>73</v>
      </c>
      <c r="BE38" s="11">
        <f>IF(Resultados!D28='BR mujer'!BC38,BD38,0)</f>
        <v>0</v>
      </c>
      <c r="BF38" s="11">
        <v>36</v>
      </c>
      <c r="BG38" s="11">
        <v>88</v>
      </c>
      <c r="BH38" s="11">
        <f>IF(Resultados!D29='BR mujer'!BF38,BG38,0)</f>
        <v>0</v>
      </c>
      <c r="BI38" s="11">
        <v>36</v>
      </c>
      <c r="BJ38" s="11">
        <v>75</v>
      </c>
      <c r="BK38" s="11">
        <f>IF(Resultados!D30='BR mujer'!BI38,BJ38,0)</f>
        <v>0</v>
      </c>
      <c r="BP38" s="11">
        <v>36</v>
      </c>
      <c r="BQ38" s="11">
        <v>89</v>
      </c>
      <c r="BR38" s="11">
        <f>IF(Resultados!D34='BR mujer'!BP38,BQ38,0)</f>
        <v>0</v>
      </c>
      <c r="BS38" s="11">
        <v>36</v>
      </c>
      <c r="BT38" s="11">
        <v>76</v>
      </c>
      <c r="BU38" s="11">
        <f>IF(Resultados!D35='BR mujer'!BS38,BT38,0)</f>
        <v>0</v>
      </c>
      <c r="BV38" s="11">
        <v>36</v>
      </c>
      <c r="BW38" s="11">
        <v>115</v>
      </c>
      <c r="BX38" s="11">
        <f>IF(Resultados!D36&gt;='BR mujer'!BV38,BW38,0)</f>
        <v>0</v>
      </c>
    </row>
    <row r="39" spans="1:76">
      <c r="A39" s="11">
        <v>217</v>
      </c>
      <c r="B39" s="11">
        <v>15</v>
      </c>
      <c r="C39" s="11">
        <f>IF(Resultados!D3='BR mujer'!A39,B39,0)</f>
        <v>0</v>
      </c>
      <c r="J39" s="11">
        <v>37</v>
      </c>
      <c r="K39" s="11">
        <v>88</v>
      </c>
      <c r="L39" s="11">
        <f>IF(Resultados!D9='BR mujer'!J39,K39,0)</f>
        <v>0</v>
      </c>
      <c r="M39" s="11">
        <v>37</v>
      </c>
      <c r="N39" s="11">
        <v>91</v>
      </c>
      <c r="O39" s="11">
        <f>IF(Resultados!D10='BR mujer'!M39,N39,0)</f>
        <v>0</v>
      </c>
      <c r="P39" s="11">
        <v>37</v>
      </c>
      <c r="Q39" s="11">
        <v>89</v>
      </c>
      <c r="R39" s="11">
        <f>IF(Resultados!D11='BR mujer'!P39,Q39,0)</f>
        <v>0</v>
      </c>
      <c r="S39" s="11">
        <v>37</v>
      </c>
      <c r="T39" s="11">
        <v>83</v>
      </c>
      <c r="U39" s="11">
        <f>IF(Resultados!D12='BR mujer'!S39,T39,0)</f>
        <v>0</v>
      </c>
      <c r="V39" s="11">
        <v>37</v>
      </c>
      <c r="W39" s="11">
        <v>74</v>
      </c>
      <c r="X39" s="11">
        <f>IF(Resultados!D13='BR mujer'!V39,W39,0)</f>
        <v>0</v>
      </c>
      <c r="Y39" s="11">
        <v>37</v>
      </c>
      <c r="Z39" s="11">
        <v>78</v>
      </c>
      <c r="AA39" s="11">
        <f>IF(Resultados!D14='BR mujer'!Y39,Z39,0)</f>
        <v>0</v>
      </c>
      <c r="AB39" s="11">
        <v>37</v>
      </c>
      <c r="AC39" s="11">
        <v>77</v>
      </c>
      <c r="AD39" s="11">
        <f>IF(Resultados!D15='BR mujer'!AB39,AC39,0)</f>
        <v>0</v>
      </c>
      <c r="AE39" s="11">
        <v>37</v>
      </c>
      <c r="AF39" s="11">
        <v>64</v>
      </c>
      <c r="AG39" s="11">
        <f>IF(Resultados!D16='BR mujer'!AE39,AF39,0)</f>
        <v>0</v>
      </c>
      <c r="AH39" s="11">
        <v>37</v>
      </c>
      <c r="AI39" s="11">
        <v>79</v>
      </c>
      <c r="AJ39" s="11">
        <f>IF(Resultados!D17='BR mujer'!AH39,AI39,0)</f>
        <v>0</v>
      </c>
      <c r="AK39" s="11">
        <v>37</v>
      </c>
      <c r="AL39" s="11">
        <v>95</v>
      </c>
      <c r="AM39" s="11">
        <f>IF(Resultados!D18='BR mujer'!AK39,AL39,0)</f>
        <v>0</v>
      </c>
      <c r="AN39" s="11">
        <v>37</v>
      </c>
      <c r="AO39" s="11">
        <v>72</v>
      </c>
      <c r="AP39" s="11">
        <f>IF(Resultados!D21='BR mujer'!AN39,AO39,0)</f>
        <v>0</v>
      </c>
      <c r="AQ39" s="11">
        <v>37</v>
      </c>
      <c r="AR39" s="11">
        <v>66</v>
      </c>
      <c r="AS39" s="11">
        <f>IF(Resultados!D22='BR mujer'!AQ39,AR39,0)</f>
        <v>0</v>
      </c>
      <c r="AT39" s="11">
        <v>37</v>
      </c>
      <c r="AU39" s="11">
        <v>67</v>
      </c>
      <c r="AV39" s="11">
        <f>IF(Resultados!D23='BR mujer'!AT39,AU39,0)</f>
        <v>0</v>
      </c>
      <c r="AW39" s="11">
        <v>37</v>
      </c>
      <c r="AX39" s="11">
        <v>109</v>
      </c>
      <c r="AY39" s="11">
        <f>IF(Resultados!D26='BR mujer'!AW39,AX39,0)</f>
        <v>0</v>
      </c>
      <c r="AZ39" s="11">
        <v>37</v>
      </c>
      <c r="BA39" s="11">
        <v>85</v>
      </c>
      <c r="BB39" s="11">
        <f>IF(Resultados!D27='BR mujer'!AZ39,BA39,0)</f>
        <v>0</v>
      </c>
      <c r="BC39" s="11">
        <v>37</v>
      </c>
      <c r="BD39" s="11">
        <v>74</v>
      </c>
      <c r="BE39" s="11">
        <f>IF(Resultados!D28='BR mujer'!BC39,BD39,0)</f>
        <v>0</v>
      </c>
      <c r="BF39" s="11">
        <v>37</v>
      </c>
      <c r="BG39" s="11">
        <v>89</v>
      </c>
      <c r="BH39" s="11">
        <f>IF(Resultados!D29='BR mujer'!BF39,BG39,0)</f>
        <v>0</v>
      </c>
      <c r="BI39" s="11">
        <v>37</v>
      </c>
      <c r="BJ39" s="11">
        <v>78</v>
      </c>
      <c r="BK39" s="11">
        <f>IF(Resultados!D30='BR mujer'!BI39,BJ39,0)</f>
        <v>0</v>
      </c>
      <c r="BP39" s="11">
        <v>37</v>
      </c>
      <c r="BQ39" s="11">
        <v>90</v>
      </c>
      <c r="BR39" s="11">
        <f>IF(Resultados!D34='BR mujer'!BP39,BQ39,0)</f>
        <v>0</v>
      </c>
      <c r="BS39" s="11">
        <v>37</v>
      </c>
      <c r="BT39" s="11">
        <v>77</v>
      </c>
      <c r="BU39" s="11">
        <f>IF(Resultados!D35='BR mujer'!BS39,BT39,0)</f>
        <v>0</v>
      </c>
      <c r="BW39" s="11" t="s">
        <v>103</v>
      </c>
      <c r="BX39">
        <f>SUM(BX2:BX38)</f>
        <v>0</v>
      </c>
    </row>
    <row r="40" spans="1:76">
      <c r="A40" s="11">
        <v>218</v>
      </c>
      <c r="B40" s="11">
        <v>15</v>
      </c>
      <c r="C40" s="11">
        <f>IF(Resultados!D3='BR mujer'!A40,B40,0)</f>
        <v>0</v>
      </c>
      <c r="J40" s="11">
        <v>38</v>
      </c>
      <c r="K40" s="11">
        <v>90</v>
      </c>
      <c r="L40" s="11">
        <f>IF(Resultados!D9='BR mujer'!J40,K40,0)</f>
        <v>0</v>
      </c>
      <c r="M40" s="11">
        <v>38</v>
      </c>
      <c r="N40" s="11">
        <v>94</v>
      </c>
      <c r="O40" s="11">
        <f>IF(Resultados!D10='BR mujer'!M40,N40,0)</f>
        <v>0</v>
      </c>
      <c r="P40" s="11">
        <v>38</v>
      </c>
      <c r="Q40" s="11">
        <v>91</v>
      </c>
      <c r="R40" s="11">
        <f>IF(Resultados!D11='BR mujer'!P40,Q40,0)</f>
        <v>0</v>
      </c>
      <c r="S40" s="11">
        <v>38</v>
      </c>
      <c r="T40" s="11">
        <v>84</v>
      </c>
      <c r="U40" s="11">
        <f>IF(Resultados!D12='BR mujer'!S40,T40,0)</f>
        <v>0</v>
      </c>
      <c r="V40" s="11">
        <v>38</v>
      </c>
      <c r="W40" s="11">
        <v>75</v>
      </c>
      <c r="X40" s="11">
        <f>IF(Resultados!D13='BR mujer'!V40,W40,0)</f>
        <v>0</v>
      </c>
      <c r="Y40" s="11">
        <v>38</v>
      </c>
      <c r="Z40" s="11">
        <v>79</v>
      </c>
      <c r="AA40" s="11">
        <f>IF(Resultados!D14='BR mujer'!Y40,Z40,0)</f>
        <v>0</v>
      </c>
      <c r="AB40" s="11">
        <v>38</v>
      </c>
      <c r="AC40" s="11">
        <v>78</v>
      </c>
      <c r="AD40" s="11">
        <f>IF(Resultados!D15='BR mujer'!AB40,AC40,0)</f>
        <v>0</v>
      </c>
      <c r="AE40" s="11">
        <v>38</v>
      </c>
      <c r="AF40" s="11">
        <v>68</v>
      </c>
      <c r="AG40" s="11">
        <f>IF(Resultados!D16='BR mujer'!AE40,AF40,0)</f>
        <v>0</v>
      </c>
      <c r="AH40" s="11">
        <v>38</v>
      </c>
      <c r="AI40" s="11">
        <v>80</v>
      </c>
      <c r="AJ40" s="11">
        <f>IF(Resultados!D17='BR mujer'!AH40,AI40,0)</f>
        <v>0</v>
      </c>
      <c r="AK40" s="11">
        <v>38</v>
      </c>
      <c r="AL40" s="11">
        <v>99</v>
      </c>
      <c r="AM40" s="11">
        <f>IF(Resultados!D18='BR mujer'!AK40,AL40,0)</f>
        <v>0</v>
      </c>
      <c r="AN40" s="11">
        <v>38</v>
      </c>
      <c r="AO40" s="11">
        <v>73</v>
      </c>
      <c r="AP40" s="11">
        <f>IF(Resultados!D21='BR mujer'!AN40,AO40,0)</f>
        <v>0</v>
      </c>
      <c r="AQ40" s="11">
        <v>38</v>
      </c>
      <c r="AR40" s="11">
        <v>66</v>
      </c>
      <c r="AS40" s="11">
        <f>IF(Resultados!D22='BR mujer'!AQ40,AR40,0)</f>
        <v>0</v>
      </c>
      <c r="AT40" s="11">
        <v>38</v>
      </c>
      <c r="AU40" s="11">
        <v>69</v>
      </c>
      <c r="AV40" s="11">
        <f>IF(Resultados!D23='BR mujer'!AT40,AU40,0)</f>
        <v>0</v>
      </c>
      <c r="AW40" s="11">
        <v>38</v>
      </c>
      <c r="AX40" s="11">
        <v>112</v>
      </c>
      <c r="AY40" s="11">
        <f>IF(Resultados!D26='BR mujer'!AW40,AX40,0)</f>
        <v>0</v>
      </c>
      <c r="AZ40" s="11">
        <v>38</v>
      </c>
      <c r="BA40" s="11">
        <v>89</v>
      </c>
      <c r="BB40" s="11">
        <f>IF(Resultados!D27='BR mujer'!AZ40,BA40,0)</f>
        <v>0</v>
      </c>
      <c r="BC40" s="11">
        <v>38</v>
      </c>
      <c r="BD40" s="11">
        <v>76</v>
      </c>
      <c r="BE40" s="11">
        <f>IF(Resultados!D28='BR mujer'!BC40,BD40,0)</f>
        <v>0</v>
      </c>
      <c r="BF40" s="11">
        <v>38</v>
      </c>
      <c r="BG40" s="11">
        <v>90</v>
      </c>
      <c r="BH40" s="11">
        <f>IF(Resultados!D29='BR mujer'!BF40,BG40,0)</f>
        <v>0</v>
      </c>
      <c r="BI40" s="11">
        <v>38</v>
      </c>
      <c r="BJ40" s="11">
        <v>82</v>
      </c>
      <c r="BK40" s="11">
        <f>IF(Resultados!D30='BR mujer'!BI40,BJ40,0)</f>
        <v>0</v>
      </c>
      <c r="BP40" s="11">
        <v>38</v>
      </c>
      <c r="BQ40" s="11">
        <v>95</v>
      </c>
      <c r="BR40" s="11">
        <f>IF(Resultados!D34='BR mujer'!BP40,BQ40,0)</f>
        <v>0</v>
      </c>
      <c r="BS40" s="11">
        <v>38</v>
      </c>
      <c r="BT40" s="11">
        <v>78</v>
      </c>
      <c r="BU40" s="11">
        <f>IF(Resultados!D35='BR mujer'!BS40,BT40,0)</f>
        <v>0</v>
      </c>
    </row>
    <row r="41" spans="1:76">
      <c r="A41" s="11">
        <v>219</v>
      </c>
      <c r="B41" s="11">
        <v>15</v>
      </c>
      <c r="C41" s="11">
        <f>IF(Resultados!D3='BR mujer'!A41,B41,0)</f>
        <v>0</v>
      </c>
      <c r="J41" s="11">
        <v>39</v>
      </c>
      <c r="K41" s="11">
        <v>91</v>
      </c>
      <c r="L41" s="11">
        <f>IF(Resultados!D9='BR mujer'!J41,K41,0)</f>
        <v>0</v>
      </c>
      <c r="M41" s="11">
        <v>39</v>
      </c>
      <c r="N41" s="11">
        <v>97</v>
      </c>
      <c r="O41" s="11">
        <f>IF(Resultados!D10='BR mujer'!M41,N41,0)</f>
        <v>0</v>
      </c>
      <c r="P41" s="11">
        <v>39</v>
      </c>
      <c r="Q41" s="11">
        <v>93</v>
      </c>
      <c r="R41" s="11">
        <f>IF(Resultados!D11='BR mujer'!P41,Q41,0)</f>
        <v>0</v>
      </c>
      <c r="S41" s="11">
        <v>39</v>
      </c>
      <c r="T41" s="11">
        <v>86</v>
      </c>
      <c r="U41" s="11">
        <f>IF(Resultados!D12='BR mujer'!S41,T41,0)</f>
        <v>0</v>
      </c>
      <c r="V41" s="11">
        <v>39</v>
      </c>
      <c r="W41" s="11">
        <v>76</v>
      </c>
      <c r="X41" s="11">
        <f>IF(Resultados!D13='BR mujer'!V41,W41,0)</f>
        <v>0</v>
      </c>
      <c r="Y41" s="11">
        <v>39</v>
      </c>
      <c r="Z41" s="11">
        <v>80</v>
      </c>
      <c r="AA41" s="11">
        <f>IF(Resultados!D14='BR mujer'!Y41,Z41,0)</f>
        <v>0</v>
      </c>
      <c r="AB41" s="11">
        <v>39</v>
      </c>
      <c r="AC41" s="11">
        <v>79</v>
      </c>
      <c r="AD41" s="11">
        <f>IF(Resultados!D15='BR mujer'!AB41,AC41,0)</f>
        <v>0</v>
      </c>
      <c r="AE41" s="11">
        <v>39</v>
      </c>
      <c r="AF41" s="11">
        <v>71</v>
      </c>
      <c r="AG41" s="11">
        <f>IF(Resultados!D16='BR mujer'!AE41,AF41,0)</f>
        <v>0</v>
      </c>
      <c r="AH41" s="11">
        <v>39</v>
      </c>
      <c r="AI41" s="11">
        <v>81</v>
      </c>
      <c r="AJ41" s="11">
        <f>IF(Resultados!D17='BR mujer'!AH41,AI41,0)</f>
        <v>0</v>
      </c>
      <c r="AK41" s="11">
        <v>39</v>
      </c>
      <c r="AL41" s="11">
        <v>102</v>
      </c>
      <c r="AM41" s="11">
        <f>IF(Resultados!D18='BR mujer'!AK41,AL41,0)</f>
        <v>0</v>
      </c>
      <c r="AN41" s="11">
        <v>39</v>
      </c>
      <c r="AO41" s="11">
        <v>74</v>
      </c>
      <c r="AP41" s="11">
        <f>IF(Resultados!D21='BR mujer'!AN41,AO41,0)</f>
        <v>0</v>
      </c>
      <c r="AQ41" s="11">
        <v>39</v>
      </c>
      <c r="AR41" s="11">
        <v>67</v>
      </c>
      <c r="AS41" s="11">
        <f>IF(Resultados!D22='BR mujer'!AQ41,AR41,0)</f>
        <v>0</v>
      </c>
      <c r="AT41" s="11">
        <v>39</v>
      </c>
      <c r="AU41" s="11">
        <v>71</v>
      </c>
      <c r="AV41" s="11">
        <f>IF(Resultados!D23='BR mujer'!AT41,AU41,0)</f>
        <v>0</v>
      </c>
      <c r="AW41" s="11">
        <v>39</v>
      </c>
      <c r="AX41" s="11">
        <v>115</v>
      </c>
      <c r="AY41" s="11">
        <f>IF(Resultados!D26&gt;='BR mujer'!AW41,AX41,0)</f>
        <v>0</v>
      </c>
      <c r="AZ41" s="11">
        <v>39</v>
      </c>
      <c r="BA41" s="11">
        <v>94</v>
      </c>
      <c r="BB41" s="11">
        <f>IF(Resultados!D27='BR mujer'!AZ41,BA41,0)</f>
        <v>0</v>
      </c>
      <c r="BC41" s="11">
        <v>39</v>
      </c>
      <c r="BD41" s="11">
        <v>79</v>
      </c>
      <c r="BE41" s="11">
        <f>IF(Resultados!D28='BR mujer'!BC41,BD41,0)</f>
        <v>0</v>
      </c>
      <c r="BF41" s="11">
        <v>39</v>
      </c>
      <c r="BG41" s="11">
        <v>91</v>
      </c>
      <c r="BH41" s="11">
        <f>IF(Resultados!D29='BR mujer'!BF41,BG41,0)</f>
        <v>0</v>
      </c>
      <c r="BI41" s="11">
        <v>39</v>
      </c>
      <c r="BJ41" s="11">
        <v>85</v>
      </c>
      <c r="BK41" s="11">
        <f>IF(Resultados!D30='BR mujer'!BI41,BJ41,0)</f>
        <v>0</v>
      </c>
      <c r="BP41" s="11">
        <v>39</v>
      </c>
      <c r="BQ41" s="11">
        <v>97</v>
      </c>
      <c r="BR41" s="11">
        <f>IF(Resultados!D34='BR mujer'!BP41,BQ41,0)</f>
        <v>0</v>
      </c>
      <c r="BS41" s="11">
        <v>39</v>
      </c>
      <c r="BT41" s="11">
        <v>79</v>
      </c>
      <c r="BU41" s="11">
        <f>IF(Resultados!D35='BR mujer'!BS41,BT41,0)</f>
        <v>0</v>
      </c>
    </row>
    <row r="42" spans="1:76">
      <c r="A42" s="11">
        <v>220</v>
      </c>
      <c r="B42" s="11">
        <v>20</v>
      </c>
      <c r="C42" s="11">
        <f>IF(Resultados!D3='BR mujer'!A42,B42,0)</f>
        <v>0</v>
      </c>
      <c r="J42" s="11">
        <v>40</v>
      </c>
      <c r="K42" s="11">
        <v>96</v>
      </c>
      <c r="L42" s="11">
        <f>IF(Resultados!D9='BR mujer'!J42,K42,0)</f>
        <v>0</v>
      </c>
      <c r="M42" s="11">
        <v>40</v>
      </c>
      <c r="N42" s="11">
        <v>100</v>
      </c>
      <c r="O42" s="11">
        <f>IF(Resultados!D10='BR mujer'!M42,N42,0)</f>
        <v>0</v>
      </c>
      <c r="P42" s="11">
        <v>40</v>
      </c>
      <c r="Q42" s="11">
        <v>95</v>
      </c>
      <c r="R42" s="11">
        <f>IF(Resultados!D11='BR mujer'!P42,Q42,0)</f>
        <v>0</v>
      </c>
      <c r="S42" s="11">
        <v>40</v>
      </c>
      <c r="T42" s="11">
        <v>89</v>
      </c>
      <c r="U42" s="11">
        <f>IF(Resultados!D12='BR mujer'!S42,T42,0)</f>
        <v>0</v>
      </c>
      <c r="V42" s="11">
        <v>40</v>
      </c>
      <c r="W42" s="11">
        <v>77</v>
      </c>
      <c r="X42" s="11">
        <f>IF(Resultados!D13='BR mujer'!V42,W42,0)</f>
        <v>0</v>
      </c>
      <c r="Y42" s="11">
        <v>40</v>
      </c>
      <c r="Z42" s="11">
        <v>81</v>
      </c>
      <c r="AA42" s="11">
        <f>IF(Resultados!D14='BR mujer'!Y42,Z42,0)</f>
        <v>0</v>
      </c>
      <c r="AB42" s="11">
        <v>40</v>
      </c>
      <c r="AC42" s="11">
        <v>80</v>
      </c>
      <c r="AD42" s="11">
        <f>IF(Resultados!D15='BR mujer'!AB42,AC42,0)</f>
        <v>0</v>
      </c>
      <c r="AE42" s="11">
        <v>40</v>
      </c>
      <c r="AF42" s="11">
        <v>74</v>
      </c>
      <c r="AG42" s="11">
        <f>IF(Resultados!D16='BR mujer'!AE42,AF42,0)</f>
        <v>0</v>
      </c>
      <c r="AH42" s="11">
        <v>40</v>
      </c>
      <c r="AI42" s="11">
        <v>85</v>
      </c>
      <c r="AJ42" s="11">
        <f>IF(Resultados!D17='BR mujer'!AH42,AI42,0)</f>
        <v>0</v>
      </c>
      <c r="AK42" s="11">
        <v>40</v>
      </c>
      <c r="AL42" s="11">
        <v>104</v>
      </c>
      <c r="AM42" s="11">
        <f>IF(Resultados!D18='BR mujer'!AK42,AL42,0)</f>
        <v>0</v>
      </c>
      <c r="AN42" s="11">
        <v>40</v>
      </c>
      <c r="AO42" s="11">
        <v>76</v>
      </c>
      <c r="AP42" s="11">
        <f>IF(Resultados!D21='BR mujer'!AN42,AO42,0)</f>
        <v>0</v>
      </c>
      <c r="AQ42" s="11">
        <v>40</v>
      </c>
      <c r="AR42" s="11">
        <v>68</v>
      </c>
      <c r="AS42" s="11">
        <f>IF(Resultados!D22='BR mujer'!AQ42,AR42,0)</f>
        <v>0</v>
      </c>
      <c r="AT42" s="11">
        <v>40</v>
      </c>
      <c r="AU42" s="11">
        <v>73</v>
      </c>
      <c r="AV42" s="11">
        <f>IF(Resultados!D23='BR mujer'!AT42,AU42,0)</f>
        <v>0</v>
      </c>
      <c r="AX42" s="11" t="s">
        <v>102</v>
      </c>
      <c r="AY42" s="11">
        <f>SUM(AY2:AY41)</f>
        <v>0</v>
      </c>
      <c r="AZ42" s="11">
        <v>40</v>
      </c>
      <c r="BA42" s="11">
        <v>97</v>
      </c>
      <c r="BB42" s="11">
        <f>IF(Resultados!D27='BR mujer'!AZ42,BA42,0)</f>
        <v>0</v>
      </c>
      <c r="BC42" s="11">
        <v>40</v>
      </c>
      <c r="BD42" s="11">
        <v>81</v>
      </c>
      <c r="BE42" s="11">
        <f>IF(Resultados!D28='BR mujer'!BC42,BD42,0)</f>
        <v>0</v>
      </c>
      <c r="BF42" s="11">
        <v>40</v>
      </c>
      <c r="BG42" s="11">
        <v>91</v>
      </c>
      <c r="BH42" s="11">
        <f>IF(Resultados!D29='BR mujer'!BF42,BG42,0)</f>
        <v>0</v>
      </c>
      <c r="BI42" s="11">
        <v>40</v>
      </c>
      <c r="BJ42" s="11">
        <v>89</v>
      </c>
      <c r="BK42" s="11">
        <f>IF(Resultados!D30='BR mujer'!BI42,BJ42,0)</f>
        <v>0</v>
      </c>
      <c r="BP42" s="11">
        <v>40</v>
      </c>
      <c r="BQ42" s="11">
        <v>98</v>
      </c>
      <c r="BR42" s="11">
        <f>IF(Resultados!D34='BR mujer'!BP42,BQ42,0)</f>
        <v>0</v>
      </c>
      <c r="BS42" s="11">
        <v>40</v>
      </c>
      <c r="BT42" s="11">
        <v>80</v>
      </c>
      <c r="BU42" s="11">
        <f>IF(Resultados!D35='BR mujer'!BS42,BT42,0)</f>
        <v>0</v>
      </c>
    </row>
    <row r="43" spans="1:76">
      <c r="A43" s="11">
        <v>221</v>
      </c>
      <c r="B43" s="11">
        <v>20</v>
      </c>
      <c r="C43" s="11">
        <f>IF(Resultados!D3='BR mujer'!A43,B43,0)</f>
        <v>0</v>
      </c>
      <c r="J43" s="11">
        <v>41</v>
      </c>
      <c r="K43" s="11">
        <v>104</v>
      </c>
      <c r="L43" s="11">
        <f>IF(Resultados!D9='BR mujer'!J43,K43,0)</f>
        <v>0</v>
      </c>
      <c r="M43" s="11">
        <v>41</v>
      </c>
      <c r="N43" s="11">
        <v>102</v>
      </c>
      <c r="O43" s="11">
        <f>IF(Resultados!D10='BR mujer'!M43,N43,0)</f>
        <v>0</v>
      </c>
      <c r="P43" s="11">
        <v>41</v>
      </c>
      <c r="Q43" s="11">
        <v>97</v>
      </c>
      <c r="R43" s="11">
        <f>IF(Resultados!D11='BR mujer'!P43,Q43,0)</f>
        <v>0</v>
      </c>
      <c r="S43" s="11">
        <v>41</v>
      </c>
      <c r="T43" s="11">
        <v>91</v>
      </c>
      <c r="U43" s="11">
        <f>IF(Resultados!D12='BR mujer'!S43,T43,0)</f>
        <v>0</v>
      </c>
      <c r="V43" s="11">
        <v>41</v>
      </c>
      <c r="W43" s="11">
        <v>78</v>
      </c>
      <c r="X43" s="11">
        <f>IF(Resultados!D13='BR mujer'!V43,W43,0)</f>
        <v>0</v>
      </c>
      <c r="Y43" s="11">
        <v>41</v>
      </c>
      <c r="Z43" s="11">
        <v>85</v>
      </c>
      <c r="AA43" s="11">
        <f>IF(Resultados!D14='BR mujer'!Y43,Z43,0)</f>
        <v>0</v>
      </c>
      <c r="AB43" s="11">
        <v>41</v>
      </c>
      <c r="AC43" s="11">
        <v>81</v>
      </c>
      <c r="AD43" s="11">
        <f>IF(Resultados!D15='BR mujer'!AB43,AC43,0)</f>
        <v>0</v>
      </c>
      <c r="AE43" s="11">
        <v>41</v>
      </c>
      <c r="AF43" s="11">
        <v>78</v>
      </c>
      <c r="AG43" s="11">
        <f>IF(Resultados!D16='BR mujer'!AE43,AF43,0)</f>
        <v>0</v>
      </c>
      <c r="AH43" s="11">
        <v>41</v>
      </c>
      <c r="AI43" s="11">
        <v>88</v>
      </c>
      <c r="AJ43" s="11">
        <f>IF(Resultados!D17='BR mujer'!AH43,AI43,0)</f>
        <v>0</v>
      </c>
      <c r="AK43" s="11">
        <v>41</v>
      </c>
      <c r="AL43" s="11">
        <v>106</v>
      </c>
      <c r="AM43" s="11">
        <f>IF(Resultados!D18='BR mujer'!AK43,AL43,0)</f>
        <v>0</v>
      </c>
      <c r="AN43" s="11">
        <v>41</v>
      </c>
      <c r="AO43" s="11">
        <v>79</v>
      </c>
      <c r="AP43" s="11">
        <f>IF(Resultados!D21='BR mujer'!AN43,AO43,0)</f>
        <v>0</v>
      </c>
      <c r="AQ43" s="11">
        <v>41</v>
      </c>
      <c r="AR43" s="11">
        <v>68</v>
      </c>
      <c r="AS43" s="11">
        <f>IF(Resultados!D22='BR mujer'!AQ43,AR43,0)</f>
        <v>0</v>
      </c>
      <c r="AT43" s="11">
        <v>41</v>
      </c>
      <c r="AU43" s="11">
        <v>75</v>
      </c>
      <c r="AV43" s="11">
        <f>IF(Resultados!D23='BR mujer'!AT43,AU43,0)</f>
        <v>0</v>
      </c>
      <c r="AZ43" s="11">
        <v>41</v>
      </c>
      <c r="BA43" s="11">
        <v>100</v>
      </c>
      <c r="BB43" s="11">
        <f>IF(Resultados!D27='BR mujer'!AZ43,BA43,0)</f>
        <v>0</v>
      </c>
      <c r="BC43" s="11">
        <v>41</v>
      </c>
      <c r="BD43" s="11">
        <v>84</v>
      </c>
      <c r="BE43" s="11">
        <f>IF(Resultados!D28='BR mujer'!BC43,BD43,0)</f>
        <v>0</v>
      </c>
      <c r="BF43" s="11">
        <v>41</v>
      </c>
      <c r="BG43" s="11">
        <v>91</v>
      </c>
      <c r="BH43" s="11">
        <f>IF(Resultados!D29='BR mujer'!BF43,BG43,0)</f>
        <v>0</v>
      </c>
      <c r="BI43" s="11">
        <v>41</v>
      </c>
      <c r="BJ43" s="11">
        <v>91</v>
      </c>
      <c r="BK43" s="11">
        <f>IF(Resultados!D30='BR mujer'!BI43,BJ43,0)</f>
        <v>0</v>
      </c>
      <c r="BP43" s="11">
        <v>41</v>
      </c>
      <c r="BQ43" s="11">
        <v>99</v>
      </c>
      <c r="BR43" s="11">
        <f>IF(Resultados!D34='BR mujer'!BP43,BQ43,0)</f>
        <v>0</v>
      </c>
      <c r="BS43" s="11">
        <v>41</v>
      </c>
      <c r="BT43" s="11">
        <v>81</v>
      </c>
      <c r="BU43" s="11">
        <f>IF(Resultados!D35='BR mujer'!BS43,BT43,0)</f>
        <v>0</v>
      </c>
    </row>
    <row r="44" spans="1:76">
      <c r="A44" s="11">
        <v>222</v>
      </c>
      <c r="B44" s="11">
        <v>20</v>
      </c>
      <c r="C44" s="11">
        <f>IF(Resultados!D3='BR mujer'!A44,B44,0)</f>
        <v>0</v>
      </c>
      <c r="J44" s="11">
        <v>42</v>
      </c>
      <c r="K44" s="11">
        <v>111</v>
      </c>
      <c r="L44" s="11">
        <f>IF(Resultados!D9='BR mujer'!J44,K44,0)</f>
        <v>0</v>
      </c>
      <c r="M44" s="11">
        <v>42</v>
      </c>
      <c r="N44" s="11">
        <v>104</v>
      </c>
      <c r="O44" s="11">
        <f>IF(Resultados!D10='BR mujer'!M44,N44,0)</f>
        <v>0</v>
      </c>
      <c r="P44" s="11">
        <v>42</v>
      </c>
      <c r="Q44" s="11">
        <v>99</v>
      </c>
      <c r="R44" s="11">
        <f>IF(Resultados!D11='BR mujer'!P44,Q44,0)</f>
        <v>0</v>
      </c>
      <c r="S44" s="11">
        <v>42</v>
      </c>
      <c r="T44" s="11">
        <v>92</v>
      </c>
      <c r="U44" s="11">
        <f>IF(Resultados!D12='BR mujer'!S44,T44,0)</f>
        <v>0</v>
      </c>
      <c r="V44" s="11">
        <v>42</v>
      </c>
      <c r="W44" s="11">
        <v>79</v>
      </c>
      <c r="X44" s="11">
        <f>IF(Resultados!D13='BR mujer'!V44,W44,0)</f>
        <v>0</v>
      </c>
      <c r="Y44" s="11">
        <v>42</v>
      </c>
      <c r="Z44" s="11">
        <v>87</v>
      </c>
      <c r="AA44" s="11">
        <f>IF(Resultados!D14='BR mujer'!Y44,Z44,0)</f>
        <v>0</v>
      </c>
      <c r="AB44" s="11">
        <v>42</v>
      </c>
      <c r="AC44" s="11">
        <v>83</v>
      </c>
      <c r="AD44" s="11">
        <f>IF(Resultados!D15='BR mujer'!AB44,AC44,0)</f>
        <v>0</v>
      </c>
      <c r="AE44" s="11">
        <v>42</v>
      </c>
      <c r="AF44" s="11">
        <v>82</v>
      </c>
      <c r="AG44" s="11">
        <f>IF(Resultados!D16='BR mujer'!AE44,AF44,0)</f>
        <v>0</v>
      </c>
      <c r="AH44" s="11">
        <v>42</v>
      </c>
      <c r="AI44" s="11">
        <v>89</v>
      </c>
      <c r="AJ44" s="11">
        <f>IF(Resultados!D17='BR mujer'!AH44,AI44,0)</f>
        <v>0</v>
      </c>
      <c r="AK44" s="11">
        <v>42</v>
      </c>
      <c r="AL44" s="11">
        <v>106</v>
      </c>
      <c r="AM44" s="11">
        <f>IF(Resultados!D18='BR mujer'!AK44,AL44,0)</f>
        <v>0</v>
      </c>
      <c r="AN44" s="11">
        <v>42</v>
      </c>
      <c r="AO44" s="11">
        <v>81</v>
      </c>
      <c r="AP44" s="11">
        <f>IF(Resultados!D21='BR mujer'!AN44,AO44,0)</f>
        <v>0</v>
      </c>
      <c r="AQ44" s="11">
        <v>42</v>
      </c>
      <c r="AR44" s="11">
        <v>69</v>
      </c>
      <c r="AS44" s="11">
        <f>IF(Resultados!D22='BR mujer'!AQ44,AR44,0)</f>
        <v>0</v>
      </c>
      <c r="AT44" s="11">
        <v>42</v>
      </c>
      <c r="AU44" s="11">
        <v>77</v>
      </c>
      <c r="AV44" s="11">
        <f>IF(Resultados!D23='BR mujer'!AT44,AU44,0)</f>
        <v>0</v>
      </c>
      <c r="AZ44" s="11">
        <v>42</v>
      </c>
      <c r="BA44" s="11">
        <v>105</v>
      </c>
      <c r="BB44" s="11">
        <f>IF(Resultados!D27='BR mujer'!AZ44,BA44,0)</f>
        <v>0</v>
      </c>
      <c r="BC44" s="11">
        <v>42</v>
      </c>
      <c r="BD44" s="11">
        <v>90</v>
      </c>
      <c r="BE44" s="11">
        <f>IF(Resultados!D28='BR mujer'!BC44,BD44,0)</f>
        <v>0</v>
      </c>
      <c r="BF44" s="11">
        <v>42</v>
      </c>
      <c r="BG44" s="11">
        <v>91</v>
      </c>
      <c r="BH44" s="11">
        <f>IF(Resultados!D29='BR mujer'!BF44,BG44,0)</f>
        <v>0</v>
      </c>
      <c r="BI44" s="11">
        <v>42</v>
      </c>
      <c r="BJ44" s="11">
        <v>94</v>
      </c>
      <c r="BK44" s="11">
        <f>IF(Resultados!D30='BR mujer'!BI44,BJ44,0)</f>
        <v>0</v>
      </c>
      <c r="BP44" s="11">
        <v>42</v>
      </c>
      <c r="BQ44" s="11">
        <v>100</v>
      </c>
      <c r="BR44" s="11">
        <f>IF(Resultados!D34='BR mujer'!BP44,BQ44,0)</f>
        <v>0</v>
      </c>
      <c r="BS44" s="11">
        <v>42</v>
      </c>
      <c r="BT44" s="11">
        <v>82</v>
      </c>
      <c r="BU44" s="11">
        <f>IF(Resultados!D35='BR mujer'!BS44,BT44,0)</f>
        <v>0</v>
      </c>
    </row>
    <row r="45" spans="1:76">
      <c r="A45" s="11">
        <v>223</v>
      </c>
      <c r="B45" s="11">
        <v>20</v>
      </c>
      <c r="C45" s="11">
        <f>IF(Resultados!D3='BR mujer'!A45,B45,0)</f>
        <v>0</v>
      </c>
      <c r="J45" s="11">
        <v>43</v>
      </c>
      <c r="K45" s="11">
        <v>118</v>
      </c>
      <c r="L45" s="11">
        <f>IF(Resultados!D9='BR mujer'!J45,K45,0)</f>
        <v>0</v>
      </c>
      <c r="M45" s="11">
        <v>43</v>
      </c>
      <c r="N45" s="11">
        <v>105</v>
      </c>
      <c r="O45" s="11">
        <f>IF(Resultados!D10='BR mujer'!M45,N45,0)</f>
        <v>0</v>
      </c>
      <c r="P45" s="11">
        <v>43</v>
      </c>
      <c r="Q45" s="11">
        <v>101</v>
      </c>
      <c r="R45" s="11">
        <f>IF(Resultados!D11='BR mujer'!P45,Q45,0)</f>
        <v>0</v>
      </c>
      <c r="S45" s="11">
        <v>43</v>
      </c>
      <c r="T45" s="11">
        <v>93</v>
      </c>
      <c r="U45" s="11">
        <f>IF(Resultados!D12='BR mujer'!S45,T45,0)</f>
        <v>0</v>
      </c>
      <c r="V45" s="11">
        <v>43</v>
      </c>
      <c r="W45" s="11">
        <v>80</v>
      </c>
      <c r="X45" s="11">
        <f>IF(Resultados!D13='BR mujer'!V45,W45,0)</f>
        <v>0</v>
      </c>
      <c r="Y45" s="11">
        <v>43</v>
      </c>
      <c r="Z45" s="11">
        <v>89</v>
      </c>
      <c r="AA45" s="11">
        <f>IF(Resultados!D14='BR mujer'!Y45,Z45,0)</f>
        <v>0</v>
      </c>
      <c r="AB45" s="11">
        <v>43</v>
      </c>
      <c r="AC45" s="11">
        <v>84</v>
      </c>
      <c r="AD45" s="11">
        <f>IF(Resultados!D15='BR mujer'!AB45,AC45,0)</f>
        <v>0</v>
      </c>
      <c r="AE45" s="11">
        <v>43</v>
      </c>
      <c r="AF45" s="11">
        <v>84</v>
      </c>
      <c r="AG45" s="11">
        <f>IF(Resultados!D16='BR mujer'!AE45,AF45,0)</f>
        <v>0</v>
      </c>
      <c r="AH45" s="11">
        <v>43</v>
      </c>
      <c r="AI45" s="11">
        <v>90</v>
      </c>
      <c r="AJ45" s="11">
        <f>IF(Resultados!D17='BR mujer'!AH45,AI45,0)</f>
        <v>0</v>
      </c>
      <c r="AK45" s="11">
        <v>43</v>
      </c>
      <c r="AL45" s="11">
        <v>107</v>
      </c>
      <c r="AM45" s="11">
        <f>IF(Resultados!D18='BR mujer'!AK45,AL45,0)</f>
        <v>0</v>
      </c>
      <c r="AN45" s="11">
        <v>43</v>
      </c>
      <c r="AO45" s="11">
        <v>89</v>
      </c>
      <c r="AP45" s="11">
        <f>IF(Resultados!D21='BR mujer'!AN45,AO45,0)</f>
        <v>0</v>
      </c>
      <c r="AQ45" s="11">
        <v>43</v>
      </c>
      <c r="AR45" s="11">
        <v>70</v>
      </c>
      <c r="AS45" s="11">
        <f>IF(Resultados!D22='BR mujer'!AQ45,AR45,0)</f>
        <v>0</v>
      </c>
      <c r="AT45" s="11">
        <v>43</v>
      </c>
      <c r="AU45" s="11">
        <v>80</v>
      </c>
      <c r="AV45" s="11">
        <f>IF(Resultados!D23='BR mujer'!AT45,AU45,0)</f>
        <v>0</v>
      </c>
      <c r="AZ45" s="11">
        <v>43</v>
      </c>
      <c r="BA45" s="11">
        <v>110</v>
      </c>
      <c r="BB45" s="11">
        <f>IF(Resultados!D27='BR mujer'!AZ45,BA45,0)</f>
        <v>0</v>
      </c>
      <c r="BC45" s="11">
        <v>43</v>
      </c>
      <c r="BD45" s="11">
        <v>97</v>
      </c>
      <c r="BE45" s="11">
        <f>IF(Resultados!D28='BR mujer'!BC45,BD45,0)</f>
        <v>0</v>
      </c>
      <c r="BF45" s="11">
        <v>43</v>
      </c>
      <c r="BG45" s="11">
        <v>92</v>
      </c>
      <c r="BH45" s="11">
        <f>IF(Resultados!D29='BR mujer'!BF45,BG45,0)</f>
        <v>0</v>
      </c>
      <c r="BI45" s="11">
        <v>43</v>
      </c>
      <c r="BJ45" s="11">
        <v>96</v>
      </c>
      <c r="BK45" s="11">
        <f>IF(Resultados!D30='BR mujer'!BI45,BJ45,0)</f>
        <v>0</v>
      </c>
      <c r="BP45" s="11">
        <v>43</v>
      </c>
      <c r="BQ45" s="11">
        <v>102</v>
      </c>
      <c r="BR45" s="11">
        <f>IF(Resultados!D34='BR mujer'!BP45,BQ45,0)</f>
        <v>0</v>
      </c>
      <c r="BS45" s="11">
        <v>43</v>
      </c>
      <c r="BT45" s="11">
        <v>83</v>
      </c>
      <c r="BU45" s="11">
        <f>IF(Resultados!D35='BR mujer'!BS45,BT45,0)</f>
        <v>0</v>
      </c>
    </row>
    <row r="46" spans="1:76">
      <c r="A46" s="11">
        <v>224</v>
      </c>
      <c r="B46" s="11">
        <v>20</v>
      </c>
      <c r="C46" s="11">
        <f>IF(Resultados!D3='BR mujer'!A46,B46,0)</f>
        <v>0</v>
      </c>
      <c r="J46" s="11">
        <v>44</v>
      </c>
      <c r="K46" s="11">
        <v>120</v>
      </c>
      <c r="L46" s="11">
        <f>IF(Resultados!D9='BR mujer'!J46,K46,0)</f>
        <v>0</v>
      </c>
      <c r="M46" s="11">
        <v>44</v>
      </c>
      <c r="N46" s="11">
        <v>106</v>
      </c>
      <c r="O46" s="11">
        <f>IF(Resultados!D10='BR mujer'!M46,N46,0)</f>
        <v>0</v>
      </c>
      <c r="P46" s="11">
        <v>44</v>
      </c>
      <c r="Q46" s="11">
        <v>102</v>
      </c>
      <c r="R46" s="11">
        <f>IF(Resultados!D11='BR mujer'!P46,Q46,0)</f>
        <v>0</v>
      </c>
      <c r="S46" s="11">
        <v>44</v>
      </c>
      <c r="T46" s="11">
        <v>93</v>
      </c>
      <c r="U46" s="11">
        <f>IF(Resultados!D12='BR mujer'!S46,T46,0)</f>
        <v>0</v>
      </c>
      <c r="V46" s="11">
        <v>44</v>
      </c>
      <c r="W46" s="11">
        <v>81</v>
      </c>
      <c r="X46" s="11">
        <f>IF(Resultados!D13='BR mujer'!V46,W46,0)</f>
        <v>0</v>
      </c>
      <c r="Y46" s="11">
        <v>44</v>
      </c>
      <c r="Z46" s="11">
        <v>90</v>
      </c>
      <c r="AA46" s="11">
        <f>IF(Resultados!D14='BR mujer'!Y46,Z46,0)</f>
        <v>0</v>
      </c>
      <c r="AB46" s="11">
        <v>44</v>
      </c>
      <c r="AC46" s="11">
        <v>85</v>
      </c>
      <c r="AD46" s="11">
        <f>IF(Resultados!D15='BR mujer'!AB46,AC46,0)</f>
        <v>0</v>
      </c>
      <c r="AE46" s="11">
        <v>44</v>
      </c>
      <c r="AF46" s="11">
        <v>86</v>
      </c>
      <c r="AG46" s="11">
        <f>IF(Resultados!D16='BR mujer'!AE46,AF46,0)</f>
        <v>0</v>
      </c>
      <c r="AH46" s="11">
        <v>44</v>
      </c>
      <c r="AI46" s="11">
        <v>93</v>
      </c>
      <c r="AJ46" s="11">
        <f>IF(Resultados!D17='BR mujer'!AH46,AI46,0)</f>
        <v>0</v>
      </c>
      <c r="AK46" s="11">
        <v>44</v>
      </c>
      <c r="AL46" s="11">
        <v>108</v>
      </c>
      <c r="AM46" s="11">
        <f>IF(Resultados!D18='BR mujer'!AK46,AL46,0)</f>
        <v>0</v>
      </c>
      <c r="AN46" s="11">
        <v>44</v>
      </c>
      <c r="AO46" s="11">
        <v>96</v>
      </c>
      <c r="AP46" s="11">
        <f>IF(Resultados!D21='BR mujer'!AN46,AO46,0)</f>
        <v>0</v>
      </c>
      <c r="AQ46" s="11">
        <v>44</v>
      </c>
      <c r="AR46" s="11">
        <v>70</v>
      </c>
      <c r="AS46" s="11">
        <f>IF(Resultados!D22='BR mujer'!AQ46,AR46,0)</f>
        <v>0</v>
      </c>
      <c r="AT46" s="11">
        <v>44</v>
      </c>
      <c r="AU46" s="11">
        <v>82</v>
      </c>
      <c r="AV46" s="11">
        <f>IF(Resultados!D23='BR mujer'!AT46,AU46,0)</f>
        <v>0</v>
      </c>
      <c r="AZ46" s="11">
        <v>44</v>
      </c>
      <c r="BA46" s="11">
        <v>115</v>
      </c>
      <c r="BB46" s="11">
        <f>IF(Resultados!D27&gt;='BR mujer'!AZ46,BA46,0)</f>
        <v>0</v>
      </c>
      <c r="BC46" s="11">
        <v>44</v>
      </c>
      <c r="BD46" s="11">
        <v>110</v>
      </c>
      <c r="BE46" s="11">
        <f>IF(Resultados!D28='BR mujer'!BC46,BD46,0)</f>
        <v>0</v>
      </c>
      <c r="BF46" s="11">
        <v>44</v>
      </c>
      <c r="BG46" s="11">
        <v>92</v>
      </c>
      <c r="BH46" s="11">
        <f>IF(Resultados!D29='BR mujer'!BF46,BG46,0)</f>
        <v>0</v>
      </c>
      <c r="BI46" s="11">
        <v>44</v>
      </c>
      <c r="BJ46" s="11">
        <v>98</v>
      </c>
      <c r="BK46" s="11">
        <f>IF(Resultados!D30='BR mujer'!BI46,BJ46,0)</f>
        <v>0</v>
      </c>
      <c r="BP46" s="11">
        <v>44</v>
      </c>
      <c r="BQ46" s="11">
        <v>104</v>
      </c>
      <c r="BR46" s="11">
        <f>IF(Resultados!D34='BR mujer'!BP46,BQ46,0)</f>
        <v>0</v>
      </c>
      <c r="BS46" s="11">
        <v>44</v>
      </c>
      <c r="BT46" s="11">
        <v>88</v>
      </c>
      <c r="BU46" s="11">
        <f>IF(Resultados!D35='BR mujer'!BS46,BT46,0)</f>
        <v>0</v>
      </c>
    </row>
    <row r="47" spans="1:76">
      <c r="A47" s="11">
        <v>225</v>
      </c>
      <c r="B47" s="11">
        <v>20</v>
      </c>
      <c r="C47" s="11">
        <f>IF(Resultados!D3='BR mujer'!A47,B47,0)</f>
        <v>0</v>
      </c>
      <c r="J47" s="11">
        <v>45</v>
      </c>
      <c r="K47" s="11">
        <v>121</v>
      </c>
      <c r="L47" s="11">
        <f>IF(Resultados!D9&gt;='BR mujer'!J47,K47,0)</f>
        <v>0</v>
      </c>
      <c r="M47" s="11">
        <v>45</v>
      </c>
      <c r="N47" s="11">
        <v>108</v>
      </c>
      <c r="O47" s="11">
        <f>IF(Resultados!D10='BR mujer'!M47,N47,0)</f>
        <v>0</v>
      </c>
      <c r="P47" s="11">
        <v>45</v>
      </c>
      <c r="Q47" s="11">
        <v>103</v>
      </c>
      <c r="R47" s="11">
        <f>IF(Resultados!D11='BR mujer'!P47,Q47,0)</f>
        <v>0</v>
      </c>
      <c r="S47" s="11">
        <v>45</v>
      </c>
      <c r="T47" s="11">
        <v>94</v>
      </c>
      <c r="U47" s="11">
        <f>IF(Resultados!D12='BR mujer'!S47,T47,0)</f>
        <v>0</v>
      </c>
      <c r="V47" s="11">
        <v>45</v>
      </c>
      <c r="W47" s="11">
        <v>82</v>
      </c>
      <c r="X47" s="11">
        <f>IF(Resultados!D13='BR mujer'!V47,W47,0)</f>
        <v>0</v>
      </c>
      <c r="Y47" s="11">
        <v>45</v>
      </c>
      <c r="Z47" s="11">
        <v>90</v>
      </c>
      <c r="AA47" s="11">
        <f>IF(Resultados!D14='BR mujer'!Y47,Z47,0)</f>
        <v>0</v>
      </c>
      <c r="AB47" s="11">
        <v>45</v>
      </c>
      <c r="AC47" s="11">
        <v>86</v>
      </c>
      <c r="AD47" s="11">
        <f>IF(Resultados!D15='BR mujer'!AB47,AC47,0)</f>
        <v>0</v>
      </c>
      <c r="AE47" s="11">
        <v>45</v>
      </c>
      <c r="AF47" s="11">
        <v>89</v>
      </c>
      <c r="AG47" s="11">
        <f>IF(Resultados!D16='BR mujer'!AE47,AF47,0)</f>
        <v>0</v>
      </c>
      <c r="AH47" s="11">
        <v>45</v>
      </c>
      <c r="AI47" s="11">
        <v>96</v>
      </c>
      <c r="AJ47" s="11">
        <f>IF(Resultados!D17='BR mujer'!AH47,AI47,0)</f>
        <v>0</v>
      </c>
      <c r="AK47" s="11">
        <v>45</v>
      </c>
      <c r="AL47" s="11">
        <v>111</v>
      </c>
      <c r="AM47" s="11">
        <f>IF(Resultados!D18='BR mujer'!AK47,AL47,0)</f>
        <v>0</v>
      </c>
      <c r="AN47" s="11">
        <v>45</v>
      </c>
      <c r="AO47" s="11">
        <v>102</v>
      </c>
      <c r="AP47" s="11">
        <f>IF(Resultados!D21='BR mujer'!AN47,AO47,0)</f>
        <v>0</v>
      </c>
      <c r="AQ47" s="11">
        <v>45</v>
      </c>
      <c r="AR47" s="11">
        <v>71</v>
      </c>
      <c r="AS47" s="11">
        <f>IF(Resultados!D22='BR mujer'!AQ47,AR47,0)</f>
        <v>0</v>
      </c>
      <c r="AT47" s="11">
        <v>45</v>
      </c>
      <c r="AU47" s="11">
        <v>84</v>
      </c>
      <c r="AV47" s="11">
        <f>IF(Resultados!D23='BR mujer'!AT47,AU47,0)</f>
        <v>0</v>
      </c>
      <c r="BA47" s="11" t="s">
        <v>107</v>
      </c>
      <c r="BB47" s="11">
        <f>SUM(BB2:BB46)</f>
        <v>10</v>
      </c>
      <c r="BC47" s="11">
        <v>45</v>
      </c>
      <c r="BD47" s="11">
        <v>115</v>
      </c>
      <c r="BE47" s="11">
        <f>IF(Resultados!D28&gt;='BR mujer'!BC47,BD47,0)</f>
        <v>0</v>
      </c>
      <c r="BF47" s="11">
        <v>45</v>
      </c>
      <c r="BG47" s="11">
        <v>92</v>
      </c>
      <c r="BH47" s="11">
        <f>IF(Resultados!D29='BR mujer'!BF47,BG47,0)</f>
        <v>0</v>
      </c>
      <c r="BI47" s="11">
        <v>45</v>
      </c>
      <c r="BJ47" s="11">
        <v>100</v>
      </c>
      <c r="BK47" s="11">
        <f>IF(Resultados!D30='BR mujer'!BI47,BJ47,0)</f>
        <v>0</v>
      </c>
      <c r="BP47" s="11">
        <v>45</v>
      </c>
      <c r="BQ47" s="11">
        <v>105</v>
      </c>
      <c r="BR47" s="11">
        <f>IF(Resultados!D34='BR mujer'!BP47,BQ47,0)</f>
        <v>0</v>
      </c>
      <c r="BS47" s="11">
        <v>45</v>
      </c>
      <c r="BT47" s="11">
        <v>95</v>
      </c>
      <c r="BU47" s="11">
        <f>IF(Resultados!D35='BR mujer'!BS47,BT47,0)</f>
        <v>0</v>
      </c>
    </row>
    <row r="48" spans="1:76">
      <c r="A48" s="11">
        <v>226</v>
      </c>
      <c r="B48" s="11">
        <v>20</v>
      </c>
      <c r="C48" s="11">
        <f>IF(Resultados!D3='BR mujer'!A48,B48,0)</f>
        <v>0</v>
      </c>
      <c r="K48" s="11" t="s">
        <v>105</v>
      </c>
      <c r="L48" s="11">
        <f>SUM(L2:L47)</f>
        <v>0</v>
      </c>
      <c r="M48" s="11">
        <v>46</v>
      </c>
      <c r="N48" s="11">
        <v>110</v>
      </c>
      <c r="O48" s="11">
        <f>IF(Resultados!D10='BR mujer'!M48,N48,0)</f>
        <v>0</v>
      </c>
      <c r="P48" s="11">
        <v>46</v>
      </c>
      <c r="Q48" s="11">
        <v>103</v>
      </c>
      <c r="R48" s="11">
        <f>IF(Resultados!D11='BR mujer'!P48,Q48,0)</f>
        <v>0</v>
      </c>
      <c r="S48" s="11">
        <v>46</v>
      </c>
      <c r="T48" s="11">
        <v>94</v>
      </c>
      <c r="U48" s="11">
        <f>IF(Resultados!D12='BR mujer'!S48,T48,0)</f>
        <v>0</v>
      </c>
      <c r="V48" s="11">
        <v>46</v>
      </c>
      <c r="W48" s="11">
        <v>84</v>
      </c>
      <c r="X48" s="11">
        <f>IF(Resultados!D13='BR mujer'!V48,W48,0)</f>
        <v>0</v>
      </c>
      <c r="Y48" s="11">
        <v>46</v>
      </c>
      <c r="Z48" s="11">
        <v>91</v>
      </c>
      <c r="AA48" s="11">
        <f>IF(Resultados!D14='BR mujer'!Y48,Z48,0)</f>
        <v>0</v>
      </c>
      <c r="AB48" s="11">
        <v>46</v>
      </c>
      <c r="AC48" s="11">
        <v>87</v>
      </c>
      <c r="AD48" s="11">
        <f>IF(Resultados!D15='BR mujer'!AB48,AC48,0)</f>
        <v>0</v>
      </c>
      <c r="AE48" s="11">
        <v>46</v>
      </c>
      <c r="AF48" s="11">
        <v>91</v>
      </c>
      <c r="AG48" s="11">
        <f>IF(Resultados!D16='BR mujer'!AE48,AF48,0)</f>
        <v>0</v>
      </c>
      <c r="AH48" s="11">
        <v>46</v>
      </c>
      <c r="AI48" s="11">
        <v>100</v>
      </c>
      <c r="AJ48" s="11">
        <f>IF(Resultados!D17='BR mujer'!AH48,AI48,0)</f>
        <v>0</v>
      </c>
      <c r="AK48" s="11">
        <v>46</v>
      </c>
      <c r="AL48" s="11">
        <v>116</v>
      </c>
      <c r="AM48" s="11">
        <f>IF(Resultados!D18='BR mujer'!AK48,AL48,0)</f>
        <v>0</v>
      </c>
      <c r="AN48" s="11">
        <v>46</v>
      </c>
      <c r="AO48" s="11">
        <v>108</v>
      </c>
      <c r="AP48" s="11">
        <f>IF(Resultados!D21='BR mujer'!AN48,AO48,0)</f>
        <v>0</v>
      </c>
      <c r="AQ48" s="11">
        <v>46</v>
      </c>
      <c r="AR48" s="11">
        <v>72</v>
      </c>
      <c r="AS48" s="11">
        <f>IF(Resultados!D22='BR mujer'!AQ48,AR48,0)</f>
        <v>0</v>
      </c>
      <c r="AT48" s="11">
        <v>46</v>
      </c>
      <c r="AU48" s="11">
        <v>86</v>
      </c>
      <c r="AV48" s="11">
        <f>IF(Resultados!D23='BR mujer'!AT48,AU48,0)</f>
        <v>0</v>
      </c>
      <c r="BD48" s="11" t="s">
        <v>108</v>
      </c>
      <c r="BE48" s="11">
        <f>SUM(BE2:BE47)</f>
        <v>0</v>
      </c>
      <c r="BF48" s="11">
        <v>46</v>
      </c>
      <c r="BG48" s="11">
        <v>93</v>
      </c>
      <c r="BH48" s="11">
        <f>IF(Resultados!D29='BR mujer'!BF48,BG48,0)</f>
        <v>0</v>
      </c>
      <c r="BI48" s="11">
        <v>46</v>
      </c>
      <c r="BJ48" s="11">
        <v>103</v>
      </c>
      <c r="BK48" s="11">
        <f>IF(Resultados!D30='BR mujer'!BI48,BJ48,0)</f>
        <v>0</v>
      </c>
      <c r="BP48" s="11">
        <v>46</v>
      </c>
      <c r="BQ48" s="11">
        <v>110</v>
      </c>
      <c r="BR48" s="11">
        <f>IF(Resultados!D34='BR mujer'!BP48,BQ48,0)</f>
        <v>0</v>
      </c>
      <c r="BS48" s="11">
        <v>46</v>
      </c>
      <c r="BT48" s="11">
        <v>100</v>
      </c>
      <c r="BU48" s="11">
        <f>IF(Resultados!D35='BR mujer'!BS48,BT48,0)</f>
        <v>0</v>
      </c>
    </row>
    <row r="49" spans="1:76">
      <c r="A49" s="11">
        <v>227</v>
      </c>
      <c r="B49" s="11">
        <v>20</v>
      </c>
      <c r="C49" s="11">
        <f>IF(Resultados!D3='BR mujer'!A49,B49,0)</f>
        <v>0</v>
      </c>
      <c r="M49" s="11">
        <v>47</v>
      </c>
      <c r="N49" s="11">
        <v>111</v>
      </c>
      <c r="O49" s="11">
        <f>IF(Resultados!D10='BR mujer'!M49,N49,0)</f>
        <v>0</v>
      </c>
      <c r="P49" s="11">
        <v>47</v>
      </c>
      <c r="Q49" s="11">
        <v>104</v>
      </c>
      <c r="R49" s="11">
        <f>IF(Resultados!D11='BR mujer'!P49,Q49,0)</f>
        <v>0</v>
      </c>
      <c r="S49" s="11">
        <v>47</v>
      </c>
      <c r="T49" s="11">
        <v>96</v>
      </c>
      <c r="U49" s="11">
        <f>IF(Resultados!D12='BR mujer'!S49,T49,0)</f>
        <v>0</v>
      </c>
      <c r="V49" s="11">
        <v>47</v>
      </c>
      <c r="W49" s="11">
        <v>85</v>
      </c>
      <c r="X49" s="11">
        <f>IF(Resultados!D13='BR mujer'!V49,W49,0)</f>
        <v>0</v>
      </c>
      <c r="Y49" s="11">
        <v>47</v>
      </c>
      <c r="Z49" s="11">
        <v>95</v>
      </c>
      <c r="AA49" s="11">
        <f>IF(Resultados!D14='BR mujer'!Y49,Z49,0)</f>
        <v>0</v>
      </c>
      <c r="AB49" s="11">
        <v>47</v>
      </c>
      <c r="AC49" s="11">
        <v>88</v>
      </c>
      <c r="AD49" s="11">
        <f>IF(Resultados!D15='BR mujer'!AB49,AC49,0)</f>
        <v>0</v>
      </c>
      <c r="AE49" s="11">
        <v>47</v>
      </c>
      <c r="AF49" s="11">
        <v>92</v>
      </c>
      <c r="AG49" s="11">
        <f>IF(Resultados!D16='BR mujer'!AE49,AF49,0)</f>
        <v>0</v>
      </c>
      <c r="AH49" s="11">
        <v>47</v>
      </c>
      <c r="AI49" s="11">
        <v>104</v>
      </c>
      <c r="AJ49" s="11">
        <f>IF(Resultados!D17='BR mujer'!AH49,AI49,0)</f>
        <v>0</v>
      </c>
      <c r="AK49" s="11">
        <v>47</v>
      </c>
      <c r="AL49" s="11">
        <v>118</v>
      </c>
      <c r="AM49" s="11">
        <f>IF(Resultados!D18='BR mujer'!AK49,AL49,0)</f>
        <v>0</v>
      </c>
      <c r="AN49" s="11">
        <v>47</v>
      </c>
      <c r="AO49" s="11">
        <v>116</v>
      </c>
      <c r="AP49" s="11">
        <f>IF(Resultados!D21='BR mujer'!AN49,AO49,0)</f>
        <v>0</v>
      </c>
      <c r="AQ49" s="11">
        <v>47</v>
      </c>
      <c r="AR49" s="11">
        <v>72</v>
      </c>
      <c r="AS49" s="11">
        <f>IF(Resultados!D22='BR mujer'!AQ49,AR49,0)</f>
        <v>0</v>
      </c>
      <c r="AT49" s="11">
        <v>47</v>
      </c>
      <c r="AU49" s="11">
        <v>88</v>
      </c>
      <c r="AV49" s="11">
        <f>IF(Resultados!D23='BR mujer'!AT49,AU49,0)</f>
        <v>0</v>
      </c>
      <c r="BF49" s="11">
        <v>47</v>
      </c>
      <c r="BG49" s="11">
        <v>93</v>
      </c>
      <c r="BH49" s="11">
        <f>IF(Resultados!D29='BR mujer'!BF49,BG49,0)</f>
        <v>0</v>
      </c>
      <c r="BI49" s="11">
        <v>47</v>
      </c>
      <c r="BJ49" s="11">
        <v>106</v>
      </c>
      <c r="BK49" s="11">
        <f>IF(Resultados!D30='BR mujer'!BI49,BJ49,0)</f>
        <v>0</v>
      </c>
      <c r="BP49" s="11">
        <v>47</v>
      </c>
      <c r="BQ49" s="11">
        <v>115</v>
      </c>
      <c r="BR49" s="11">
        <f>IF(Resultados!D34&gt;='BR mujer'!BP49,BQ49,0)</f>
        <v>0</v>
      </c>
      <c r="BS49" s="11">
        <v>47</v>
      </c>
      <c r="BT49" s="11">
        <v>110</v>
      </c>
      <c r="BU49" s="11">
        <f>IF(Resultados!D35='BR mujer'!BS49,BT49,0)</f>
        <v>0</v>
      </c>
    </row>
    <row r="50" spans="1:76">
      <c r="A50" s="11">
        <v>228</v>
      </c>
      <c r="B50" s="11">
        <v>20</v>
      </c>
      <c r="C50" s="11">
        <f>IF(Resultados!D3='BR mujer'!A50,B50,0)</f>
        <v>0</v>
      </c>
      <c r="M50" s="11">
        <v>48</v>
      </c>
      <c r="N50" s="11">
        <v>116</v>
      </c>
      <c r="O50" s="11">
        <f>IF(Resultados!D10='BR mujer'!M50,N50,0)</f>
        <v>0</v>
      </c>
      <c r="P50" s="11">
        <v>48</v>
      </c>
      <c r="Q50" s="11">
        <v>105</v>
      </c>
      <c r="R50" s="11">
        <f>IF(Resultados!D11='BR mujer'!P50,Q50,0)</f>
        <v>0</v>
      </c>
      <c r="S50" s="11">
        <v>48</v>
      </c>
      <c r="T50" s="11">
        <v>97</v>
      </c>
      <c r="U50" s="11">
        <f>IF(Resultados!D12='BR mujer'!S50,T50,0)</f>
        <v>0</v>
      </c>
      <c r="V50" s="11">
        <v>48</v>
      </c>
      <c r="W50" s="11">
        <v>86</v>
      </c>
      <c r="X50" s="11">
        <f>IF(Resultados!D13='BR mujer'!V50,W50,0)</f>
        <v>0</v>
      </c>
      <c r="Y50" s="11">
        <v>48</v>
      </c>
      <c r="Z50" s="11">
        <v>98</v>
      </c>
      <c r="AA50" s="11">
        <f>IF(Resultados!D14='BR mujer'!Y50,Z50,0)</f>
        <v>0</v>
      </c>
      <c r="AB50" s="11">
        <v>48</v>
      </c>
      <c r="AC50" s="11">
        <v>89</v>
      </c>
      <c r="AD50" s="11">
        <f>IF(Resultados!D15='BR mujer'!AB50,AC50,0)</f>
        <v>0</v>
      </c>
      <c r="AE50" s="11">
        <v>48</v>
      </c>
      <c r="AF50" s="11">
        <v>93</v>
      </c>
      <c r="AG50" s="11">
        <f>IF(Resultados!D16='BR mujer'!AE50,AF50,0)</f>
        <v>0</v>
      </c>
      <c r="AH50" s="11">
        <v>48</v>
      </c>
      <c r="AI50" s="11">
        <v>109</v>
      </c>
      <c r="AJ50" s="11">
        <f>IF(Resultados!D17='BR mujer'!AH50,AI50,0)</f>
        <v>0</v>
      </c>
      <c r="AK50" s="11">
        <v>48</v>
      </c>
      <c r="AL50" s="11">
        <v>121</v>
      </c>
      <c r="AM50" s="11">
        <f>IF(Resultados!D18&gt;='BR mujer'!AK50,AL50,0)</f>
        <v>0</v>
      </c>
      <c r="AN50" s="11">
        <v>48</v>
      </c>
      <c r="AO50" s="11">
        <v>121</v>
      </c>
      <c r="AP50" s="11">
        <f>IF(Resultados!D21&gt;='BR mujer'!AN50,AO50,0)</f>
        <v>0</v>
      </c>
      <c r="AQ50" s="11">
        <v>48</v>
      </c>
      <c r="AR50" s="11">
        <v>73</v>
      </c>
      <c r="AS50" s="11">
        <f>IF(Resultados!D22='BR mujer'!AQ50,AR50,0)</f>
        <v>0</v>
      </c>
      <c r="AT50" s="11">
        <v>48</v>
      </c>
      <c r="AU50" s="11">
        <v>90</v>
      </c>
      <c r="AV50" s="11">
        <f>IF(Resultados!D23='BR mujer'!AT50,AU50,0)</f>
        <v>0</v>
      </c>
      <c r="BF50" s="11">
        <v>48</v>
      </c>
      <c r="BG50" s="11">
        <v>93</v>
      </c>
      <c r="BH50" s="11">
        <f>IF(Resultados!D29='BR mujer'!BF50,BG50,0)</f>
        <v>0</v>
      </c>
      <c r="BI50" s="11">
        <v>48</v>
      </c>
      <c r="BJ50" s="11">
        <v>109</v>
      </c>
      <c r="BK50" s="11">
        <f>IF(Resultados!D30='BR mujer'!BI50,BJ50,0)</f>
        <v>0</v>
      </c>
      <c r="BQ50" s="11" t="s">
        <v>104</v>
      </c>
      <c r="BR50" s="11">
        <f>SUM(BR2:BR49)</f>
        <v>0</v>
      </c>
      <c r="BS50" s="11">
        <v>48</v>
      </c>
      <c r="BT50" s="11">
        <v>115</v>
      </c>
      <c r="BU50" s="11">
        <f>IF(Resultados!D35&gt;='BR mujer'!BS50,BT50,0)</f>
        <v>0</v>
      </c>
    </row>
    <row r="51" spans="1:76">
      <c r="A51" s="11">
        <v>229</v>
      </c>
      <c r="B51" s="11">
        <v>20</v>
      </c>
      <c r="C51" s="11">
        <f>IF(Resultados!D3='BR mujer'!A51,B51,0)</f>
        <v>0</v>
      </c>
      <c r="M51" s="11">
        <v>49</v>
      </c>
      <c r="N51" s="11">
        <v>118</v>
      </c>
      <c r="O51" s="11">
        <f>IF(Resultados!D10='BR mujer'!M51,N51,0)</f>
        <v>0</v>
      </c>
      <c r="P51" s="11">
        <v>49</v>
      </c>
      <c r="Q51" s="11">
        <v>108</v>
      </c>
      <c r="R51" s="11">
        <f>IF(Resultados!D11='BR mujer'!P51,Q51,0)</f>
        <v>0</v>
      </c>
      <c r="S51" s="11">
        <v>49</v>
      </c>
      <c r="T51" s="11">
        <v>99</v>
      </c>
      <c r="U51" s="11">
        <f>IF(Resultados!D12='BR mujer'!S51,T51,0)</f>
        <v>0</v>
      </c>
      <c r="V51" s="11">
        <v>49</v>
      </c>
      <c r="W51" s="11">
        <v>87</v>
      </c>
      <c r="X51" s="11">
        <f>IF(Resultados!D13='BR mujer'!V51,W51,0)</f>
        <v>0</v>
      </c>
      <c r="Y51" s="11">
        <v>49</v>
      </c>
      <c r="Z51" s="11">
        <v>100</v>
      </c>
      <c r="AA51" s="11">
        <f>IF(Resultados!D14='BR mujer'!Y51,Z51,0)</f>
        <v>0</v>
      </c>
      <c r="AB51" s="11">
        <v>49</v>
      </c>
      <c r="AC51" s="11">
        <v>90</v>
      </c>
      <c r="AD51" s="11">
        <f>IF(Resultados!D15='BR mujer'!AB51,AC51,0)</f>
        <v>0</v>
      </c>
      <c r="AE51" s="11">
        <v>49</v>
      </c>
      <c r="AF51" s="11">
        <v>94</v>
      </c>
      <c r="AG51" s="11">
        <f>IF(Resultados!D16='BR mujer'!AE51,AF51,0)</f>
        <v>0</v>
      </c>
      <c r="AH51" s="11">
        <v>49</v>
      </c>
      <c r="AI51" s="11">
        <v>111</v>
      </c>
      <c r="AJ51" s="11">
        <f>IF(Resultados!D17='BR mujer'!AH51,AI51,0)</f>
        <v>0</v>
      </c>
      <c r="AL51" s="11" t="s">
        <v>106</v>
      </c>
      <c r="AM51" s="11">
        <f>SUM(AM2:AM50)</f>
        <v>0</v>
      </c>
      <c r="AO51" s="11" t="s">
        <v>111</v>
      </c>
      <c r="AP51" s="11">
        <f>SUM(AP2:AP50)</f>
        <v>0</v>
      </c>
      <c r="AQ51" s="11">
        <v>49</v>
      </c>
      <c r="AR51" s="11">
        <v>73</v>
      </c>
      <c r="AS51" s="11">
        <f>IF(Resultados!D22='BR mujer'!AQ51,AR51,0)</f>
        <v>0</v>
      </c>
      <c r="AT51" s="11">
        <v>49</v>
      </c>
      <c r="AU51" s="11">
        <v>92</v>
      </c>
      <c r="AV51" s="11">
        <f>IF(Resultados!D23='BR mujer'!AT51,AU51,0)</f>
        <v>0</v>
      </c>
      <c r="BF51" s="11">
        <v>49</v>
      </c>
      <c r="BG51" s="11">
        <v>94</v>
      </c>
      <c r="BH51" s="11">
        <f>IF(Resultados!D29='BR mujer'!BF51,BG51,0)</f>
        <v>0</v>
      </c>
      <c r="BI51" s="11">
        <v>49</v>
      </c>
      <c r="BJ51" s="11">
        <v>112</v>
      </c>
      <c r="BK51" s="11">
        <f>IF(Resultados!D30='BR mujer'!BI51,BJ51,0)</f>
        <v>0</v>
      </c>
      <c r="BT51" s="11" t="s">
        <v>110</v>
      </c>
      <c r="BU51" s="11">
        <f>SUM(BU2:BU50)</f>
        <v>0</v>
      </c>
    </row>
    <row r="52" spans="1:76">
      <c r="A52" s="11">
        <v>230</v>
      </c>
      <c r="B52" s="11">
        <v>20</v>
      </c>
      <c r="C52" s="11">
        <f>IF(Resultados!D3='BR mujer'!A52,B52,0)</f>
        <v>0</v>
      </c>
      <c r="M52" s="11">
        <v>50</v>
      </c>
      <c r="N52" s="11">
        <v>120</v>
      </c>
      <c r="O52" s="11">
        <f>IF(Resultados!D10='BR mujer'!M52,N52,0)</f>
        <v>0</v>
      </c>
      <c r="P52" s="11">
        <v>50</v>
      </c>
      <c r="Q52" s="11">
        <v>112</v>
      </c>
      <c r="R52" s="11">
        <f>IF(Resultados!D11='BR mujer'!P52,Q52,0)</f>
        <v>0</v>
      </c>
      <c r="S52" s="11">
        <v>50</v>
      </c>
      <c r="T52" s="11">
        <v>101</v>
      </c>
      <c r="U52" s="11">
        <f>IF(Resultados!D12='BR mujer'!S52,T52,0)</f>
        <v>0</v>
      </c>
      <c r="V52" s="11">
        <v>50</v>
      </c>
      <c r="W52" s="11">
        <v>89</v>
      </c>
      <c r="X52" s="11">
        <f>IF(Resultados!D13='BR mujer'!V52,W52,0)</f>
        <v>0</v>
      </c>
      <c r="Y52" s="11">
        <v>50</v>
      </c>
      <c r="Z52" s="11">
        <v>102</v>
      </c>
      <c r="AA52" s="11">
        <f>IF(Resultados!D14='BR mujer'!Y52,Z52,0)</f>
        <v>0</v>
      </c>
      <c r="AB52" s="11">
        <v>50</v>
      </c>
      <c r="AC52" s="11">
        <v>91</v>
      </c>
      <c r="AD52" s="11">
        <f>IF(Resultados!D15='BR mujer'!AB52,AC52,0)</f>
        <v>0</v>
      </c>
      <c r="AE52" s="11">
        <v>50</v>
      </c>
      <c r="AF52" s="11">
        <v>94</v>
      </c>
      <c r="AG52" s="11">
        <f>IF(Resultados!D16='BR mujer'!AE52,AF52,0)</f>
        <v>0</v>
      </c>
      <c r="AH52" s="11">
        <v>50</v>
      </c>
      <c r="AI52" s="11">
        <v>113</v>
      </c>
      <c r="AJ52" s="11">
        <f>IF(Resultados!D17='BR mujer'!AH52,AI52,0)</f>
        <v>0</v>
      </c>
      <c r="AQ52" s="11">
        <v>50</v>
      </c>
      <c r="AR52" s="11">
        <v>74</v>
      </c>
      <c r="AS52" s="11">
        <f>IF(Resultados!D22='BR mujer'!AQ52,AR52,0)</f>
        <v>0</v>
      </c>
      <c r="AT52" s="11">
        <v>50</v>
      </c>
      <c r="AU52" s="11">
        <v>96</v>
      </c>
      <c r="AV52" s="11">
        <f>IF(Resultados!D23='BR mujer'!AT52,AU52,0)</f>
        <v>0</v>
      </c>
      <c r="BF52" s="11">
        <v>50</v>
      </c>
      <c r="BG52" s="11">
        <v>95</v>
      </c>
      <c r="BH52" s="11">
        <f>IF(Resultados!D29='BR mujer'!BF52,BG52,0)</f>
        <v>0</v>
      </c>
      <c r="BI52" s="11">
        <v>50</v>
      </c>
      <c r="BJ52" s="11">
        <v>115</v>
      </c>
      <c r="BK52" s="11">
        <f>IF(Resultados!D30&gt;='BR mujer'!BI52,BJ52,0)</f>
        <v>0</v>
      </c>
    </row>
    <row r="53" spans="1:76">
      <c r="A53" s="11">
        <v>231</v>
      </c>
      <c r="B53" s="11">
        <v>20</v>
      </c>
      <c r="C53" s="11">
        <f>IF(Resultados!D3='BR mujer'!A53,B53,0)</f>
        <v>0</v>
      </c>
      <c r="M53" s="11">
        <v>51</v>
      </c>
      <c r="N53" s="11">
        <v>121</v>
      </c>
      <c r="O53" s="11">
        <f>IF(Resultados!D10&gt;='BR mujer'!M53,N53,0)</f>
        <v>0</v>
      </c>
      <c r="P53" s="11">
        <v>51</v>
      </c>
      <c r="Q53" s="11">
        <v>116</v>
      </c>
      <c r="R53" s="11">
        <f>IF(Resultados!D11='BR mujer'!P53,Q53,0)</f>
        <v>0</v>
      </c>
      <c r="S53" s="11">
        <v>51</v>
      </c>
      <c r="T53" s="11">
        <v>106</v>
      </c>
      <c r="U53" s="11">
        <f>IF(Resultados!D12='BR mujer'!S53,T53,0)</f>
        <v>0</v>
      </c>
      <c r="V53" s="11">
        <v>51</v>
      </c>
      <c r="W53" s="11">
        <v>91</v>
      </c>
      <c r="X53" s="11">
        <f>IF(Resultados!D13='BR mujer'!V53,W53,0)</f>
        <v>0</v>
      </c>
      <c r="Y53" s="11">
        <v>51</v>
      </c>
      <c r="Z53" s="11">
        <v>103</v>
      </c>
      <c r="AA53" s="11">
        <f>IF(Resultados!D14='BR mujer'!Y53,Z53,0)</f>
        <v>0</v>
      </c>
      <c r="AB53" s="11">
        <v>51</v>
      </c>
      <c r="AC53" s="11">
        <v>93</v>
      </c>
      <c r="AD53" s="11">
        <f>IF(Resultados!D15='BR mujer'!AB53,AC53,0)</f>
        <v>0</v>
      </c>
      <c r="AE53" s="11">
        <v>51</v>
      </c>
      <c r="AF53" s="11">
        <v>95</v>
      </c>
      <c r="AG53" s="11">
        <f>IF(Resultados!D16='BR mujer'!AE53,AF53,0)</f>
        <v>0</v>
      </c>
      <c r="AH53" s="11">
        <v>51</v>
      </c>
      <c r="AI53" s="11">
        <v>115</v>
      </c>
      <c r="AJ53" s="11">
        <f>IF(Resultados!D17='BR mujer'!AH53,AI53,0)</f>
        <v>0</v>
      </c>
      <c r="AQ53" s="11">
        <v>51</v>
      </c>
      <c r="AR53" s="11">
        <v>75</v>
      </c>
      <c r="AS53" s="11">
        <f>IF(Resultados!D22='BR mujer'!AQ53,AR53,0)</f>
        <v>0</v>
      </c>
      <c r="AT53" s="11">
        <v>51</v>
      </c>
      <c r="AU53" s="11">
        <v>100</v>
      </c>
      <c r="AV53" s="11">
        <f>IF(Resultados!D23='BR mujer'!AT53,AU53,0)</f>
        <v>0</v>
      </c>
      <c r="BF53" s="11">
        <v>51</v>
      </c>
      <c r="BG53" s="11">
        <v>96</v>
      </c>
      <c r="BH53" s="11">
        <f>IF(Resultados!D29='BR mujer'!BF53,BG53,0)</f>
        <v>0</v>
      </c>
      <c r="BJ53" s="11" t="s">
        <v>113</v>
      </c>
      <c r="BK53" s="11">
        <f>SUM(BK2:BK52)</f>
        <v>0</v>
      </c>
    </row>
    <row r="54" spans="1:76">
      <c r="A54" s="11">
        <v>232</v>
      </c>
      <c r="B54" s="11">
        <v>25</v>
      </c>
      <c r="C54" s="11">
        <f>IF(Resultados!D3='BR mujer'!A54,B54,0)</f>
        <v>0</v>
      </c>
      <c r="N54" s="11" t="s">
        <v>109</v>
      </c>
      <c r="O54" s="11">
        <f>SUM(O2:O53)</f>
        <v>0</v>
      </c>
      <c r="P54" s="11">
        <v>52</v>
      </c>
      <c r="Q54" s="11">
        <v>118</v>
      </c>
      <c r="R54" s="11">
        <f>IF(Resultados!D11='BR mujer'!P54,Q54,0)</f>
        <v>0</v>
      </c>
      <c r="S54" s="11">
        <v>52</v>
      </c>
      <c r="T54" s="11">
        <v>121</v>
      </c>
      <c r="U54" s="11">
        <f>IF(Resultados!D12&gt;='BR mujer'!S54,T54,0)</f>
        <v>0</v>
      </c>
      <c r="V54" s="11">
        <v>52</v>
      </c>
      <c r="W54" s="11">
        <v>96</v>
      </c>
      <c r="X54" s="11">
        <f>IF(Resultados!D13='BR mujer'!V54,W54,0)</f>
        <v>0</v>
      </c>
      <c r="Y54" s="11">
        <v>52</v>
      </c>
      <c r="Z54" s="11">
        <v>105</v>
      </c>
      <c r="AA54" s="11">
        <f>IF(Resultados!D14='BR mujer'!Y54,Z54,0)</f>
        <v>0</v>
      </c>
      <c r="AB54" s="11">
        <v>52</v>
      </c>
      <c r="AC54" s="11">
        <v>95</v>
      </c>
      <c r="AD54" s="11">
        <f>IF(Resultados!D15='BR mujer'!AB54,AC54,0)</f>
        <v>0</v>
      </c>
      <c r="AE54" s="11">
        <v>52</v>
      </c>
      <c r="AF54" s="11">
        <v>95</v>
      </c>
      <c r="AG54" s="11">
        <f>IF(Resultados!D16='BR mujer'!AE54,AF54,0)</f>
        <v>0</v>
      </c>
      <c r="AH54" s="11">
        <v>52</v>
      </c>
      <c r="AI54" s="11">
        <v>118</v>
      </c>
      <c r="AJ54" s="11">
        <f>IF(Resultados!D17='BR mujer'!AH54,AI54,0)</f>
        <v>0</v>
      </c>
      <c r="AQ54" s="11">
        <v>52</v>
      </c>
      <c r="AR54" s="11">
        <v>78</v>
      </c>
      <c r="AS54" s="11">
        <f>IF(Resultados!D22='BR mujer'!AQ54,AR54,0)</f>
        <v>0</v>
      </c>
      <c r="AT54" s="11">
        <v>52</v>
      </c>
      <c r="AU54" s="11">
        <v>104</v>
      </c>
      <c r="AV54" s="11">
        <f>IF(Resultados!D23='BR mujer'!AT54,AU54,0)</f>
        <v>0</v>
      </c>
      <c r="BF54" s="11">
        <v>52</v>
      </c>
      <c r="BG54" s="11">
        <v>97</v>
      </c>
      <c r="BH54" s="11">
        <f>IF(Resultados!D29='BR mujer'!BF54,BG54,0)</f>
        <v>0</v>
      </c>
    </row>
    <row r="55" spans="1:76">
      <c r="A55" s="11">
        <v>233</v>
      </c>
      <c r="B55" s="11">
        <v>25</v>
      </c>
      <c r="C55" s="11">
        <f>IF(Resultados!D3='BR mujer'!A55,B55,0)</f>
        <v>0</v>
      </c>
      <c r="P55" s="11">
        <v>53</v>
      </c>
      <c r="Q55" s="11">
        <v>121</v>
      </c>
      <c r="R55" s="11">
        <f>IF(Resultados!D11&gt;='BR mujer'!P55,Q55,0)</f>
        <v>0</v>
      </c>
      <c r="T55" s="11" t="s">
        <v>118</v>
      </c>
      <c r="U55" s="11">
        <f>SUM(U2:U54)</f>
        <v>0</v>
      </c>
      <c r="V55" s="11">
        <v>53</v>
      </c>
      <c r="W55" s="11">
        <v>101</v>
      </c>
      <c r="X55" s="11">
        <f>IF(Resultados!D13='BR mujer'!V55,W55,0)</f>
        <v>0</v>
      </c>
      <c r="Y55" s="11">
        <v>53</v>
      </c>
      <c r="Z55" s="11">
        <v>106</v>
      </c>
      <c r="AA55" s="11">
        <f>IF(Resultados!D14='BR mujer'!Y55,Z55,0)</f>
        <v>0</v>
      </c>
      <c r="AB55" s="11">
        <v>53</v>
      </c>
      <c r="AC55" s="11">
        <v>97</v>
      </c>
      <c r="AD55" s="11">
        <f>IF(Resultados!D15='BR mujer'!AB55,AC55,0)</f>
        <v>0</v>
      </c>
      <c r="AE55" s="11">
        <v>53</v>
      </c>
      <c r="AF55" s="11">
        <v>96</v>
      </c>
      <c r="AG55" s="11">
        <f>IF(Resultados!D16='BR mujer'!AE55,AF55,0)</f>
        <v>0</v>
      </c>
      <c r="AH55" s="11">
        <v>53</v>
      </c>
      <c r="AI55" s="11">
        <v>121</v>
      </c>
      <c r="AJ55" s="11">
        <f>IF(Resultados!D17&gt;='BR mujer'!AH55,AI55,0)</f>
        <v>0</v>
      </c>
      <c r="AQ55" s="11">
        <v>53</v>
      </c>
      <c r="AR55" s="11">
        <v>81</v>
      </c>
      <c r="AS55" s="11">
        <f>IF(Resultados!D22='BR mujer'!AQ55,AR55,0)</f>
        <v>0</v>
      </c>
      <c r="AT55" s="11">
        <v>53</v>
      </c>
      <c r="AU55" s="11">
        <v>107</v>
      </c>
      <c r="AV55" s="11">
        <f>IF(Resultados!D23='BR mujer'!AT55,AU55,0)</f>
        <v>0</v>
      </c>
      <c r="BF55" s="11">
        <v>53</v>
      </c>
      <c r="BG55" s="11">
        <v>98</v>
      </c>
      <c r="BH55" s="11">
        <f>IF(Resultados!D29='BR mujer'!BF55,BG55,0)</f>
        <v>0</v>
      </c>
    </row>
    <row r="56" spans="1:76">
      <c r="A56" s="11">
        <v>234</v>
      </c>
      <c r="B56" s="11">
        <v>25</v>
      </c>
      <c r="C56" s="11">
        <f>IF(Resultados!D3='BR mujer'!A56,B56,0)</f>
        <v>0</v>
      </c>
      <c r="Q56" s="11" t="s">
        <v>112</v>
      </c>
      <c r="R56" s="11">
        <f>SUM(R2:R55)</f>
        <v>0</v>
      </c>
      <c r="V56" s="11">
        <v>54</v>
      </c>
      <c r="W56" s="11">
        <v>106</v>
      </c>
      <c r="X56" s="11">
        <f>IF(Resultados!D13='BR mujer'!V56,W56,0)</f>
        <v>0</v>
      </c>
      <c r="Y56" s="11">
        <v>54</v>
      </c>
      <c r="Z56" s="11">
        <v>111</v>
      </c>
      <c r="AA56" s="11">
        <f>IF(Resultados!D14='BR mujer'!Y56,Z56,0)</f>
        <v>0</v>
      </c>
      <c r="AB56" s="11">
        <v>54</v>
      </c>
      <c r="AC56" s="11">
        <v>99</v>
      </c>
      <c r="AD56" s="11">
        <f>IF(Resultados!D15='BR mujer'!AB56,AC56,0)</f>
        <v>0</v>
      </c>
      <c r="AE56" s="11">
        <v>54</v>
      </c>
      <c r="AF56" s="11">
        <v>98</v>
      </c>
      <c r="AG56" s="11">
        <f>IF(Resultados!D16='BR mujer'!AE56,AF56,0)</f>
        <v>0</v>
      </c>
      <c r="AI56" s="11" t="s">
        <v>116</v>
      </c>
      <c r="AJ56" s="11">
        <f>SUM(AJ2:AJ55)</f>
        <v>0</v>
      </c>
      <c r="AQ56" s="11">
        <v>54</v>
      </c>
      <c r="AR56" s="11">
        <v>83</v>
      </c>
      <c r="AS56" s="11">
        <f>IF(Resultados!D22='BR mujer'!AQ56,AR56,0)</f>
        <v>0</v>
      </c>
      <c r="AT56" s="11">
        <v>54</v>
      </c>
      <c r="AU56" s="11">
        <v>109</v>
      </c>
      <c r="AV56" s="11">
        <f>IF(Resultados!D23='BR mujer'!AT56,AU56,0)</f>
        <v>0</v>
      </c>
      <c r="BF56" s="11">
        <v>54</v>
      </c>
      <c r="BG56" s="11">
        <v>100</v>
      </c>
      <c r="BH56" s="11">
        <f>IF(Resultados!D29='BR mujer'!BF56,BG56,0)</f>
        <v>0</v>
      </c>
    </row>
    <row r="57" spans="1:76">
      <c r="A57" s="11">
        <v>235</v>
      </c>
      <c r="B57" s="11">
        <v>25</v>
      </c>
      <c r="C57" s="11">
        <f>IF(Resultados!D3='BR mujer'!A57,B57,0)</f>
        <v>0</v>
      </c>
      <c r="V57" s="11">
        <v>55</v>
      </c>
      <c r="W57" s="11">
        <v>112</v>
      </c>
      <c r="X57" s="11">
        <f>IF(Resultados!D13='BR mujer'!V57,W57,0)</f>
        <v>0</v>
      </c>
      <c r="Y57" s="11">
        <v>55</v>
      </c>
      <c r="Z57" s="11">
        <v>116</v>
      </c>
      <c r="AA57" s="11">
        <f>IF(Resultados!D14='BR mujer'!Y57,Z57,0)</f>
        <v>0</v>
      </c>
      <c r="AB57" s="11">
        <v>55</v>
      </c>
      <c r="AC57" s="11">
        <v>101</v>
      </c>
      <c r="AD57" s="11">
        <f>IF(Resultados!D15='BR mujer'!AB57,AC57,0)</f>
        <v>0</v>
      </c>
      <c r="AE57" s="11">
        <v>55</v>
      </c>
      <c r="AF57" s="11">
        <v>100</v>
      </c>
      <c r="AG57" s="11">
        <f>IF(Resultados!D16='BR mujer'!AE57,AF57,0)</f>
        <v>0</v>
      </c>
      <c r="AQ57" s="11">
        <v>55</v>
      </c>
      <c r="AR57" s="11">
        <v>85</v>
      </c>
      <c r="AS57" s="11">
        <f>IF(Resultados!D22='BR mujer'!AQ57,AR57,0)</f>
        <v>0</v>
      </c>
      <c r="AT57" s="11">
        <v>55</v>
      </c>
      <c r="AU57" s="11">
        <v>111</v>
      </c>
      <c r="AV57" s="11">
        <f>IF(Resultados!D23='BR mujer'!AT57,AU57,0)</f>
        <v>0</v>
      </c>
      <c r="BF57" s="11">
        <v>55</v>
      </c>
      <c r="BG57" s="11">
        <v>105</v>
      </c>
      <c r="BH57" s="11">
        <f>IF(Resultados!D29='BR mujer'!BF57,BG57,0)</f>
        <v>0</v>
      </c>
    </row>
    <row r="58" spans="1:76">
      <c r="A58" s="11">
        <v>236</v>
      </c>
      <c r="B58" s="11">
        <v>25</v>
      </c>
      <c r="C58" s="11">
        <f>IF(Resultados!D3='BR mujer'!A58,B58,0)</f>
        <v>0</v>
      </c>
      <c r="V58" s="11">
        <v>56</v>
      </c>
      <c r="W58" s="11">
        <v>118</v>
      </c>
      <c r="X58" s="11">
        <f>IF(Resultados!D13='BR mujer'!V58,W58,0)</f>
        <v>0</v>
      </c>
      <c r="Y58" s="11">
        <v>56</v>
      </c>
      <c r="Z58" s="11">
        <v>121</v>
      </c>
      <c r="AA58" s="11">
        <f>IF(Resultados!D14&gt;='BR mujer'!Y58,Z58,0)</f>
        <v>0</v>
      </c>
      <c r="AB58" s="11">
        <v>56</v>
      </c>
      <c r="AC58" s="11">
        <v>103</v>
      </c>
      <c r="AD58" s="11">
        <f>IF(Resultados!D15='BR mujer'!AB58,AC58,0)</f>
        <v>0</v>
      </c>
      <c r="AE58" s="11">
        <v>56</v>
      </c>
      <c r="AF58" s="11">
        <v>103</v>
      </c>
      <c r="AG58" s="11">
        <f>IF(Resultados!D16='BR mujer'!AE58,AF58,0)</f>
        <v>0</v>
      </c>
      <c r="AQ58" s="11">
        <v>56</v>
      </c>
      <c r="AR58" s="11">
        <v>88</v>
      </c>
      <c r="AS58" s="11">
        <f>IF(Resultados!D22='BR mujer'!AQ58,AR58,0)</f>
        <v>0</v>
      </c>
      <c r="AT58" s="11">
        <v>56</v>
      </c>
      <c r="AU58" s="11">
        <v>114</v>
      </c>
      <c r="AV58" s="11">
        <f>IF(Resultados!D23='BR mujer'!AT58,AU58,0)</f>
        <v>0</v>
      </c>
      <c r="BF58" s="11">
        <v>56</v>
      </c>
      <c r="BG58" s="11">
        <v>110</v>
      </c>
      <c r="BH58" s="11">
        <f>IF(Resultados!D29='BR mujer'!BF58,BG58,0)</f>
        <v>0</v>
      </c>
    </row>
    <row r="59" spans="1:76">
      <c r="A59" s="11">
        <v>237</v>
      </c>
      <c r="B59" s="11">
        <v>25</v>
      </c>
      <c r="C59" s="11">
        <f>IF(Resultados!D3='BR mujer'!A59,B59,0)</f>
        <v>0</v>
      </c>
      <c r="V59" s="11">
        <v>57</v>
      </c>
      <c r="W59" s="11">
        <v>121</v>
      </c>
      <c r="X59" s="11">
        <f>IF(Resultados!D13&gt;='BR mujer'!V59,W59,0)</f>
        <v>0</v>
      </c>
      <c r="Z59" s="11" t="s">
        <v>115</v>
      </c>
      <c r="AA59" s="11">
        <f>SUM(AA2:AA58)</f>
        <v>0</v>
      </c>
      <c r="AB59" s="11">
        <v>57</v>
      </c>
      <c r="AC59" s="11">
        <v>106</v>
      </c>
      <c r="AD59" s="11">
        <f>IF(Resultados!D15='BR mujer'!AB59,AC59,0)</f>
        <v>0</v>
      </c>
      <c r="AE59" s="11">
        <v>57</v>
      </c>
      <c r="AF59" s="11">
        <v>106</v>
      </c>
      <c r="AG59" s="11">
        <f>IF(Resultados!D16='BR mujer'!AE59,AF59,0)</f>
        <v>0</v>
      </c>
      <c r="AQ59" s="11">
        <v>57</v>
      </c>
      <c r="AR59" s="11">
        <v>92</v>
      </c>
      <c r="AS59" s="11">
        <f>IF(Resultados!D22='BR mujer'!AQ59,AR59,0)</f>
        <v>0</v>
      </c>
      <c r="AT59" s="11">
        <v>57</v>
      </c>
      <c r="AU59" s="11">
        <v>117</v>
      </c>
      <c r="AV59" s="11">
        <f>IF(Resultados!D23='BR mujer'!AT59,AU59,0)</f>
        <v>0</v>
      </c>
      <c r="BF59" s="11">
        <v>57</v>
      </c>
      <c r="BG59" s="11">
        <v>115</v>
      </c>
      <c r="BH59" s="11">
        <f>IF(Resultados!D29&gt;='BR mujer'!BF59,BG59,0)</f>
        <v>0</v>
      </c>
    </row>
    <row r="60" spans="1:76">
      <c r="A60" s="11">
        <v>238</v>
      </c>
      <c r="B60" s="11">
        <v>25</v>
      </c>
      <c r="C60" s="11">
        <f>IF(Resultados!D3='BR mujer'!A60,B60,0)</f>
        <v>0</v>
      </c>
      <c r="W60" s="11" t="s">
        <v>123</v>
      </c>
      <c r="X60" s="11">
        <f>SUM(X2:X59)</f>
        <v>0</v>
      </c>
      <c r="AB60" s="11">
        <v>58</v>
      </c>
      <c r="AC60" s="11">
        <v>111</v>
      </c>
      <c r="AD60" s="11">
        <f>IF(Resultados!D15='BR mujer'!AB60,AC60,0)</f>
        <v>0</v>
      </c>
      <c r="AE60" s="11">
        <v>58</v>
      </c>
      <c r="AF60" s="11">
        <v>111</v>
      </c>
      <c r="AG60" s="11">
        <f>IF(Resultados!D16='BR mujer'!AE60,AF60,0)</f>
        <v>0</v>
      </c>
      <c r="AQ60" s="11">
        <v>58</v>
      </c>
      <c r="AR60" s="11">
        <v>96</v>
      </c>
      <c r="AS60" s="11">
        <f>IF(Resultados!D22='BR mujer'!AQ60,AR60,0)</f>
        <v>0</v>
      </c>
      <c r="AT60" s="11">
        <v>58</v>
      </c>
      <c r="AU60" s="11">
        <v>119</v>
      </c>
      <c r="AV60" s="11">
        <f>IF(Resultados!D23='BR mujer'!AT60,AU60,0)</f>
        <v>0</v>
      </c>
      <c r="BG60" s="11" t="s">
        <v>117</v>
      </c>
      <c r="BH60" s="11">
        <f>SUM(BH2:BH59)</f>
        <v>0</v>
      </c>
    </row>
    <row r="61" spans="1:76">
      <c r="A61" s="11">
        <v>239</v>
      </c>
      <c r="B61" s="11">
        <v>25</v>
      </c>
      <c r="C61" s="11">
        <f>IF(Resultados!D3='BR mujer'!A61,B61,0)</f>
        <v>0</v>
      </c>
      <c r="AB61" s="11">
        <v>59</v>
      </c>
      <c r="AC61" s="11">
        <v>115</v>
      </c>
      <c r="AD61" s="11">
        <f>IF(Resultados!D15='BR mujer'!AB61,AC61,0)</f>
        <v>0</v>
      </c>
      <c r="AE61" s="11">
        <v>59</v>
      </c>
      <c r="AF61" s="11">
        <v>116</v>
      </c>
      <c r="AG61" s="11">
        <f>IF(Resultados!D16='BR mujer'!AE61,AF61,0)</f>
        <v>0</v>
      </c>
      <c r="AQ61" s="11">
        <v>59</v>
      </c>
      <c r="AR61" s="11">
        <v>100</v>
      </c>
      <c r="AS61" s="11">
        <f>IF(Resultados!D22='BR mujer'!AQ61,AR61,0)</f>
        <v>0</v>
      </c>
      <c r="AT61" s="11">
        <v>59</v>
      </c>
      <c r="AU61" s="11">
        <v>121</v>
      </c>
      <c r="AV61" s="11">
        <f>IF(Resultados!D23&gt;='BR mujer'!AT61,AU61,0)</f>
        <v>0</v>
      </c>
    </row>
    <row r="62" spans="1:76">
      <c r="A62" s="11">
        <v>240</v>
      </c>
      <c r="B62" s="11">
        <v>25</v>
      </c>
      <c r="C62" s="11">
        <f>IF(Resultados!D3='BR mujer'!A62,B62,0)</f>
        <v>0</v>
      </c>
      <c r="AB62" s="11">
        <v>60</v>
      </c>
      <c r="AC62" s="11">
        <v>117</v>
      </c>
      <c r="AD62" s="11">
        <f>IF(Resultados!D15='BR mujer'!AB62,AC62,0)</f>
        <v>0</v>
      </c>
      <c r="AE62" s="11">
        <v>60</v>
      </c>
      <c r="AF62" s="11">
        <v>121</v>
      </c>
      <c r="AG62" s="11">
        <f>IF(Resultados!D16&gt;='BR mujer'!AE62,AF62,0)</f>
        <v>0</v>
      </c>
      <c r="AQ62" s="11">
        <v>60</v>
      </c>
      <c r="AR62" s="11">
        <v>103</v>
      </c>
      <c r="AS62" s="11">
        <f>IF(Resultados!D22='BR mujer'!AQ62,AR62,0)</f>
        <v>0</v>
      </c>
      <c r="AU62" s="11" t="s">
        <v>121</v>
      </c>
      <c r="AV62" s="11">
        <f>SUM(AV2:AV61)</f>
        <v>7</v>
      </c>
    </row>
    <row r="63" spans="1:76">
      <c r="A63" s="11">
        <v>241</v>
      </c>
      <c r="B63" s="11">
        <v>25</v>
      </c>
      <c r="C63" s="11">
        <f>IF(Resultados!D3='BR mujer'!A63,B63,0)</f>
        <v>0</v>
      </c>
      <c r="AB63" s="11">
        <v>61</v>
      </c>
      <c r="AC63" s="11">
        <v>119</v>
      </c>
      <c r="AD63" s="11">
        <f>IF(Resultados!D15='BR mujer'!AB63,AC63,0)</f>
        <v>0</v>
      </c>
      <c r="AF63" s="11" t="s">
        <v>120</v>
      </c>
      <c r="AG63" s="11">
        <f>SUM(AG2:AG62)</f>
        <v>0</v>
      </c>
      <c r="AQ63" s="11">
        <v>61</v>
      </c>
      <c r="AR63" s="11">
        <v>106</v>
      </c>
      <c r="AS63" s="11">
        <f>IF(Resultados!D22='BR mujer'!AQ63,AR63,0)</f>
        <v>0</v>
      </c>
    </row>
    <row r="64" spans="1:76">
      <c r="A64" s="11">
        <v>242</v>
      </c>
      <c r="B64" s="11">
        <v>25</v>
      </c>
      <c r="C64" s="11">
        <f>IF(Resultados!D3='BR mujer'!A64,B64,0)</f>
        <v>0</v>
      </c>
      <c r="AB64" s="11">
        <v>62</v>
      </c>
      <c r="AC64" s="11">
        <v>121</v>
      </c>
      <c r="AD64" s="11">
        <f>IF(Resultados!D15&gt;='BR mujer'!AB64,AC64,0)</f>
        <v>0</v>
      </c>
      <c r="AQ64" s="11">
        <v>62</v>
      </c>
      <c r="AR64" s="11">
        <v>109</v>
      </c>
      <c r="AS64" s="11">
        <f>IF(Resultados!D22='BR mujer'!AQ64,AR64,0)</f>
        <v>0</v>
      </c>
    </row>
    <row r="65" spans="1:76">
      <c r="A65" s="11">
        <v>243</v>
      </c>
      <c r="B65" s="11">
        <v>25</v>
      </c>
      <c r="C65" s="11">
        <f>IF(Resultados!D3='BR mujer'!A65,B65,0)</f>
        <v>0</v>
      </c>
      <c r="AC65" s="11" t="s">
        <v>114</v>
      </c>
      <c r="AD65" s="11">
        <f>SUM(AD2:AD64)</f>
        <v>0</v>
      </c>
      <c r="AQ65" s="11">
        <v>63</v>
      </c>
      <c r="AR65" s="11">
        <v>112</v>
      </c>
      <c r="AS65" s="11">
        <f>IF(Resultados!D22='BR mujer'!AQ65,AR65,0)</f>
        <v>0</v>
      </c>
    </row>
    <row r="66" spans="1:76">
      <c r="A66" s="11">
        <v>244</v>
      </c>
      <c r="B66" s="11">
        <v>25</v>
      </c>
      <c r="C66" s="11">
        <f>IF(Resultados!D3='BR mujer'!A66,B66,0)</f>
        <v>0</v>
      </c>
      <c r="AQ66" s="11">
        <v>64</v>
      </c>
      <c r="AR66" s="11">
        <v>115</v>
      </c>
      <c r="AS66" s="11">
        <f>IF(Resultados!D22='BR mujer'!AQ66,AR66,0)</f>
        <v>0</v>
      </c>
    </row>
    <row r="67" spans="1:76">
      <c r="A67" s="11">
        <v>245</v>
      </c>
      <c r="B67" s="11">
        <v>30</v>
      </c>
      <c r="C67" s="11">
        <f>IF(Resultados!D3='BR mujer'!A67,B67,0)</f>
        <v>0</v>
      </c>
      <c r="AQ67" s="11">
        <v>65</v>
      </c>
      <c r="AR67" s="11">
        <v>121</v>
      </c>
      <c r="AS67" s="11">
        <f>IF(Resultados!D22&gt;='BR mujer'!AQ67,AR67,0)</f>
        <v>0</v>
      </c>
    </row>
    <row r="68" spans="1:76">
      <c r="A68" s="11">
        <v>246</v>
      </c>
      <c r="B68" s="11">
        <v>30</v>
      </c>
      <c r="C68" s="11">
        <f>IF(Resultados!D3='BR mujer'!A68,B68,0)</f>
        <v>0</v>
      </c>
      <c r="AR68" s="11" t="s">
        <v>122</v>
      </c>
      <c r="AS68" s="11">
        <f>SUM(AS2:AS67)</f>
        <v>0</v>
      </c>
    </row>
    <row r="69" spans="1:76">
      <c r="A69" s="11">
        <v>247</v>
      </c>
      <c r="B69" s="11">
        <v>30</v>
      </c>
      <c r="C69" s="11">
        <f>IF(Resultados!D3='BR mujer'!A69,B69,0)</f>
        <v>0</v>
      </c>
    </row>
    <row r="70" spans="1:76">
      <c r="A70" s="11">
        <v>248</v>
      </c>
      <c r="B70" s="11">
        <v>30</v>
      </c>
      <c r="C70" s="11">
        <f>IF(Resultados!D3='BR mujer'!A70,B70,0)</f>
        <v>0</v>
      </c>
    </row>
    <row r="71" spans="1:76">
      <c r="A71" s="11">
        <v>249</v>
      </c>
      <c r="B71" s="11">
        <v>30</v>
      </c>
      <c r="C71" s="11">
        <f>IF(Resultados!D3='BR mujer'!A71,B71,0)</f>
        <v>0</v>
      </c>
    </row>
    <row r="72" spans="1:76">
      <c r="A72" s="11">
        <v>250</v>
      </c>
      <c r="B72" s="11">
        <v>30</v>
      </c>
      <c r="C72" s="11">
        <f>IF(Resultados!D3='BR mujer'!A72,B72,0)</f>
        <v>0</v>
      </c>
    </row>
    <row r="73" spans="1:76">
      <c r="A73" s="11">
        <v>251</v>
      </c>
      <c r="B73" s="11">
        <v>30</v>
      </c>
      <c r="C73" s="11">
        <f>IF(Resultados!D3='BR mujer'!A73,B73,0)</f>
        <v>0</v>
      </c>
    </row>
    <row r="74" spans="1:76">
      <c r="A74" s="11">
        <v>252</v>
      </c>
      <c r="B74" s="11">
        <v>30</v>
      </c>
      <c r="C74" s="11">
        <f>IF(Resultados!D3='BR mujer'!A74,B74,0)</f>
        <v>0</v>
      </c>
    </row>
    <row r="75" spans="1:76">
      <c r="A75" s="11">
        <v>253</v>
      </c>
      <c r="B75" s="11">
        <v>30</v>
      </c>
      <c r="C75" s="11">
        <f>IF(Resultados!D3='BR mujer'!A75,B75,0)</f>
        <v>0</v>
      </c>
    </row>
    <row r="76" spans="1:76">
      <c r="A76" s="11">
        <v>254</v>
      </c>
      <c r="B76" s="11">
        <v>30</v>
      </c>
      <c r="C76" s="11">
        <f>IF(Resultados!D3='BR mujer'!A76,B76,0)</f>
        <v>0</v>
      </c>
    </row>
    <row r="77" spans="1:76">
      <c r="A77" s="11">
        <v>255</v>
      </c>
      <c r="B77" s="11">
        <v>30</v>
      </c>
      <c r="C77" s="11">
        <f>IF(Resultados!D3='BR mujer'!A77,B77,0)</f>
        <v>0</v>
      </c>
    </row>
    <row r="78" spans="1:76">
      <c r="A78" s="11">
        <v>256</v>
      </c>
      <c r="B78" s="11">
        <v>30</v>
      </c>
      <c r="C78" s="11">
        <f>IF(Resultados!D3='BR mujer'!A78,B78,0)</f>
        <v>0</v>
      </c>
    </row>
    <row r="79" spans="1:76">
      <c r="A79" s="11">
        <v>257</v>
      </c>
      <c r="B79" s="11">
        <v>34</v>
      </c>
      <c r="C79" s="11">
        <f>IF(Resultados!D3='BR mujer'!A79,B79,0)</f>
        <v>0</v>
      </c>
    </row>
    <row r="80" spans="1:76">
      <c r="A80" s="11">
        <v>258</v>
      </c>
      <c r="B80" s="11">
        <v>34</v>
      </c>
      <c r="C80" s="11">
        <f>IF(Resultados!D3='BR mujer'!A80,B80,0)</f>
        <v>0</v>
      </c>
    </row>
    <row r="81" spans="1:76">
      <c r="A81" s="11">
        <v>259</v>
      </c>
      <c r="B81" s="11">
        <v>34</v>
      </c>
      <c r="C81" s="11">
        <f>IF(Resultados!D3='BR mujer'!A81,B81,0)</f>
        <v>0</v>
      </c>
    </row>
    <row r="82" spans="1:76">
      <c r="A82" s="11">
        <v>260</v>
      </c>
      <c r="B82" s="11">
        <v>34</v>
      </c>
      <c r="C82" s="11">
        <f>IF(Resultados!D3='BR mujer'!A82,B82,0)</f>
        <v>0</v>
      </c>
    </row>
    <row r="83" spans="1:76">
      <c r="A83" s="11">
        <v>261</v>
      </c>
      <c r="B83" s="11">
        <v>34</v>
      </c>
      <c r="C83" s="11">
        <f>IF(Resultados!D3='BR mujer'!A83,B83,0)</f>
        <v>0</v>
      </c>
    </row>
    <row r="84" spans="1:76">
      <c r="A84" s="11">
        <v>262</v>
      </c>
      <c r="B84" s="11">
        <v>34</v>
      </c>
      <c r="C84" s="11">
        <f>IF(Resultados!D3='BR mujer'!A84,B84,0)</f>
        <v>0</v>
      </c>
    </row>
    <row r="85" spans="1:76">
      <c r="A85" s="11">
        <v>263</v>
      </c>
      <c r="B85" s="11">
        <v>34</v>
      </c>
      <c r="C85" s="11">
        <f>IF(Resultados!D3='BR mujer'!A85,B85,0)</f>
        <v>0</v>
      </c>
    </row>
    <row r="86" spans="1:76">
      <c r="A86" s="11">
        <v>264</v>
      </c>
      <c r="B86" s="11">
        <v>34</v>
      </c>
      <c r="C86" s="11">
        <f>IF(Resultados!D3='BR mujer'!A86,B86,0)</f>
        <v>0</v>
      </c>
    </row>
    <row r="87" spans="1:76">
      <c r="A87" s="11">
        <v>265</v>
      </c>
      <c r="B87" s="11">
        <v>34</v>
      </c>
      <c r="C87" s="11">
        <f>IF(Resultados!D3='BR mujer'!A87,B87,0)</f>
        <v>0</v>
      </c>
    </row>
    <row r="88" spans="1:76">
      <c r="A88" s="11">
        <v>266</v>
      </c>
      <c r="B88" s="11">
        <v>34</v>
      </c>
      <c r="C88" s="11">
        <f>IF(Resultados!D3='BR mujer'!A88,B88,0)</f>
        <v>0</v>
      </c>
    </row>
    <row r="89" spans="1:76">
      <c r="A89" s="11">
        <v>267</v>
      </c>
      <c r="B89" s="11">
        <v>34</v>
      </c>
      <c r="C89" s="11">
        <f>IF(Resultados!D3='BR mujer'!A89,B89,0)</f>
        <v>0</v>
      </c>
    </row>
    <row r="90" spans="1:76">
      <c r="A90" s="11">
        <v>268</v>
      </c>
      <c r="B90" s="11">
        <v>34</v>
      </c>
      <c r="C90" s="11">
        <f>IF(Resultados!D3='BR mujer'!A90,B90,0)</f>
        <v>0</v>
      </c>
    </row>
    <row r="91" spans="1:76">
      <c r="A91" s="11">
        <v>269</v>
      </c>
      <c r="B91" s="11">
        <v>34</v>
      </c>
      <c r="C91" s="11">
        <f>IF(Resultados!D3='BR mujer'!A91,B91,0)</f>
        <v>0</v>
      </c>
    </row>
    <row r="92" spans="1:76">
      <c r="A92" s="11">
        <v>270</v>
      </c>
      <c r="B92" s="11">
        <v>40</v>
      </c>
      <c r="C92" s="11">
        <f>IF(Resultados!D3='BR mujer'!A92,B92,0)</f>
        <v>0</v>
      </c>
    </row>
    <row r="93" spans="1:76">
      <c r="A93" s="11">
        <v>271</v>
      </c>
      <c r="B93" s="11">
        <v>40</v>
      </c>
      <c r="C93" s="11">
        <f>IF(Resultados!D3='BR mujer'!A93,B93,0)</f>
        <v>0</v>
      </c>
    </row>
    <row r="94" spans="1:76">
      <c r="A94" s="11">
        <v>272</v>
      </c>
      <c r="B94" s="11">
        <v>40</v>
      </c>
      <c r="C94" s="11">
        <f>IF(Resultados!D3='BR mujer'!A94,B94,0)</f>
        <v>0</v>
      </c>
    </row>
    <row r="95" spans="1:76">
      <c r="A95" s="11">
        <v>273</v>
      </c>
      <c r="B95" s="11">
        <v>40</v>
      </c>
      <c r="C95" s="11">
        <f>IF(Resultados!D3='BR mujer'!A95,B95,0)</f>
        <v>0</v>
      </c>
    </row>
    <row r="96" spans="1:76">
      <c r="A96" s="11">
        <v>274</v>
      </c>
      <c r="B96" s="11">
        <v>40</v>
      </c>
      <c r="C96" s="11">
        <f>IF(Resultados!D3='BR mujer'!A96,B96,0)</f>
        <v>0</v>
      </c>
    </row>
    <row r="97" spans="1:76">
      <c r="A97" s="11">
        <v>275</v>
      </c>
      <c r="B97" s="11">
        <v>40</v>
      </c>
      <c r="C97" s="11">
        <f>IF(Resultados!D3='BR mujer'!A97,B97,0)</f>
        <v>0</v>
      </c>
    </row>
    <row r="98" spans="1:76">
      <c r="A98" s="11">
        <v>276</v>
      </c>
      <c r="B98" s="11">
        <v>40</v>
      </c>
      <c r="C98" s="11">
        <f>IF(Resultados!D3='BR mujer'!A98,B98,0)</f>
        <v>0</v>
      </c>
    </row>
    <row r="99" spans="1:76">
      <c r="A99" s="11">
        <v>277</v>
      </c>
      <c r="B99" s="11">
        <v>40</v>
      </c>
      <c r="C99" s="11">
        <f>IF(Resultados!D3='BR mujer'!A99,B99,0)</f>
        <v>0</v>
      </c>
    </row>
    <row r="100" spans="1:76">
      <c r="A100" s="11">
        <v>278</v>
      </c>
      <c r="B100" s="11">
        <v>40</v>
      </c>
      <c r="C100" s="11">
        <f>IF(Resultados!D3='BR mujer'!A100,B100,0)</f>
        <v>0</v>
      </c>
    </row>
    <row r="101" spans="1:76">
      <c r="A101" s="11">
        <v>279</v>
      </c>
      <c r="B101" s="11">
        <v>40</v>
      </c>
      <c r="C101" s="11">
        <f>IF(Resultados!D3='BR mujer'!A101,B101,0)</f>
        <v>0</v>
      </c>
    </row>
    <row r="102" spans="1:76">
      <c r="A102" s="11">
        <v>280</v>
      </c>
      <c r="B102" s="11">
        <v>40</v>
      </c>
      <c r="C102" s="11">
        <f>IF(Resultados!D3='BR mujer'!A102,B102,0)</f>
        <v>0</v>
      </c>
    </row>
    <row r="103" spans="1:76">
      <c r="A103" s="11">
        <v>281</v>
      </c>
      <c r="B103" s="11">
        <v>40</v>
      </c>
      <c r="C103" s="11">
        <f>IF(Resultados!D3='BR mujer'!A103,B103,0)</f>
        <v>0</v>
      </c>
    </row>
    <row r="104" spans="1:76">
      <c r="A104" s="11">
        <v>282</v>
      </c>
      <c r="B104" s="11">
        <v>45</v>
      </c>
      <c r="C104" s="11">
        <f>IF(Resultados!D3='BR mujer'!A104,B104,0)</f>
        <v>0</v>
      </c>
    </row>
    <row r="105" spans="1:76">
      <c r="A105" s="11">
        <v>283</v>
      </c>
      <c r="B105" s="11">
        <v>45</v>
      </c>
      <c r="C105" s="11">
        <f>IF(Resultados!D3='BR mujer'!A105,B105,0)</f>
        <v>0</v>
      </c>
    </row>
    <row r="106" spans="1:76">
      <c r="A106" s="11">
        <v>284</v>
      </c>
      <c r="B106" s="11">
        <v>45</v>
      </c>
      <c r="C106" s="11">
        <f>IF(Resultados!D3='BR mujer'!A106,B106,0)</f>
        <v>0</v>
      </c>
    </row>
    <row r="107" spans="1:76">
      <c r="A107" s="11">
        <v>285</v>
      </c>
      <c r="B107" s="11">
        <v>45</v>
      </c>
      <c r="C107" s="11">
        <f>IF(Resultados!D3='BR mujer'!A107,B107,0)</f>
        <v>0</v>
      </c>
    </row>
    <row r="108" spans="1:76">
      <c r="A108" s="11">
        <v>286</v>
      </c>
      <c r="B108" s="11">
        <v>45</v>
      </c>
      <c r="C108" s="11">
        <f>IF(Resultados!D3='BR mujer'!A108,B108,0)</f>
        <v>0</v>
      </c>
    </row>
    <row r="109" spans="1:76">
      <c r="A109" s="11">
        <v>287</v>
      </c>
      <c r="B109" s="11">
        <v>45</v>
      </c>
      <c r="C109" s="11">
        <f>IF(Resultados!D3='BR mujer'!A109,B109,0)</f>
        <v>0</v>
      </c>
    </row>
    <row r="110" spans="1:76">
      <c r="A110" s="11">
        <v>288</v>
      </c>
      <c r="B110" s="11">
        <v>45</v>
      </c>
      <c r="C110" s="11">
        <f>IF(Resultados!D3='BR mujer'!A110,B110,0)</f>
        <v>0</v>
      </c>
    </row>
    <row r="111" spans="1:76">
      <c r="A111" s="11">
        <v>289</v>
      </c>
      <c r="B111" s="11">
        <v>45</v>
      </c>
      <c r="C111" s="11">
        <f>IF(Resultados!D3='BR mujer'!A111,B111,0)</f>
        <v>0</v>
      </c>
    </row>
    <row r="112" spans="1:76">
      <c r="A112" s="11">
        <v>290</v>
      </c>
      <c r="B112" s="11">
        <v>45</v>
      </c>
      <c r="C112" s="11">
        <f>IF(Resultados!D3='BR mujer'!A112,B112,0)</f>
        <v>0</v>
      </c>
    </row>
    <row r="113" spans="1:76">
      <c r="A113" s="11">
        <v>291</v>
      </c>
      <c r="B113" s="11">
        <v>45</v>
      </c>
      <c r="C113" s="11">
        <f>IF(Resultados!D3='BR mujer'!A113,B113,0)</f>
        <v>0</v>
      </c>
    </row>
    <row r="114" spans="1:76">
      <c r="A114" s="11">
        <v>292</v>
      </c>
      <c r="B114" s="11">
        <v>45</v>
      </c>
      <c r="C114" s="11">
        <f>IF(Resultados!D3='BR mujer'!A114,B114,0)</f>
        <v>0</v>
      </c>
    </row>
    <row r="115" spans="1:76">
      <c r="A115" s="11">
        <v>293</v>
      </c>
      <c r="B115" s="11">
        <v>45</v>
      </c>
      <c r="C115" s="11">
        <f>IF(Resultados!D3='BR mujer'!A115,B115,0)</f>
        <v>0</v>
      </c>
    </row>
    <row r="116" spans="1:76">
      <c r="A116" s="11">
        <v>294</v>
      </c>
      <c r="B116" s="11">
        <v>45</v>
      </c>
      <c r="C116" s="11">
        <f>IF(Resultados!D3='BR mujer'!A116,B116,0)</f>
        <v>0</v>
      </c>
    </row>
    <row r="117" spans="1:76">
      <c r="A117" s="11">
        <v>295</v>
      </c>
      <c r="B117" s="11">
        <v>50</v>
      </c>
      <c r="C117" s="11">
        <f>IF(Resultados!D3='BR mujer'!A117,B117,0)</f>
        <v>0</v>
      </c>
    </row>
    <row r="118" spans="1:76">
      <c r="A118" s="11">
        <v>296</v>
      </c>
      <c r="B118" s="11">
        <v>50</v>
      </c>
      <c r="C118" s="11">
        <f>IF(Resultados!D3='BR mujer'!A118,B118,0)</f>
        <v>0</v>
      </c>
    </row>
    <row r="119" spans="1:76">
      <c r="A119" s="11">
        <v>297</v>
      </c>
      <c r="B119" s="11">
        <v>50</v>
      </c>
      <c r="C119" s="11">
        <f>IF(Resultados!D3='BR mujer'!A119,B119,0)</f>
        <v>0</v>
      </c>
    </row>
    <row r="120" spans="1:76">
      <c r="A120" s="11">
        <v>298</v>
      </c>
      <c r="B120" s="11">
        <v>50</v>
      </c>
      <c r="C120" s="11">
        <f>IF(Resultados!D3='BR mujer'!A120,B120,0)</f>
        <v>0</v>
      </c>
    </row>
    <row r="121" spans="1:76">
      <c r="A121" s="11">
        <v>299</v>
      </c>
      <c r="B121" s="11">
        <v>50</v>
      </c>
      <c r="C121" s="11">
        <f>IF(Resultados!D3='BR mujer'!A121,B121,0)</f>
        <v>0</v>
      </c>
    </row>
    <row r="122" spans="1:76">
      <c r="A122" s="11">
        <v>300</v>
      </c>
      <c r="B122" s="11">
        <v>50</v>
      </c>
      <c r="C122" s="11">
        <f>IF(Resultados!D3='BR mujer'!A122,B122,0)</f>
        <v>0</v>
      </c>
    </row>
    <row r="123" spans="1:76">
      <c r="A123" s="11">
        <v>301</v>
      </c>
      <c r="B123" s="11">
        <v>50</v>
      </c>
      <c r="C123" s="11">
        <f>IF(Resultados!D3='BR mujer'!A123,B123,0)</f>
        <v>0</v>
      </c>
    </row>
    <row r="124" spans="1:76">
      <c r="A124" s="11">
        <v>302</v>
      </c>
      <c r="B124" s="11">
        <v>50</v>
      </c>
      <c r="C124" s="11">
        <f>IF(Resultados!D3='BR mujer'!A124,B124,0)</f>
        <v>0</v>
      </c>
    </row>
    <row r="125" spans="1:76">
      <c r="A125" s="11">
        <v>303</v>
      </c>
      <c r="B125" s="11">
        <v>50</v>
      </c>
      <c r="C125" s="11">
        <f>IF(Resultados!D3='BR mujer'!A125,B125,0)</f>
        <v>0</v>
      </c>
    </row>
    <row r="126" spans="1:76">
      <c r="A126" s="11">
        <v>304</v>
      </c>
      <c r="B126" s="11">
        <v>50</v>
      </c>
      <c r="C126" s="11">
        <f>IF(Resultados!D3='BR mujer'!A126,B126,0)</f>
        <v>0</v>
      </c>
    </row>
    <row r="127" spans="1:76">
      <c r="A127" s="11">
        <v>305</v>
      </c>
      <c r="B127" s="11">
        <v>50</v>
      </c>
      <c r="C127" s="11">
        <f>IF(Resultados!D3='BR mujer'!A127,B127,0)</f>
        <v>0</v>
      </c>
    </row>
    <row r="128" spans="1:76">
      <c r="A128" s="11">
        <v>306</v>
      </c>
      <c r="B128" s="11">
        <v>50</v>
      </c>
      <c r="C128" s="11">
        <f>IF(Resultados!D3='BR mujer'!A128,B128,0)</f>
        <v>0</v>
      </c>
    </row>
    <row r="129" spans="1:76">
      <c r="A129" s="11">
        <v>307</v>
      </c>
      <c r="B129" s="11">
        <v>54</v>
      </c>
      <c r="C129" s="11">
        <f>IF(Resultados!D3='BR mujer'!A129,B129,0)</f>
        <v>0</v>
      </c>
    </row>
    <row r="130" spans="1:76">
      <c r="A130" s="11">
        <v>308</v>
      </c>
      <c r="B130" s="11">
        <v>54</v>
      </c>
      <c r="C130" s="11">
        <f>IF(Resultados!D3='BR mujer'!A130,B130,0)</f>
        <v>0</v>
      </c>
    </row>
    <row r="131" spans="1:76">
      <c r="A131" s="11">
        <v>309</v>
      </c>
      <c r="B131" s="11">
        <v>54</v>
      </c>
      <c r="C131" s="11">
        <f>IF(Resultados!D3='BR mujer'!A131,B131,0)</f>
        <v>0</v>
      </c>
    </row>
    <row r="132" spans="1:76">
      <c r="A132" s="11">
        <v>310</v>
      </c>
      <c r="B132" s="11">
        <v>54</v>
      </c>
      <c r="C132" s="11">
        <f>IF(Resultados!D3='BR mujer'!A132,B132,0)</f>
        <v>0</v>
      </c>
    </row>
    <row r="133" spans="1:76">
      <c r="A133" s="11">
        <v>311</v>
      </c>
      <c r="B133" s="11">
        <v>54</v>
      </c>
      <c r="C133" s="11">
        <f>IF(Resultados!D3='BR mujer'!A133,B133,0)</f>
        <v>0</v>
      </c>
    </row>
    <row r="134" spans="1:76">
      <c r="A134" s="11">
        <v>312</v>
      </c>
      <c r="B134" s="11">
        <v>54</v>
      </c>
      <c r="C134" s="11">
        <f>IF(Resultados!D3='BR mujer'!A134,B134,0)</f>
        <v>0</v>
      </c>
    </row>
    <row r="135" spans="1:76">
      <c r="A135" s="11">
        <v>313</v>
      </c>
      <c r="B135" s="11">
        <v>54</v>
      </c>
      <c r="C135" s="11">
        <f>IF(Resultados!D3='BR mujer'!A135,B135,0)</f>
        <v>0</v>
      </c>
    </row>
    <row r="136" spans="1:76">
      <c r="A136" s="11">
        <v>319</v>
      </c>
      <c r="B136" s="11">
        <v>54</v>
      </c>
      <c r="C136" s="11">
        <f>IF(D136=TRUE,B136,0)</f>
        <v>0</v>
      </c>
      <c r="D136" s="11">
        <f>AND(Resultados!D3&gt;'BR mujer'!A135,Resultados!D3&lt;='BR mujer'!A136)</f>
        <v/>
      </c>
      <c r="P136" s="11">
        <f>AND(Resultados!U3&gt;'BR mujer'!N135,Resultados!U3&lt;='BR mujer'!N136)</f>
        <v/>
      </c>
      <c r="S136" s="11">
        <f>AND(Resultados!Y3&gt;'BR mujer'!Q135,Resultados!Y3&lt;='BR mujer'!Q136)</f>
        <v/>
      </c>
      <c r="V136" s="11">
        <f>AND(Resultados!AC3&gt;'BR mujer'!T135,Resultados!AC3&lt;='BR mujer'!T136)</f>
        <v/>
      </c>
      <c r="Y136" s="11">
        <f>AND(Resultados!AG3&gt;'BR mujer'!W135,Resultados!AG3&lt;='BR mujer'!W136)</f>
        <v/>
      </c>
      <c r="AB136" s="11">
        <f>AND(Resultados!AK3&gt;'BR mujer'!Z135,Resultados!AK3&lt;='BR mujer'!Z136)</f>
        <v/>
      </c>
      <c r="AE136" s="11">
        <f>AND(Resultados!AO3&gt;'BR mujer'!AC135,Resultados!AO3&lt;='BR mujer'!AC136)</f>
        <v/>
      </c>
      <c r="AH136" s="11">
        <f>AND(Resultados!AS3&gt;'BR mujer'!AF135,Resultados!AS3&lt;='BR mujer'!AF136)</f>
        <v/>
      </c>
      <c r="AK136" s="11">
        <f>AND(Resultados!AW3&gt;'BR mujer'!AI135,Resultados!AW3&lt;='BR mujer'!AI136)</f>
        <v/>
      </c>
      <c r="AN136" s="11">
        <f>AND(Resultados!BA3&gt;'BR mujer'!AL135,Resultados!BA3&lt;='BR mujer'!AL136)</f>
        <v/>
      </c>
      <c r="AQ136" s="11">
        <f>AND(Resultados!BD3&gt;'BR mujer'!AN135,Resultados!BD3&lt;='BR mujer'!AN136)</f>
        <v/>
      </c>
      <c r="AT136" s="11">
        <f>AND(Resultados!BH3&gt;'BR mujer'!AQ135,Resultados!BH3&lt;='BR mujer'!AQ136)</f>
        <v/>
      </c>
      <c r="AW136" s="11">
        <f>AND(Resultados!BM3&gt;'BR mujer'!AU135,Resultados!BM3&lt;='BR mujer'!AU136)</f>
        <v/>
      </c>
      <c r="AZ136" s="11">
        <f>AND(Resultados!BQ3&gt;'BR mujer'!AX135,Resultados!BQ3&lt;='BR mujer'!AX136)</f>
        <v/>
      </c>
      <c r="BC136" s="11">
        <f>AND(Resultados!BU3&gt;'BR mujer'!BA135,Resultados!BU3&lt;='BR mujer'!BA136)</f>
        <v/>
      </c>
      <c r="BF136" s="11">
        <f>AND(Resultados!BY3&gt;'BR mujer'!BD135,Resultados!BY3&lt;='BR mujer'!BD136)</f>
        <v/>
      </c>
      <c r="BI136" s="11">
        <f>AND(Resultados!CC3&gt;'BR mujer'!BG135,Resultados!CC3&lt;='BR mujer'!BG136)</f>
        <v/>
      </c>
      <c r="BP136" s="11">
        <f>AND(Resultados!CK3&gt;'BR mujer'!BM135,Resultados!CK3&lt;='BR mujer'!BM136)</f>
        <v/>
      </c>
      <c r="BS136" s="11">
        <f>AND(Resultados!CO3&gt;'BR mujer'!BQ135,Resultados!CO3&lt;='BR mujer'!BQ136)</f>
        <v/>
      </c>
      <c r="BV136" s="11">
        <f>AND(Resultados!CS3&gt;'BR mujer'!BT135,Resultados!CS3&lt;='BR mujer'!BT136)</f>
        <v/>
      </c>
    </row>
    <row r="137" spans="1:76">
      <c r="A137" s="11">
        <v>344</v>
      </c>
      <c r="B137" s="11">
        <v>55</v>
      </c>
      <c r="C137" s="11">
        <f>IF(D137=TRUE,B137,0)</f>
        <v>0</v>
      </c>
      <c r="D137" s="11">
        <f>AND(Resultados!D3&gt;'BR mujer'!A136,Resultados!D3&lt;='BR mujer'!A137)</f>
        <v/>
      </c>
      <c r="P137" s="11">
        <f>AND(Resultados!U3&gt;'BR mujer'!N136,Resultados!U3&lt;='BR mujer'!N137)</f>
        <v/>
      </c>
      <c r="S137" s="11">
        <f>AND(Resultados!Y3&gt;'BR mujer'!Q136,Resultados!Y3&lt;='BR mujer'!Q137)</f>
        <v/>
      </c>
      <c r="V137" s="11">
        <f>AND(Resultados!AC3&gt;'BR mujer'!T136,Resultados!AC3&lt;='BR mujer'!T137)</f>
        <v/>
      </c>
      <c r="Y137" s="11">
        <f>AND(Resultados!AG3&gt;'BR mujer'!W136,Resultados!AG3&lt;='BR mujer'!W137)</f>
        <v/>
      </c>
      <c r="AB137" s="11">
        <f>AND(Resultados!AK3&gt;'BR mujer'!Z136,Resultados!AK3&lt;='BR mujer'!Z137)</f>
        <v/>
      </c>
      <c r="AE137" s="11">
        <f>AND(Resultados!AO3&gt;'BR mujer'!AC136,Resultados!AO3&lt;='BR mujer'!AC137)</f>
        <v/>
      </c>
      <c r="AH137" s="11">
        <f>AND(Resultados!AS3&gt;'BR mujer'!AF136,Resultados!AS3&lt;='BR mujer'!AF137)</f>
        <v/>
      </c>
      <c r="AK137" s="11">
        <f>AND(Resultados!AW3&gt;'BR mujer'!AI136,Resultados!AW3&lt;='BR mujer'!AI137)</f>
        <v/>
      </c>
      <c r="AN137" s="11">
        <f>AND(Resultados!BA3&gt;'BR mujer'!AL136,Resultados!BA3&lt;='BR mujer'!AL137)</f>
        <v/>
      </c>
      <c r="AQ137" s="11">
        <f>AND(Resultados!BD3&gt;'BR mujer'!AN136,Resultados!BD3&lt;='BR mujer'!AN137)</f>
        <v/>
      </c>
      <c r="AT137" s="11">
        <f>AND(Resultados!BH3&gt;'BR mujer'!AQ136,Resultados!BH3&lt;='BR mujer'!AQ137)</f>
        <v/>
      </c>
      <c r="AW137" s="11">
        <f>AND(Resultados!BM3&gt;'BR mujer'!AU136,Resultados!BM3&lt;='BR mujer'!AU137)</f>
        <v/>
      </c>
      <c r="AZ137" s="11">
        <f>AND(Resultados!BQ3&gt;'BR mujer'!AX136,Resultados!BQ3&lt;='BR mujer'!AX137)</f>
        <v/>
      </c>
      <c r="BC137" s="11">
        <f>AND(Resultados!BU3&gt;'BR mujer'!BA136,Resultados!BU3&lt;='BR mujer'!BA137)</f>
        <v/>
      </c>
      <c r="BF137" s="11">
        <f>AND(Resultados!BY3&gt;'BR mujer'!BD136,Resultados!BY3&lt;='BR mujer'!BD137)</f>
        <v/>
      </c>
      <c r="BI137" s="11">
        <f>AND(Resultados!CC3&gt;'BR mujer'!BG136,Resultados!CC3&lt;='BR mujer'!BG137)</f>
        <v/>
      </c>
      <c r="BP137" s="11">
        <f>AND(Resultados!CK3&gt;'BR mujer'!BM136,Resultados!CK3&lt;='BR mujer'!BM137)</f>
        <v/>
      </c>
      <c r="BS137" s="11">
        <f>AND(Resultados!CO3&gt;'BR mujer'!BQ136,Resultados!CO3&lt;='BR mujer'!BQ137)</f>
        <v/>
      </c>
      <c r="BV137" s="11">
        <f>AND(Resultados!CS3&gt;'BR mujer'!BT136,Resultados!CS3&lt;='BR mujer'!BT137)</f>
        <v/>
      </c>
    </row>
    <row r="138" spans="1:76">
      <c r="A138" s="11">
        <v>356</v>
      </c>
      <c r="B138" s="11">
        <v>56</v>
      </c>
      <c r="C138" s="11">
        <f>IF(D138=TRUE,B138,0)</f>
        <v>0</v>
      </c>
      <c r="D138" s="11">
        <f>AND(Resultados!D3&gt;'BR mujer'!A137,Resultados!D3&lt;='BR mujer'!A138)</f>
        <v/>
      </c>
      <c r="P138" s="11">
        <f>AND(Resultados!U3&gt;'BR mujer'!N137,Resultados!U3&lt;='BR mujer'!N138)</f>
        <v/>
      </c>
      <c r="S138" s="11">
        <f>AND(Resultados!Y3&gt;'BR mujer'!Q137,Resultados!Y3&lt;='BR mujer'!Q138)</f>
        <v/>
      </c>
      <c r="V138" s="11">
        <f>AND(Resultados!AC3&gt;'BR mujer'!T137,Resultados!AC3&lt;='BR mujer'!T138)</f>
        <v/>
      </c>
      <c r="Y138" s="11">
        <f>AND(Resultados!AG3&gt;'BR mujer'!W137,Resultados!AG3&lt;='BR mujer'!W138)</f>
        <v/>
      </c>
      <c r="AB138" s="11">
        <f>AND(Resultados!AK3&gt;'BR mujer'!Z137,Resultados!AK3&lt;='BR mujer'!Z138)</f>
        <v/>
      </c>
      <c r="AE138" s="11">
        <f>AND(Resultados!AO3&gt;'BR mujer'!AC137,Resultados!AO3&lt;='BR mujer'!AC138)</f>
        <v/>
      </c>
      <c r="AH138" s="11">
        <f>AND(Resultados!AS3&gt;'BR mujer'!AF137,Resultados!AS3&lt;='BR mujer'!AF138)</f>
        <v/>
      </c>
      <c r="AK138" s="11">
        <f>AND(Resultados!AW3&gt;'BR mujer'!AI137,Resultados!AW3&lt;='BR mujer'!AI138)</f>
        <v/>
      </c>
      <c r="AN138" s="11">
        <f>AND(Resultados!BA3&gt;'BR mujer'!AL137,Resultados!BA3&lt;='BR mujer'!AL138)</f>
        <v/>
      </c>
      <c r="AQ138" s="11">
        <f>AND(Resultados!BD3&gt;'BR mujer'!AN137,Resultados!BD3&lt;='BR mujer'!AN138)</f>
        <v/>
      </c>
      <c r="AT138" s="11">
        <f>AND(Resultados!BH3&gt;'BR mujer'!AQ137,Resultados!BH3&lt;='BR mujer'!AQ138)</f>
        <v/>
      </c>
      <c r="AW138" s="11">
        <f>AND(Resultados!BM3&gt;'BR mujer'!AU137,Resultados!BM3&lt;='BR mujer'!AU138)</f>
        <v/>
      </c>
      <c r="AZ138" s="11">
        <f>AND(Resultados!BQ3&gt;'BR mujer'!AX137,Resultados!BQ3&lt;='BR mujer'!AX138)</f>
        <v/>
      </c>
      <c r="BC138" s="11">
        <f>AND(Resultados!BU3&gt;'BR mujer'!BA137,Resultados!BU3&lt;='BR mujer'!BA138)</f>
        <v/>
      </c>
      <c r="BF138" s="11">
        <f>AND(Resultados!BY3&gt;'BR mujer'!BD137,Resultados!BY3&lt;='BR mujer'!BD138)</f>
        <v/>
      </c>
      <c r="BI138" s="11">
        <f>AND(Resultados!CC3&gt;'BR mujer'!BG137,Resultados!CC3&lt;='BR mujer'!BG138)</f>
        <v/>
      </c>
      <c r="BP138" s="11">
        <f>AND(Resultados!CK3&gt;'BR mujer'!BM137,Resultados!CK3&lt;='BR mujer'!BM138)</f>
        <v/>
      </c>
      <c r="BS138" s="11">
        <f>AND(Resultados!CO3&gt;'BR mujer'!BQ137,Resultados!CO3&lt;='BR mujer'!BQ138)</f>
        <v/>
      </c>
      <c r="BV138" s="11">
        <f>AND(Resultados!CS3&gt;'BR mujer'!BT137,Resultados!CS3&lt;='BR mujer'!BT138)</f>
        <v/>
      </c>
    </row>
    <row r="139" spans="1:76">
      <c r="A139" s="11">
        <v>369</v>
      </c>
      <c r="B139" s="11">
        <v>58</v>
      </c>
      <c r="C139" s="11">
        <f>IF(D139=TRUE,B139,0)</f>
        <v>0</v>
      </c>
      <c r="D139" s="11">
        <f>AND(Resultados!D3&gt;'BR mujer'!A138,Resultados!D3&lt;='BR mujer'!A139)</f>
        <v/>
      </c>
      <c r="P139" s="11">
        <f>AND(Resultados!U3&gt;'BR mujer'!N138,Resultados!U3&lt;='BR mujer'!N139)</f>
        <v/>
      </c>
      <c r="S139" s="11">
        <f>AND(Resultados!Y3&gt;'BR mujer'!Q138,Resultados!Y3&lt;='BR mujer'!Q139)</f>
        <v/>
      </c>
      <c r="V139" s="11">
        <f>AND(Resultados!AC3&gt;'BR mujer'!T138,Resultados!AC3&lt;='BR mujer'!T139)</f>
        <v/>
      </c>
      <c r="Y139" s="11">
        <f>AND(Resultados!AG3&gt;'BR mujer'!W138,Resultados!AG3&lt;='BR mujer'!W139)</f>
        <v/>
      </c>
      <c r="AB139" s="11">
        <f>AND(Resultados!AK3&gt;'BR mujer'!Z138,Resultados!AK3&lt;='BR mujer'!Z139)</f>
        <v/>
      </c>
      <c r="AE139" s="11">
        <f>AND(Resultados!AO3&gt;'BR mujer'!AC138,Resultados!AO3&lt;='BR mujer'!AC139)</f>
        <v/>
      </c>
      <c r="AH139" s="11">
        <f>AND(Resultados!AS3&gt;'BR mujer'!AF138,Resultados!AS3&lt;='BR mujer'!AF139)</f>
        <v/>
      </c>
      <c r="AK139" s="11">
        <f>AND(Resultados!AW3&gt;'BR mujer'!AI138,Resultados!AW3&lt;='BR mujer'!AI139)</f>
        <v/>
      </c>
      <c r="AN139" s="11">
        <f>AND(Resultados!BA3&gt;'BR mujer'!AL138,Resultados!BA3&lt;='BR mujer'!AL139)</f>
        <v/>
      </c>
      <c r="AQ139" s="11">
        <f>AND(Resultados!BD3&gt;'BR mujer'!AN138,Resultados!BD3&lt;='BR mujer'!AN139)</f>
        <v/>
      </c>
      <c r="AT139" s="11">
        <f>AND(Resultados!BH3&gt;'BR mujer'!AQ138,Resultados!BH3&lt;='BR mujer'!AQ139)</f>
        <v/>
      </c>
      <c r="AW139" s="11">
        <f>AND(Resultados!BM3&gt;'BR mujer'!AU138,Resultados!BM3&lt;='BR mujer'!AU139)</f>
        <v/>
      </c>
      <c r="AZ139" s="11">
        <f>AND(Resultados!BQ3&gt;'BR mujer'!AX138,Resultados!BQ3&lt;='BR mujer'!AX139)</f>
        <v/>
      </c>
      <c r="BC139" s="11">
        <f>AND(Resultados!BU3&gt;'BR mujer'!BA138,Resultados!BU3&lt;='BR mujer'!BA139)</f>
        <v/>
      </c>
      <c r="BF139" s="11">
        <f>AND(Resultados!BY3&gt;'BR mujer'!BD138,Resultados!BY3&lt;='BR mujer'!BD139)</f>
        <v/>
      </c>
      <c r="BI139" s="11">
        <f>AND(Resultados!CC3&gt;'BR mujer'!BG138,Resultados!CC3&lt;='BR mujer'!BG139)</f>
        <v/>
      </c>
      <c r="BP139" s="11">
        <f>AND(Resultados!CK3&gt;'BR mujer'!BM138,Resultados!CK3&lt;='BR mujer'!BM139)</f>
        <v/>
      </c>
      <c r="BS139" s="11">
        <f>AND(Resultados!CO3&gt;'BR mujer'!BQ138,Resultados!CO3&lt;='BR mujer'!BQ139)</f>
        <v/>
      </c>
      <c r="BV139" s="11">
        <f>AND(Resultados!CS3&gt;'BR mujer'!BT138,Resultados!CS3&lt;='BR mujer'!BT139)</f>
        <v/>
      </c>
    </row>
    <row r="140" spans="1:76">
      <c r="A140" s="11">
        <v>381</v>
      </c>
      <c r="B140" s="11">
        <v>60</v>
      </c>
      <c r="C140" s="11">
        <f>IF(D140=TRUE,B140,0)</f>
        <v>0</v>
      </c>
      <c r="D140" s="11">
        <f>AND(Resultados!D3&gt;'BR mujer'!A139,Resultados!D3&lt;='BR mujer'!A140)</f>
        <v/>
      </c>
      <c r="P140" s="11">
        <f>AND(Resultados!U3&gt;'BR mujer'!N139,Resultados!U3&lt;='BR mujer'!N140)</f>
        <v/>
      </c>
      <c r="S140" s="11">
        <f>AND(Resultados!Y3&gt;'BR mujer'!Q139,Resultados!Y3&lt;='BR mujer'!Q140)</f>
        <v/>
      </c>
      <c r="V140" s="11">
        <f>AND(Resultados!AC3&gt;'BR mujer'!T139,Resultados!AC3&lt;='BR mujer'!T140)</f>
        <v/>
      </c>
      <c r="Y140" s="11">
        <f>AND(Resultados!AG3&gt;'BR mujer'!W139,Resultados!AG3&lt;='BR mujer'!W140)</f>
        <v/>
      </c>
      <c r="AB140" s="11">
        <f>AND(Resultados!AK3&gt;'BR mujer'!Z139,Resultados!AK3&lt;='BR mujer'!Z140)</f>
        <v/>
      </c>
      <c r="AE140" s="11">
        <f>AND(Resultados!AO3&gt;'BR mujer'!AC139,Resultados!AO3&lt;='BR mujer'!AC140)</f>
        <v/>
      </c>
      <c r="AH140" s="11">
        <f>AND(Resultados!AS3&gt;'BR mujer'!AF139,Resultados!AS3&lt;='BR mujer'!AF140)</f>
        <v/>
      </c>
      <c r="AK140" s="11">
        <f>AND(Resultados!AW3&gt;'BR mujer'!AI139,Resultados!AW3&lt;='BR mujer'!AI140)</f>
        <v/>
      </c>
      <c r="AN140" s="11">
        <f>AND(Resultados!BA3&gt;'BR mujer'!AL139,Resultados!BA3&lt;='BR mujer'!AL140)</f>
        <v/>
      </c>
      <c r="AQ140" s="11">
        <f>AND(Resultados!BD3&gt;'BR mujer'!AN139,Resultados!BD3&lt;='BR mujer'!AN140)</f>
        <v/>
      </c>
      <c r="AT140" s="11">
        <f>AND(Resultados!BH3&gt;'BR mujer'!AQ139,Resultados!BH3&lt;='BR mujer'!AQ140)</f>
        <v/>
      </c>
      <c r="AW140" s="11">
        <f>AND(Resultados!BM3&gt;'BR mujer'!AU139,Resultados!BM3&lt;='BR mujer'!AU140)</f>
        <v/>
      </c>
      <c r="AZ140" s="11">
        <f>AND(Resultados!BQ3&gt;'BR mujer'!AX139,Resultados!BQ3&lt;='BR mujer'!AX140)</f>
        <v/>
      </c>
      <c r="BC140" s="11">
        <f>AND(Resultados!BU3&gt;'BR mujer'!BA139,Resultados!BU3&lt;='BR mujer'!BA140)</f>
        <v/>
      </c>
      <c r="BF140" s="11">
        <f>AND(Resultados!BY3&gt;'BR mujer'!BD139,Resultados!BY3&lt;='BR mujer'!BD140)</f>
        <v/>
      </c>
      <c r="BI140" s="11">
        <f>AND(Resultados!CC3&gt;'BR mujer'!BG139,Resultados!CC3&lt;='BR mujer'!BG140)</f>
        <v/>
      </c>
      <c r="BP140" s="11">
        <f>AND(Resultados!CK3&gt;'BR mujer'!BM139,Resultados!CK3&lt;='BR mujer'!BM140)</f>
        <v/>
      </c>
      <c r="BS140" s="11">
        <f>AND(Resultados!CO3&gt;'BR mujer'!BQ139,Resultados!CO3&lt;='BR mujer'!BQ140)</f>
        <v/>
      </c>
      <c r="BV140" s="11">
        <f>AND(Resultados!CS3&gt;'BR mujer'!BT139,Resultados!CS3&lt;='BR mujer'!BT140)</f>
        <v/>
      </c>
    </row>
    <row r="141" spans="1:76">
      <c r="A141" s="11">
        <v>394</v>
      </c>
      <c r="B141" s="11">
        <v>63</v>
      </c>
      <c r="C141" s="11">
        <f>IF(D141=TRUE,B141,0)</f>
        <v>0</v>
      </c>
      <c r="D141" s="11">
        <f>AND(Resultados!D3&gt;'BR mujer'!A140,Resultados!D3&lt;='BR mujer'!A141)</f>
        <v/>
      </c>
      <c r="P141" s="11">
        <f>AND(Resultados!U3&gt;'BR mujer'!N140,Resultados!U3&lt;='BR mujer'!N141)</f>
        <v/>
      </c>
      <c r="S141" s="11">
        <f>AND(Resultados!Y3&gt;'BR mujer'!Q140,Resultados!Y3&lt;='BR mujer'!Q141)</f>
        <v/>
      </c>
      <c r="V141" s="11">
        <f>AND(Resultados!AC3&gt;'BR mujer'!T140,Resultados!AC3&lt;='BR mujer'!T141)</f>
        <v/>
      </c>
      <c r="Y141" s="11">
        <f>AND(Resultados!AG3&gt;'BR mujer'!W140,Resultados!AG3&lt;='BR mujer'!W141)</f>
        <v/>
      </c>
      <c r="AB141" s="11">
        <f>AND(Resultados!AK3&gt;'BR mujer'!Z140,Resultados!AK3&lt;='BR mujer'!Z141)</f>
        <v/>
      </c>
      <c r="AE141" s="11">
        <f>AND(Resultados!AO3&gt;'BR mujer'!AC140,Resultados!AO3&lt;='BR mujer'!AC141)</f>
        <v/>
      </c>
      <c r="AH141" s="11">
        <f>AND(Resultados!AS3&gt;'BR mujer'!AF140,Resultados!AS3&lt;='BR mujer'!AF141)</f>
        <v/>
      </c>
      <c r="AK141" s="11">
        <f>AND(Resultados!AW3&gt;'BR mujer'!AI140,Resultados!AW3&lt;='BR mujer'!AI141)</f>
        <v/>
      </c>
      <c r="AN141" s="11">
        <f>AND(Resultados!BA3&gt;'BR mujer'!AL140,Resultados!BA3&lt;='BR mujer'!AL141)</f>
        <v/>
      </c>
      <c r="AQ141" s="11">
        <f>AND(Resultados!BD3&gt;'BR mujer'!AN140,Resultados!BD3&lt;='BR mujer'!AN141)</f>
        <v/>
      </c>
      <c r="AT141" s="11">
        <f>AND(Resultados!BH3&gt;'BR mujer'!AQ140,Resultados!BH3&lt;='BR mujer'!AQ141)</f>
        <v/>
      </c>
      <c r="AW141" s="11">
        <f>AND(Resultados!BM3&gt;'BR mujer'!AU140,Resultados!BM3&lt;='BR mujer'!AU141)</f>
        <v/>
      </c>
      <c r="AZ141" s="11">
        <f>AND(Resultados!BQ3&gt;'BR mujer'!AX140,Resultados!BQ3&lt;='BR mujer'!AX141)</f>
        <v/>
      </c>
      <c r="BC141" s="11">
        <f>AND(Resultados!BU3&gt;'BR mujer'!BA140,Resultados!BU3&lt;='BR mujer'!BA141)</f>
        <v/>
      </c>
      <c r="BF141" s="11">
        <f>AND(Resultados!BY3&gt;'BR mujer'!BD140,Resultados!BY3&lt;='BR mujer'!BD141)</f>
        <v/>
      </c>
      <c r="BI141" s="11">
        <f>AND(Resultados!CC3&gt;'BR mujer'!BG140,Resultados!CC3&lt;='BR mujer'!BG141)</f>
        <v/>
      </c>
      <c r="BP141" s="11">
        <f>AND(Resultados!CK3&gt;'BR mujer'!BM140,Resultados!CK3&lt;='BR mujer'!BM141)</f>
        <v/>
      </c>
      <c r="BS141" s="11">
        <f>AND(Resultados!CO3&gt;'BR mujer'!BQ140,Resultados!CO3&lt;='BR mujer'!BQ141)</f>
        <v/>
      </c>
      <c r="BV141" s="11">
        <f>AND(Resultados!CS3&gt;'BR mujer'!BT140,Resultados!CS3&lt;='BR mujer'!BT141)</f>
        <v/>
      </c>
    </row>
    <row r="142" spans="1:76">
      <c r="A142" s="11">
        <v>419</v>
      </c>
      <c r="B142" s="11">
        <v>65</v>
      </c>
      <c r="C142" s="11">
        <f>IF(D142=TRUE,B142,0)</f>
        <v>0</v>
      </c>
      <c r="D142" s="11">
        <f>AND(Resultados!D3&gt;'BR mujer'!A141,Resultados!D3&lt;='BR mujer'!A142)</f>
        <v/>
      </c>
      <c r="P142" s="11">
        <f>AND(Resultados!U3&gt;'BR mujer'!N141,Resultados!U3&lt;='BR mujer'!N142)</f>
        <v/>
      </c>
      <c r="S142" s="11">
        <f>AND(Resultados!Y3&gt;'BR mujer'!Q141,Resultados!Y3&lt;='BR mujer'!Q142)</f>
        <v/>
      </c>
      <c r="V142" s="11">
        <f>AND(Resultados!AC3&gt;'BR mujer'!T141,Resultados!AC3&lt;='BR mujer'!T142)</f>
        <v/>
      </c>
      <c r="Y142" s="11">
        <f>AND(Resultados!AG3&gt;'BR mujer'!W141,Resultados!AG3&lt;='BR mujer'!W142)</f>
        <v/>
      </c>
      <c r="AB142" s="11">
        <f>AND(Resultados!AK3&gt;'BR mujer'!Z141,Resultados!AK3&lt;='BR mujer'!Z142)</f>
        <v/>
      </c>
      <c r="AE142" s="11">
        <f>AND(Resultados!AO3&gt;'BR mujer'!AC141,Resultados!AO3&lt;='BR mujer'!AC142)</f>
        <v/>
      </c>
      <c r="AH142" s="11">
        <f>AND(Resultados!AS3&gt;'BR mujer'!AF141,Resultados!AS3&lt;='BR mujer'!AF142)</f>
        <v/>
      </c>
      <c r="AK142" s="11">
        <f>AND(Resultados!AW3&gt;'BR mujer'!AI141,Resultados!AW3&lt;='BR mujer'!AI142)</f>
        <v/>
      </c>
      <c r="AN142" s="11">
        <f>AND(Resultados!BA3&gt;'BR mujer'!AL141,Resultados!BA3&lt;='BR mujer'!AL142)</f>
        <v/>
      </c>
      <c r="AQ142" s="11">
        <f>AND(Resultados!BD3&gt;'BR mujer'!AN141,Resultados!BD3&lt;='BR mujer'!AN142)</f>
        <v/>
      </c>
      <c r="AT142" s="11">
        <f>AND(Resultados!BH3&gt;'BR mujer'!AQ141,Resultados!BH3&lt;='BR mujer'!AQ142)</f>
        <v/>
      </c>
      <c r="AW142" s="11">
        <f>AND(Resultados!BM3&gt;'BR mujer'!AU141,Resultados!BM3&lt;='BR mujer'!AU142)</f>
        <v/>
      </c>
      <c r="AZ142" s="11">
        <f>AND(Resultados!BQ3&gt;'BR mujer'!AX141,Resultados!BQ3&lt;='BR mujer'!AX142)</f>
        <v/>
      </c>
      <c r="BC142" s="11">
        <f>AND(Resultados!BU3&gt;'BR mujer'!BA141,Resultados!BU3&lt;='BR mujer'!BA142)</f>
        <v/>
      </c>
      <c r="BF142" s="11">
        <f>AND(Resultados!BY3&gt;'BR mujer'!BD141,Resultados!BY3&lt;='BR mujer'!BD142)</f>
        <v/>
      </c>
      <c r="BI142" s="11">
        <f>AND(Resultados!CC3&gt;'BR mujer'!BG141,Resultados!CC3&lt;='BR mujer'!BG142)</f>
        <v/>
      </c>
      <c r="BP142" s="11">
        <f>AND(Resultados!CK3&gt;'BR mujer'!BM141,Resultados!CK3&lt;='BR mujer'!BM142)</f>
        <v/>
      </c>
      <c r="BS142" s="11">
        <f>AND(Resultados!CO3&gt;'BR mujer'!BQ141,Resultados!CO3&lt;='BR mujer'!BQ142)</f>
        <v/>
      </c>
      <c r="BV142" s="11">
        <f>AND(Resultados!CS3&gt;'BR mujer'!BT141,Resultados!CS3&lt;='BR mujer'!BT142)</f>
        <v/>
      </c>
    </row>
    <row r="143" spans="1:76">
      <c r="A143" s="11">
        <v>431</v>
      </c>
      <c r="B143" s="11">
        <v>67</v>
      </c>
      <c r="C143" s="11">
        <f>IF(D143=TRUE,B143,0)</f>
        <v>0</v>
      </c>
      <c r="D143" s="11">
        <f>AND(Resultados!D3&gt;'BR mujer'!A142,Resultados!D3&lt;='BR mujer'!A143)</f>
        <v/>
      </c>
      <c r="P143" s="11">
        <f>AND(Resultados!U3&gt;'BR mujer'!N142,Resultados!U3&lt;='BR mujer'!N143)</f>
        <v/>
      </c>
      <c r="S143" s="11">
        <f>AND(Resultados!Y3&gt;'BR mujer'!Q142,Resultados!Y3&lt;='BR mujer'!Q143)</f>
        <v/>
      </c>
      <c r="V143" s="11">
        <f>AND(Resultados!AC3&gt;'BR mujer'!T142,Resultados!AC3&lt;='BR mujer'!T143)</f>
        <v/>
      </c>
      <c r="Y143" s="11">
        <f>AND(Resultados!AG3&gt;'BR mujer'!W142,Resultados!AG3&lt;='BR mujer'!W143)</f>
        <v/>
      </c>
      <c r="AB143" s="11">
        <f>AND(Resultados!AK3&gt;'BR mujer'!Z142,Resultados!AK3&lt;='BR mujer'!Z143)</f>
        <v/>
      </c>
      <c r="AE143" s="11">
        <f>AND(Resultados!AO3&gt;'BR mujer'!AC142,Resultados!AO3&lt;='BR mujer'!AC143)</f>
        <v/>
      </c>
      <c r="AH143" s="11">
        <f>AND(Resultados!AS3&gt;'BR mujer'!AF142,Resultados!AS3&lt;='BR mujer'!AF143)</f>
        <v/>
      </c>
      <c r="AK143" s="11">
        <f>AND(Resultados!AW3&gt;'BR mujer'!AI142,Resultados!AW3&lt;='BR mujer'!AI143)</f>
        <v/>
      </c>
      <c r="AN143" s="11">
        <f>AND(Resultados!BA3&gt;'BR mujer'!AL142,Resultados!BA3&lt;='BR mujer'!AL143)</f>
        <v/>
      </c>
      <c r="AQ143" s="11">
        <f>AND(Resultados!BD3&gt;'BR mujer'!AN142,Resultados!BD3&lt;='BR mujer'!AN143)</f>
        <v/>
      </c>
      <c r="AT143" s="11">
        <f>AND(Resultados!BH3&gt;'BR mujer'!AQ142,Resultados!BH3&lt;='BR mujer'!AQ143)</f>
        <v/>
      </c>
      <c r="AW143" s="11">
        <f>AND(Resultados!BM3&gt;'BR mujer'!AU142,Resultados!BM3&lt;='BR mujer'!AU143)</f>
        <v/>
      </c>
      <c r="AZ143" s="11">
        <f>AND(Resultados!BQ3&gt;'BR mujer'!AX142,Resultados!BQ3&lt;='BR mujer'!AX143)</f>
        <v/>
      </c>
      <c r="BC143" s="11">
        <f>AND(Resultados!BU3&gt;'BR mujer'!BA142,Resultados!BU3&lt;='BR mujer'!BA143)</f>
        <v/>
      </c>
      <c r="BF143" s="11">
        <f>AND(Resultados!BY3&gt;'BR mujer'!BD142,Resultados!BY3&lt;='BR mujer'!BD143)</f>
        <v/>
      </c>
      <c r="BI143" s="11">
        <f>AND(Resultados!CC3&gt;'BR mujer'!BG142,Resultados!CC3&lt;='BR mujer'!BG143)</f>
        <v/>
      </c>
      <c r="BP143" s="11">
        <f>AND(Resultados!CK3&gt;'BR mujer'!BM142,Resultados!CK3&lt;='BR mujer'!BM143)</f>
        <v/>
      </c>
      <c r="BS143" s="11">
        <f>AND(Resultados!CO3&gt;'BR mujer'!BQ142,Resultados!CO3&lt;='BR mujer'!BQ143)</f>
        <v/>
      </c>
      <c r="BV143" s="11">
        <f>AND(Resultados!CS3&gt;'BR mujer'!BT142,Resultados!CS3&lt;='BR mujer'!BT143)</f>
        <v/>
      </c>
    </row>
    <row r="144" spans="1:76">
      <c r="A144" s="11">
        <v>444</v>
      </c>
      <c r="B144" s="11">
        <v>70</v>
      </c>
      <c r="C144" s="11">
        <f>IF(D144=TRUE,B144,0)</f>
        <v>0</v>
      </c>
      <c r="D144" s="11">
        <f>AND(Resultados!D3&gt;'BR mujer'!A143,Resultados!D3&lt;='BR mujer'!A144)</f>
        <v/>
      </c>
      <c r="P144" s="11">
        <f>AND(Resultados!U3&gt;'BR mujer'!N143,Resultados!U3&lt;='BR mujer'!N144)</f>
        <v/>
      </c>
      <c r="S144" s="11">
        <f>AND(Resultados!Y3&gt;'BR mujer'!Q143,Resultados!Y3&lt;='BR mujer'!Q144)</f>
        <v/>
      </c>
      <c r="V144" s="11">
        <f>AND(Resultados!AC3&gt;'BR mujer'!T143,Resultados!AC3&lt;='BR mujer'!T144)</f>
        <v/>
      </c>
      <c r="Y144" s="11">
        <f>AND(Resultados!AG3&gt;'BR mujer'!W143,Resultados!AG3&lt;='BR mujer'!W144)</f>
        <v/>
      </c>
      <c r="AB144" s="11">
        <f>AND(Resultados!AK3&gt;'BR mujer'!Z143,Resultados!AK3&lt;='BR mujer'!Z144)</f>
        <v/>
      </c>
      <c r="AE144" s="11">
        <f>AND(Resultados!AO3&gt;'BR mujer'!AC143,Resultados!AO3&lt;='BR mujer'!AC144)</f>
        <v/>
      </c>
      <c r="AH144" s="11">
        <f>AND(Resultados!AS3&gt;'BR mujer'!AF143,Resultados!AS3&lt;='BR mujer'!AF144)</f>
        <v/>
      </c>
      <c r="AK144" s="11">
        <f>AND(Resultados!AW3&gt;'BR mujer'!AI143,Resultados!AW3&lt;='BR mujer'!AI144)</f>
        <v/>
      </c>
      <c r="AN144" s="11">
        <f>AND(Resultados!BA3&gt;'BR mujer'!AL143,Resultados!BA3&lt;='BR mujer'!AL144)</f>
        <v/>
      </c>
      <c r="AQ144" s="11">
        <f>AND(Resultados!BD3&gt;'BR mujer'!AN143,Resultados!BD3&lt;='BR mujer'!AN144)</f>
        <v/>
      </c>
      <c r="AT144" s="11">
        <f>AND(Resultados!BH3&gt;'BR mujer'!AQ143,Resultados!BH3&lt;='BR mujer'!AQ144)</f>
        <v/>
      </c>
      <c r="AW144" s="11">
        <f>AND(Resultados!BM3&gt;'BR mujer'!AU143,Resultados!BM3&lt;='BR mujer'!AU144)</f>
        <v/>
      </c>
      <c r="AZ144" s="11">
        <f>AND(Resultados!BQ3&gt;'BR mujer'!AX143,Resultados!BQ3&lt;='BR mujer'!AX144)</f>
        <v/>
      </c>
      <c r="BC144" s="11">
        <f>AND(Resultados!BU3&gt;'BR mujer'!BA143,Resultados!BU3&lt;='BR mujer'!BA144)</f>
        <v/>
      </c>
      <c r="BF144" s="11">
        <f>AND(Resultados!BY3&gt;'BR mujer'!BD143,Resultados!BY3&lt;='BR mujer'!BD144)</f>
        <v/>
      </c>
      <c r="BI144" s="11">
        <f>AND(Resultados!CC3&gt;'BR mujer'!BG143,Resultados!CC3&lt;='BR mujer'!BG144)</f>
        <v/>
      </c>
      <c r="BP144" s="11">
        <f>AND(Resultados!CK3&gt;'BR mujer'!BM143,Resultados!CK3&lt;='BR mujer'!BM144)</f>
        <v/>
      </c>
      <c r="BS144" s="11">
        <f>AND(Resultados!CO3&gt;'BR mujer'!BQ143,Resultados!CO3&lt;='BR mujer'!BQ144)</f>
        <v/>
      </c>
      <c r="BV144" s="11">
        <f>AND(Resultados!CS3&gt;'BR mujer'!BT143,Resultados!CS3&lt;='BR mujer'!BT144)</f>
        <v/>
      </c>
    </row>
    <row r="145" spans="1:76">
      <c r="A145" s="11">
        <v>456</v>
      </c>
      <c r="B145" s="11">
        <v>72</v>
      </c>
      <c r="C145" s="11">
        <f>IF(D145=TRUE,B145,0)</f>
        <v>0</v>
      </c>
      <c r="D145" s="11">
        <f>AND(Resultados!D3&gt;'BR mujer'!A144,Resultados!D3&lt;='BR mujer'!A145)</f>
        <v/>
      </c>
      <c r="P145" s="11">
        <f>AND(Resultados!U3&gt;'BR mujer'!N144,Resultados!U3&lt;='BR mujer'!N145)</f>
        <v/>
      </c>
      <c r="S145" s="11">
        <f>AND(Resultados!Y3&gt;'BR mujer'!Q144,Resultados!Y3&lt;='BR mujer'!Q145)</f>
        <v/>
      </c>
      <c r="V145" s="11">
        <f>AND(Resultados!AC3&gt;'BR mujer'!T144,Resultados!AC3&lt;='BR mujer'!T145)</f>
        <v/>
      </c>
      <c r="Y145" s="11">
        <f>AND(Resultados!AG3&gt;'BR mujer'!W144,Resultados!AG3&lt;='BR mujer'!W145)</f>
        <v/>
      </c>
      <c r="AB145" s="11">
        <f>AND(Resultados!AK3&gt;'BR mujer'!Z144,Resultados!AK3&lt;='BR mujer'!Z145)</f>
        <v/>
      </c>
      <c r="AE145" s="11">
        <f>AND(Resultados!AO3&gt;'BR mujer'!AC144,Resultados!AO3&lt;='BR mujer'!AC145)</f>
        <v/>
      </c>
      <c r="AH145" s="11">
        <f>AND(Resultados!AS3&gt;'BR mujer'!AF144,Resultados!AS3&lt;='BR mujer'!AF145)</f>
        <v/>
      </c>
      <c r="AK145" s="11">
        <f>AND(Resultados!AW3&gt;'BR mujer'!AI144,Resultados!AW3&lt;='BR mujer'!AI145)</f>
        <v/>
      </c>
      <c r="AN145" s="11">
        <f>AND(Resultados!BA3&gt;'BR mujer'!AL144,Resultados!BA3&lt;='BR mujer'!AL145)</f>
        <v/>
      </c>
      <c r="AQ145" s="11">
        <f>AND(Resultados!BD3&gt;'BR mujer'!AN144,Resultados!BD3&lt;='BR mujer'!AN145)</f>
        <v/>
      </c>
      <c r="AT145" s="11">
        <f>AND(Resultados!BH3&gt;'BR mujer'!AQ144,Resultados!BH3&lt;='BR mujer'!AQ145)</f>
        <v/>
      </c>
      <c r="AW145" s="11">
        <f>AND(Resultados!BM3&gt;'BR mujer'!AU144,Resultados!BM3&lt;='BR mujer'!AU145)</f>
        <v/>
      </c>
      <c r="AZ145" s="11">
        <f>AND(Resultados!BQ3&gt;'BR mujer'!AX144,Resultados!BQ3&lt;='BR mujer'!AX145)</f>
        <v/>
      </c>
      <c r="BC145" s="11">
        <f>AND(Resultados!BU3&gt;'BR mujer'!BA144,Resultados!BU3&lt;='BR mujer'!BA145)</f>
        <v/>
      </c>
      <c r="BF145" s="11">
        <f>AND(Resultados!BY3&gt;'BR mujer'!BD144,Resultados!BY3&lt;='BR mujer'!BD145)</f>
        <v/>
      </c>
      <c r="BI145" s="11">
        <f>AND(Resultados!CC3&gt;'BR mujer'!BG144,Resultados!CC3&lt;='BR mujer'!BG145)</f>
        <v/>
      </c>
      <c r="BP145" s="11">
        <f>AND(Resultados!CK3&gt;'BR mujer'!BM144,Resultados!CK3&lt;='BR mujer'!BM145)</f>
        <v/>
      </c>
      <c r="BS145" s="11">
        <f>AND(Resultados!CO3&gt;'BR mujer'!BQ144,Resultados!CO3&lt;='BR mujer'!BQ145)</f>
        <v/>
      </c>
      <c r="BV145" s="11">
        <f>AND(Resultados!CS3&gt;'BR mujer'!BT144,Resultados!CS3&lt;='BR mujer'!BT145)</f>
        <v/>
      </c>
    </row>
    <row r="146" spans="1:76">
      <c r="A146" s="11">
        <v>469</v>
      </c>
      <c r="B146" s="11">
        <v>75</v>
      </c>
      <c r="C146" s="11">
        <f>IF(D146=TRUE,B146,0)</f>
        <v>0</v>
      </c>
      <c r="D146" s="11">
        <f>AND(Resultados!D3&gt;'BR mujer'!A145,Resultados!D3&lt;='BR mujer'!A146)</f>
        <v/>
      </c>
      <c r="P146" s="11">
        <f>AND(Resultados!U3&gt;'BR mujer'!N145,Resultados!U3&lt;='BR mujer'!N146)</f>
        <v/>
      </c>
      <c r="S146" s="11">
        <f>AND(Resultados!Y3&gt;'BR mujer'!Q145,Resultados!Y3&lt;='BR mujer'!Q146)</f>
        <v/>
      </c>
      <c r="V146" s="11">
        <f>AND(Resultados!AC3&gt;'BR mujer'!T145,Resultados!AC3&lt;='BR mujer'!T146)</f>
        <v/>
      </c>
      <c r="Y146" s="11">
        <f>AND(Resultados!AG3&gt;'BR mujer'!W145,Resultados!AG3&lt;='BR mujer'!W146)</f>
        <v/>
      </c>
      <c r="AB146" s="11">
        <f>AND(Resultados!AK3&gt;'BR mujer'!Z145,Resultados!AK3&lt;='BR mujer'!Z146)</f>
        <v/>
      </c>
      <c r="AE146" s="11">
        <f>AND(Resultados!AO3&gt;'BR mujer'!AC145,Resultados!AO3&lt;='BR mujer'!AC146)</f>
        <v/>
      </c>
      <c r="AH146" s="11">
        <f>AND(Resultados!AS3&gt;'BR mujer'!AF145,Resultados!AS3&lt;='BR mujer'!AF146)</f>
        <v/>
      </c>
      <c r="AK146" s="11">
        <f>AND(Resultados!AW3&gt;'BR mujer'!AI145,Resultados!AW3&lt;='BR mujer'!AI146)</f>
        <v/>
      </c>
      <c r="AN146" s="11">
        <f>AND(Resultados!BA3&gt;'BR mujer'!AL145,Resultados!BA3&lt;='BR mujer'!AL146)</f>
        <v/>
      </c>
      <c r="AQ146" s="11">
        <f>AND(Resultados!BD3&gt;'BR mujer'!AN145,Resultados!BD3&lt;='BR mujer'!AN146)</f>
        <v/>
      </c>
      <c r="AT146" s="11">
        <f>AND(Resultados!BH3&gt;'BR mujer'!AQ145,Resultados!BH3&lt;='BR mujer'!AQ146)</f>
        <v/>
      </c>
      <c r="AW146" s="11">
        <f>AND(Resultados!BM3&gt;'BR mujer'!AU145,Resultados!BM3&lt;='BR mujer'!AU146)</f>
        <v/>
      </c>
      <c r="AZ146" s="11">
        <f>AND(Resultados!BQ3&gt;'BR mujer'!AX145,Resultados!BQ3&lt;='BR mujer'!AX146)</f>
        <v/>
      </c>
      <c r="BC146" s="11">
        <f>AND(Resultados!BU3&gt;'BR mujer'!BA145,Resultados!BU3&lt;='BR mujer'!BA146)</f>
        <v/>
      </c>
      <c r="BF146" s="11">
        <f>AND(Resultados!BY3&gt;'BR mujer'!BD145,Resultados!BY3&lt;='BR mujer'!BD146)</f>
        <v/>
      </c>
      <c r="BI146" s="11">
        <f>AND(Resultados!CC3&gt;'BR mujer'!BG145,Resultados!CC3&lt;='BR mujer'!BG146)</f>
        <v/>
      </c>
      <c r="BP146" s="11">
        <f>AND(Resultados!CK3&gt;'BR mujer'!BM145,Resultados!CK3&lt;='BR mujer'!BM146)</f>
        <v/>
      </c>
      <c r="BS146" s="11">
        <f>AND(Resultados!CO3&gt;'BR mujer'!BQ145,Resultados!CO3&lt;='BR mujer'!BQ146)</f>
        <v/>
      </c>
      <c r="BV146" s="11">
        <f>AND(Resultados!CS3&gt;'BR mujer'!BT145,Resultados!CS3&lt;='BR mujer'!BT146)</f>
        <v/>
      </c>
    </row>
    <row r="147" spans="1:76">
      <c r="A147" s="11">
        <v>482</v>
      </c>
      <c r="B147" s="11">
        <v>79</v>
      </c>
      <c r="C147" s="11">
        <f>IF(D147=TRUE,B147,0)</f>
        <v>0</v>
      </c>
      <c r="D147" s="11">
        <f>AND(Resultados!D3&gt;'BR mujer'!A146,Resultados!D3&lt;='BR mujer'!A147)</f>
        <v/>
      </c>
      <c r="P147" s="11">
        <f>AND(Resultados!U3&gt;'BR mujer'!N146,Resultados!U3&lt;='BR mujer'!N147)</f>
        <v/>
      </c>
      <c r="S147" s="11">
        <f>AND(Resultados!Y3&gt;'BR mujer'!Q146,Resultados!Y3&lt;='BR mujer'!Q147)</f>
        <v/>
      </c>
      <c r="V147" s="11">
        <f>AND(Resultados!AC3&gt;'BR mujer'!T146,Resultados!AC3&lt;='BR mujer'!T147)</f>
        <v/>
      </c>
      <c r="Y147" s="11">
        <f>AND(Resultados!AG3&gt;'BR mujer'!W146,Resultados!AG3&lt;='BR mujer'!W147)</f>
        <v/>
      </c>
      <c r="AB147" s="11">
        <f>AND(Resultados!AK3&gt;'BR mujer'!Z146,Resultados!AK3&lt;='BR mujer'!Z147)</f>
        <v/>
      </c>
      <c r="AE147" s="11">
        <f>AND(Resultados!AO3&gt;'BR mujer'!AC146,Resultados!AO3&lt;='BR mujer'!AC147)</f>
        <v/>
      </c>
      <c r="AH147" s="11">
        <f>AND(Resultados!AS3&gt;'BR mujer'!AF146,Resultados!AS3&lt;='BR mujer'!AF147)</f>
        <v/>
      </c>
      <c r="AK147" s="11">
        <f>AND(Resultados!AW3&gt;'BR mujer'!AI146,Resultados!AW3&lt;='BR mujer'!AI147)</f>
        <v/>
      </c>
      <c r="AN147" s="11">
        <f>AND(Resultados!BA3&gt;'BR mujer'!AL146,Resultados!BA3&lt;='BR mujer'!AL147)</f>
        <v/>
      </c>
      <c r="AQ147" s="11">
        <f>AND(Resultados!BD3&gt;'BR mujer'!AN146,Resultados!BD3&lt;='BR mujer'!AN147)</f>
        <v/>
      </c>
      <c r="AT147" s="11">
        <f>AND(Resultados!BH3&gt;'BR mujer'!AQ146,Resultados!BH3&lt;='BR mujer'!AQ147)</f>
        <v/>
      </c>
      <c r="AW147" s="11">
        <f>AND(Resultados!BM3&gt;'BR mujer'!AU146,Resultados!BM3&lt;='BR mujer'!AU147)</f>
        <v/>
      </c>
      <c r="AZ147" s="11">
        <f>AND(Resultados!BQ3&gt;'BR mujer'!AX146,Resultados!BQ3&lt;='BR mujer'!AX147)</f>
        <v/>
      </c>
      <c r="BC147" s="11">
        <f>AND(Resultados!BU3&gt;'BR mujer'!BA146,Resultados!BU3&lt;='BR mujer'!BA147)</f>
        <v/>
      </c>
      <c r="BF147" s="11">
        <f>AND(Resultados!BY3&gt;'BR mujer'!BD146,Resultados!BY3&lt;='BR mujer'!BD147)</f>
        <v/>
      </c>
      <c r="BI147" s="11">
        <f>AND(Resultados!CC3&gt;'BR mujer'!BG146,Resultados!CC3&lt;='BR mujer'!BG147)</f>
        <v/>
      </c>
      <c r="BP147" s="11">
        <f>AND(Resultados!CK3&gt;'BR mujer'!BM146,Resultados!CK3&lt;='BR mujer'!BM147)</f>
        <v/>
      </c>
      <c r="BS147" s="11">
        <f>AND(Resultados!CO3&gt;'BR mujer'!BQ146,Resultados!CO3&lt;='BR mujer'!BQ147)</f>
        <v/>
      </c>
      <c r="BV147" s="11">
        <f>AND(Resultados!CS3&gt;'BR mujer'!BT146,Resultados!CS3&lt;='BR mujer'!BT147)</f>
        <v/>
      </c>
    </row>
    <row r="148" spans="1:76">
      <c r="A148" s="11">
        <v>494</v>
      </c>
      <c r="B148" s="11">
        <v>84</v>
      </c>
      <c r="C148" s="11">
        <f>IF(D148=TRUE,B148,0)</f>
        <v>0</v>
      </c>
      <c r="D148" s="11">
        <f>AND(Resultados!D3&gt;'BR mujer'!A147,Resultados!D3&lt;='BR mujer'!A148)</f>
        <v/>
      </c>
      <c r="P148" s="11">
        <f>AND(Resultados!U3&gt;'BR mujer'!N147,Resultados!U3&lt;='BR mujer'!N148)</f>
        <v/>
      </c>
      <c r="S148" s="11">
        <f>AND(Resultados!Y3&gt;'BR mujer'!Q147,Resultados!Y3&lt;='BR mujer'!Q148)</f>
        <v/>
      </c>
      <c r="V148" s="11">
        <f>AND(Resultados!AC3&gt;'BR mujer'!T147,Resultados!AC3&lt;='BR mujer'!T148)</f>
        <v/>
      </c>
      <c r="Y148" s="11">
        <f>AND(Resultados!AG3&gt;'BR mujer'!W147,Resultados!AG3&lt;='BR mujer'!W148)</f>
        <v/>
      </c>
      <c r="AB148" s="11">
        <f>AND(Resultados!AK3&gt;'BR mujer'!Z147,Resultados!AK3&lt;='BR mujer'!Z148)</f>
        <v/>
      </c>
      <c r="AE148" s="11">
        <f>AND(Resultados!AO3&gt;'BR mujer'!AC147,Resultados!AO3&lt;='BR mujer'!AC148)</f>
        <v/>
      </c>
      <c r="AH148" s="11">
        <f>AND(Resultados!AS3&gt;'BR mujer'!AF147,Resultados!AS3&lt;='BR mujer'!AF148)</f>
        <v/>
      </c>
      <c r="AK148" s="11">
        <f>AND(Resultados!AW3&gt;'BR mujer'!AI147,Resultados!AW3&lt;='BR mujer'!AI148)</f>
        <v/>
      </c>
      <c r="AN148" s="11">
        <f>AND(Resultados!BA3&gt;'BR mujer'!AL147,Resultados!BA3&lt;='BR mujer'!AL148)</f>
        <v/>
      </c>
      <c r="AQ148" s="11">
        <f>AND(Resultados!BD3&gt;'BR mujer'!AN147,Resultados!BD3&lt;='BR mujer'!AN148)</f>
        <v/>
      </c>
      <c r="AT148" s="11">
        <f>AND(Resultados!BH3&gt;'BR mujer'!AQ147,Resultados!BH3&lt;='BR mujer'!AQ148)</f>
        <v/>
      </c>
      <c r="AW148" s="11">
        <f>AND(Resultados!BM3&gt;'BR mujer'!AU147,Resultados!BM3&lt;='BR mujer'!AU148)</f>
        <v/>
      </c>
      <c r="AZ148" s="11">
        <f>AND(Resultados!BQ3&gt;'BR mujer'!AX147,Resultados!BQ3&lt;='BR mujer'!AX148)</f>
        <v/>
      </c>
      <c r="BC148" s="11">
        <f>AND(Resultados!BU3&gt;'BR mujer'!BA147,Resultados!BU3&lt;='BR mujer'!BA148)</f>
        <v/>
      </c>
      <c r="BF148" s="11">
        <f>AND(Resultados!BY3&gt;'BR mujer'!BD147,Resultados!BY3&lt;='BR mujer'!BD148)</f>
        <v/>
      </c>
      <c r="BI148" s="11">
        <f>AND(Resultados!CC3&gt;'BR mujer'!BG147,Resultados!CC3&lt;='BR mujer'!BG148)</f>
        <v/>
      </c>
      <c r="BP148" s="11">
        <f>AND(Resultados!CK3&gt;'BR mujer'!BM147,Resultados!CK3&lt;='BR mujer'!BM148)</f>
        <v/>
      </c>
      <c r="BS148" s="11">
        <f>AND(Resultados!CO3&gt;'BR mujer'!BQ147,Resultados!CO3&lt;='BR mujer'!BQ148)</f>
        <v/>
      </c>
      <c r="BV148" s="11">
        <f>AND(Resultados!CS3&gt;'BR mujer'!BT147,Resultados!CS3&lt;='BR mujer'!BT148)</f>
        <v/>
      </c>
    </row>
    <row r="149" spans="1:76">
      <c r="A149" s="11">
        <v>507</v>
      </c>
      <c r="B149" s="11">
        <v>89</v>
      </c>
      <c r="C149" s="11">
        <f>IF(D149=TRUE,B149,0)</f>
        <v>0</v>
      </c>
      <c r="D149" s="11">
        <f>AND(Resultados!D3&gt;'BR mujer'!A148,Resultados!D3&lt;='BR mujer'!A149)</f>
        <v/>
      </c>
      <c r="P149" s="11">
        <f>AND(Resultados!U3&gt;'BR mujer'!N148,Resultados!U3&lt;='BR mujer'!N149)</f>
        <v/>
      </c>
      <c r="S149" s="11">
        <f>AND(Resultados!Y3&gt;'BR mujer'!Q148,Resultados!Y3&lt;='BR mujer'!Q149)</f>
        <v/>
      </c>
      <c r="V149" s="11">
        <f>AND(Resultados!AC3&gt;'BR mujer'!T148,Resultados!AC3&lt;='BR mujer'!T149)</f>
        <v/>
      </c>
      <c r="Y149" s="11">
        <f>AND(Resultados!AG3&gt;'BR mujer'!W148,Resultados!AG3&lt;='BR mujer'!W149)</f>
        <v/>
      </c>
      <c r="AB149" s="11">
        <f>AND(Resultados!AK3&gt;'BR mujer'!Z148,Resultados!AK3&lt;='BR mujer'!Z149)</f>
        <v/>
      </c>
      <c r="AE149" s="11">
        <f>AND(Resultados!AO3&gt;'BR mujer'!AC148,Resultados!AO3&lt;='BR mujer'!AC149)</f>
        <v/>
      </c>
      <c r="AH149" s="11">
        <f>AND(Resultados!AS3&gt;'BR mujer'!AF148,Resultados!AS3&lt;='BR mujer'!AF149)</f>
        <v/>
      </c>
      <c r="AK149" s="11">
        <f>AND(Resultados!AW3&gt;'BR mujer'!AI148,Resultados!AW3&lt;='BR mujer'!AI149)</f>
        <v/>
      </c>
      <c r="AN149" s="11">
        <f>AND(Resultados!BA3&gt;'BR mujer'!AL148,Resultados!BA3&lt;='BR mujer'!AL149)</f>
        <v/>
      </c>
      <c r="AQ149" s="11">
        <f>AND(Resultados!BD3&gt;'BR mujer'!AN148,Resultados!BD3&lt;='BR mujer'!AN149)</f>
        <v/>
      </c>
      <c r="AT149" s="11">
        <f>AND(Resultados!BH3&gt;'BR mujer'!AQ148,Resultados!BH3&lt;='BR mujer'!AQ149)</f>
        <v/>
      </c>
      <c r="AW149" s="11">
        <f>AND(Resultados!BM3&gt;'BR mujer'!AU148,Resultados!BM3&lt;='BR mujer'!AU149)</f>
        <v/>
      </c>
      <c r="AZ149" s="11">
        <f>AND(Resultados!BQ3&gt;'BR mujer'!AX148,Resultados!BQ3&lt;='BR mujer'!AX149)</f>
        <v/>
      </c>
      <c r="BC149" s="11">
        <f>AND(Resultados!BU3&gt;'BR mujer'!BA148,Resultados!BU3&lt;='BR mujer'!BA149)</f>
        <v/>
      </c>
      <c r="BF149" s="11">
        <f>AND(Resultados!BY3&gt;'BR mujer'!BD148,Resultados!BY3&lt;='BR mujer'!BD149)</f>
        <v/>
      </c>
      <c r="BI149" s="11">
        <f>AND(Resultados!CC3&gt;'BR mujer'!BG148,Resultados!CC3&lt;='BR mujer'!BG149)</f>
        <v/>
      </c>
      <c r="BP149" s="11">
        <f>AND(Resultados!CK3&gt;'BR mujer'!BM148,Resultados!CK3&lt;='BR mujer'!BM149)</f>
        <v/>
      </c>
      <c r="BS149" s="11">
        <f>AND(Resultados!CO3&gt;'BR mujer'!BQ148,Resultados!CO3&lt;='BR mujer'!BQ149)</f>
        <v/>
      </c>
      <c r="BV149" s="11">
        <f>AND(Resultados!CS3&gt;'BR mujer'!BT148,Resultados!CS3&lt;='BR mujer'!BT149)</f>
        <v/>
      </c>
    </row>
    <row r="150" spans="1:76">
      <c r="A150" s="11">
        <v>519</v>
      </c>
      <c r="B150" s="11">
        <v>91</v>
      </c>
      <c r="C150" s="11">
        <f>IF(D150=TRUE,B150,0)</f>
        <v>0</v>
      </c>
      <c r="D150" s="11">
        <f>AND(Resultados!D3&gt;'BR mujer'!A149,Resultados!D3&lt;='BR mujer'!A150)</f>
        <v/>
      </c>
      <c r="P150" s="11">
        <f>AND(Resultados!U3&gt;'BR mujer'!N149,Resultados!U3&lt;='BR mujer'!N150)</f>
        <v/>
      </c>
      <c r="S150" s="11">
        <f>AND(Resultados!Y3&gt;'BR mujer'!Q149,Resultados!Y3&lt;='BR mujer'!Q150)</f>
        <v/>
      </c>
      <c r="V150" s="11">
        <f>AND(Resultados!AC3&gt;'BR mujer'!T149,Resultados!AC3&lt;='BR mujer'!T150)</f>
        <v/>
      </c>
      <c r="Y150" s="11">
        <f>AND(Resultados!AG3&gt;'BR mujer'!W149,Resultados!AG3&lt;='BR mujer'!W150)</f>
        <v/>
      </c>
      <c r="AB150" s="11">
        <f>AND(Resultados!AK3&gt;'BR mujer'!Z149,Resultados!AK3&lt;='BR mujer'!Z150)</f>
        <v/>
      </c>
      <c r="AE150" s="11">
        <f>AND(Resultados!AO3&gt;'BR mujer'!AC149,Resultados!AO3&lt;='BR mujer'!AC150)</f>
        <v/>
      </c>
      <c r="AH150" s="11">
        <f>AND(Resultados!AS3&gt;'BR mujer'!AF149,Resultados!AS3&lt;='BR mujer'!AF150)</f>
        <v/>
      </c>
      <c r="AK150" s="11">
        <f>AND(Resultados!AW3&gt;'BR mujer'!AI149,Resultados!AW3&lt;='BR mujer'!AI150)</f>
        <v/>
      </c>
      <c r="AN150" s="11">
        <f>AND(Resultados!BA3&gt;'BR mujer'!AL149,Resultados!BA3&lt;='BR mujer'!AL150)</f>
        <v/>
      </c>
      <c r="AQ150" s="11">
        <f>AND(Resultados!BD3&gt;'BR mujer'!AN149,Resultados!BD3&lt;='BR mujer'!AN150)</f>
        <v/>
      </c>
      <c r="AT150" s="11">
        <f>AND(Resultados!BH3&gt;'BR mujer'!AQ149,Resultados!BH3&lt;='BR mujer'!AQ150)</f>
        <v/>
      </c>
      <c r="AW150" s="11">
        <f>AND(Resultados!BM3&gt;'BR mujer'!AU149,Resultados!BM3&lt;='BR mujer'!AU150)</f>
        <v/>
      </c>
      <c r="AZ150" s="11">
        <f>AND(Resultados!BQ3&gt;'BR mujer'!AX149,Resultados!BQ3&lt;='BR mujer'!AX150)</f>
        <v/>
      </c>
      <c r="BC150" s="11">
        <f>AND(Resultados!BU3&gt;'BR mujer'!BA149,Resultados!BU3&lt;='BR mujer'!BA150)</f>
        <v/>
      </c>
      <c r="BF150" s="11">
        <f>AND(Resultados!BY3&gt;'BR mujer'!BD149,Resultados!BY3&lt;='BR mujer'!BD150)</f>
        <v/>
      </c>
      <c r="BI150" s="11">
        <f>AND(Resultados!CC3&gt;'BR mujer'!BG149,Resultados!CC3&lt;='BR mujer'!BG150)</f>
        <v/>
      </c>
      <c r="BP150" s="11">
        <f>AND(Resultados!CK3&gt;'BR mujer'!BM149,Resultados!CK3&lt;='BR mujer'!BM150)</f>
        <v/>
      </c>
      <c r="BS150" s="11">
        <f>AND(Resultados!CO3&gt;'BR mujer'!BQ149,Resultados!CO3&lt;='BR mujer'!BQ150)</f>
        <v/>
      </c>
      <c r="BV150" s="11">
        <f>AND(Resultados!CS3&gt;'BR mujer'!BT149,Resultados!CS3&lt;='BR mujer'!BT150)</f>
        <v/>
      </c>
    </row>
    <row r="151" spans="1:76">
      <c r="A151" s="11">
        <v>532</v>
      </c>
      <c r="B151" s="11">
        <v>93</v>
      </c>
      <c r="C151" s="11">
        <f>IF(D151=TRUE,B151,0)</f>
        <v>0</v>
      </c>
      <c r="D151" s="11">
        <f>AND(Resultados!D3&gt;'BR mujer'!A150,Resultados!D3&lt;='BR mujer'!A151)</f>
        <v/>
      </c>
      <c r="P151" s="11">
        <f>AND(Resultados!U3&gt;'BR mujer'!N150,Resultados!U3&lt;='BR mujer'!N151)</f>
        <v/>
      </c>
      <c r="S151" s="11">
        <f>AND(Resultados!Y3&gt;'BR mujer'!Q150,Resultados!Y3&lt;='BR mujer'!Q151)</f>
        <v/>
      </c>
      <c r="V151" s="11">
        <f>AND(Resultados!AC3&gt;'BR mujer'!T150,Resultados!AC3&lt;='BR mujer'!T151)</f>
        <v/>
      </c>
      <c r="Y151" s="11">
        <f>AND(Resultados!AG3&gt;'BR mujer'!W150,Resultados!AG3&lt;='BR mujer'!W151)</f>
        <v/>
      </c>
      <c r="AB151" s="11">
        <f>AND(Resultados!AK3&gt;'BR mujer'!Z150,Resultados!AK3&lt;='BR mujer'!Z151)</f>
        <v/>
      </c>
      <c r="AE151" s="11">
        <f>AND(Resultados!AO3&gt;'BR mujer'!AC150,Resultados!AO3&lt;='BR mujer'!AC151)</f>
        <v/>
      </c>
      <c r="AH151" s="11">
        <f>AND(Resultados!AS3&gt;'BR mujer'!AF150,Resultados!AS3&lt;='BR mujer'!AF151)</f>
        <v/>
      </c>
      <c r="AK151" s="11">
        <f>AND(Resultados!AW3&gt;'BR mujer'!AI150,Resultados!AW3&lt;='BR mujer'!AI151)</f>
        <v/>
      </c>
      <c r="AN151" s="11">
        <f>AND(Resultados!BA3&gt;'BR mujer'!AL150,Resultados!BA3&lt;='BR mujer'!AL151)</f>
        <v/>
      </c>
      <c r="AQ151" s="11">
        <f>AND(Resultados!BD3&gt;'BR mujer'!AN150,Resultados!BD3&lt;='BR mujer'!AN151)</f>
        <v/>
      </c>
      <c r="AT151" s="11">
        <f>AND(Resultados!BH3&gt;'BR mujer'!AQ150,Resultados!BH3&lt;='BR mujer'!AQ151)</f>
        <v/>
      </c>
      <c r="AW151" s="11">
        <f>AND(Resultados!BM3&gt;'BR mujer'!AU150,Resultados!BM3&lt;='BR mujer'!AU151)</f>
        <v/>
      </c>
      <c r="AZ151" s="11">
        <f>AND(Resultados!BQ3&gt;'BR mujer'!AX150,Resultados!BQ3&lt;='BR mujer'!AX151)</f>
        <v/>
      </c>
      <c r="BC151" s="11">
        <f>AND(Resultados!BU3&gt;'BR mujer'!BA150,Resultados!BU3&lt;='BR mujer'!BA151)</f>
        <v/>
      </c>
      <c r="BF151" s="11">
        <f>AND(Resultados!BY3&gt;'BR mujer'!BD150,Resultados!BY3&lt;='BR mujer'!BD151)</f>
        <v/>
      </c>
      <c r="BI151" s="11">
        <f>AND(Resultados!CC3&gt;'BR mujer'!BG150,Resultados!CC3&lt;='BR mujer'!BG151)</f>
        <v/>
      </c>
      <c r="BP151" s="11">
        <f>AND(Resultados!CK3&gt;'BR mujer'!BM150,Resultados!CK3&lt;='BR mujer'!BM151)</f>
        <v/>
      </c>
      <c r="BS151" s="11">
        <f>AND(Resultados!CO3&gt;'BR mujer'!BQ150,Resultados!CO3&lt;='BR mujer'!BQ151)</f>
        <v/>
      </c>
      <c r="BV151" s="11">
        <f>AND(Resultados!CS3&gt;'BR mujer'!BT150,Resultados!CS3&lt;='BR mujer'!BT151)</f>
        <v/>
      </c>
    </row>
    <row r="152" spans="1:76">
      <c r="A152" s="11">
        <v>544</v>
      </c>
      <c r="B152" s="11">
        <v>95</v>
      </c>
      <c r="C152" s="11">
        <f>IF(D152=TRUE,B152,0)</f>
        <v>0</v>
      </c>
      <c r="D152" s="11">
        <f>AND(Resultados!D3&gt;'BR mujer'!A151,Resultados!D3&lt;='BR mujer'!A152)</f>
        <v/>
      </c>
      <c r="P152" s="11">
        <f>AND(Resultados!U3&gt;'BR mujer'!N151,Resultados!U3&lt;='BR mujer'!N152)</f>
        <v/>
      </c>
      <c r="S152" s="11">
        <f>AND(Resultados!Y3&gt;'BR mujer'!Q151,Resultados!Y3&lt;='BR mujer'!Q152)</f>
        <v/>
      </c>
      <c r="V152" s="11">
        <f>AND(Resultados!AC3&gt;'BR mujer'!T151,Resultados!AC3&lt;='BR mujer'!T152)</f>
        <v/>
      </c>
      <c r="Y152" s="11">
        <f>AND(Resultados!AG3&gt;'BR mujer'!W151,Resultados!AG3&lt;='BR mujer'!W152)</f>
        <v/>
      </c>
      <c r="AB152" s="11">
        <f>AND(Resultados!AK3&gt;'BR mujer'!Z151,Resultados!AK3&lt;='BR mujer'!Z152)</f>
        <v/>
      </c>
      <c r="AE152" s="11">
        <f>AND(Resultados!AO3&gt;'BR mujer'!AC151,Resultados!AO3&lt;='BR mujer'!AC152)</f>
        <v/>
      </c>
      <c r="AH152" s="11">
        <f>AND(Resultados!AS3&gt;'BR mujer'!AF151,Resultados!AS3&lt;='BR mujer'!AF152)</f>
        <v/>
      </c>
      <c r="AK152" s="11">
        <f>AND(Resultados!AW3&gt;'BR mujer'!AI151,Resultados!AW3&lt;='BR mujer'!AI152)</f>
        <v/>
      </c>
      <c r="AN152" s="11">
        <f>AND(Resultados!BA3&gt;'BR mujer'!AL151,Resultados!BA3&lt;='BR mujer'!AL152)</f>
        <v/>
      </c>
      <c r="AQ152" s="11">
        <f>AND(Resultados!BD3&gt;'BR mujer'!AN151,Resultados!BD3&lt;='BR mujer'!AN152)</f>
        <v/>
      </c>
      <c r="AT152" s="11">
        <f>AND(Resultados!BH3&gt;'BR mujer'!AQ151,Resultados!BH3&lt;='BR mujer'!AQ152)</f>
        <v/>
      </c>
      <c r="AW152" s="11">
        <f>AND(Resultados!BM3&gt;'BR mujer'!AU151,Resultados!BM3&lt;='BR mujer'!AU152)</f>
        <v/>
      </c>
      <c r="AZ152" s="11">
        <f>AND(Resultados!BQ3&gt;'BR mujer'!AX151,Resultados!BQ3&lt;='BR mujer'!AX152)</f>
        <v/>
      </c>
      <c r="BC152" s="11">
        <f>AND(Resultados!BU3&gt;'BR mujer'!BA151,Resultados!BU3&lt;='BR mujer'!BA152)</f>
        <v/>
      </c>
      <c r="BF152" s="11">
        <f>AND(Resultados!BY3&gt;'BR mujer'!BD151,Resultados!BY3&lt;='BR mujer'!BD152)</f>
        <v/>
      </c>
      <c r="BI152" s="11">
        <f>AND(Resultados!CC3&gt;'BR mujer'!BG151,Resultados!CC3&lt;='BR mujer'!BG152)</f>
        <v/>
      </c>
      <c r="BP152" s="11">
        <f>AND(Resultados!CK3&gt;'BR mujer'!BM151,Resultados!CK3&lt;='BR mujer'!BM152)</f>
        <v/>
      </c>
      <c r="BS152" s="11">
        <f>AND(Resultados!CO3&gt;'BR mujer'!BQ151,Resultados!CO3&lt;='BR mujer'!BQ152)</f>
        <v/>
      </c>
      <c r="BV152" s="11">
        <f>AND(Resultados!CS3&gt;'BR mujer'!BT151,Resultados!CS3&lt;='BR mujer'!BT152)</f>
        <v/>
      </c>
    </row>
    <row r="153" spans="1:76">
      <c r="A153" s="11">
        <v>557</v>
      </c>
      <c r="B153" s="11">
        <v>97</v>
      </c>
      <c r="C153" s="11">
        <f>IF(D153=TRUE,B153,0)</f>
        <v>0</v>
      </c>
      <c r="D153" s="11">
        <f>AND(Resultados!D3&gt;'BR mujer'!A152,Resultados!D3&lt;='BR mujer'!A153)</f>
        <v/>
      </c>
      <c r="P153" s="11">
        <f>AND(Resultados!U3&gt;'BR mujer'!N152,Resultados!U3&lt;='BR mujer'!N153)</f>
        <v/>
      </c>
      <c r="S153" s="11">
        <f>AND(Resultados!Y3&gt;'BR mujer'!Q152,Resultados!Y3&lt;='BR mujer'!Q153)</f>
        <v/>
      </c>
      <c r="V153" s="11">
        <f>AND(Resultados!AC3&gt;'BR mujer'!T152,Resultados!AC3&lt;='BR mujer'!T153)</f>
        <v/>
      </c>
      <c r="Y153" s="11">
        <f>AND(Resultados!AG3&gt;'BR mujer'!W152,Resultados!AG3&lt;='BR mujer'!W153)</f>
        <v/>
      </c>
      <c r="AB153" s="11">
        <f>AND(Resultados!AK3&gt;'BR mujer'!Z152,Resultados!AK3&lt;='BR mujer'!Z153)</f>
        <v/>
      </c>
      <c r="AE153" s="11">
        <f>AND(Resultados!AO3&gt;'BR mujer'!AC152,Resultados!AO3&lt;='BR mujer'!AC153)</f>
        <v/>
      </c>
      <c r="AH153" s="11">
        <f>AND(Resultados!AS3&gt;'BR mujer'!AF152,Resultados!AS3&lt;='BR mujer'!AF153)</f>
        <v/>
      </c>
      <c r="AK153" s="11">
        <f>AND(Resultados!AW3&gt;'BR mujer'!AI152,Resultados!AW3&lt;='BR mujer'!AI153)</f>
        <v/>
      </c>
      <c r="AN153" s="11">
        <f>AND(Resultados!BA3&gt;'BR mujer'!AL152,Resultados!BA3&lt;='BR mujer'!AL153)</f>
        <v/>
      </c>
      <c r="AQ153" s="11">
        <f>AND(Resultados!BD3&gt;'BR mujer'!AN152,Resultados!BD3&lt;='BR mujer'!AN153)</f>
        <v/>
      </c>
      <c r="AT153" s="11">
        <f>AND(Resultados!BH3&gt;'BR mujer'!AQ152,Resultados!BH3&lt;='BR mujer'!AQ153)</f>
        <v/>
      </c>
      <c r="AW153" s="11">
        <f>AND(Resultados!BM3&gt;'BR mujer'!AU152,Resultados!BM3&lt;='BR mujer'!AU153)</f>
        <v/>
      </c>
      <c r="AZ153" s="11">
        <f>AND(Resultados!BQ3&gt;'BR mujer'!AX152,Resultados!BQ3&lt;='BR mujer'!AX153)</f>
        <v/>
      </c>
      <c r="BC153" s="11">
        <f>AND(Resultados!BU3&gt;'BR mujer'!BA152,Resultados!BU3&lt;='BR mujer'!BA153)</f>
        <v/>
      </c>
      <c r="BF153" s="11">
        <f>AND(Resultados!BY3&gt;'BR mujer'!BD152,Resultados!BY3&lt;='BR mujer'!BD153)</f>
        <v/>
      </c>
      <c r="BI153" s="11">
        <f>AND(Resultados!CC3&gt;'BR mujer'!BG152,Resultados!CC3&lt;='BR mujer'!BG153)</f>
        <v/>
      </c>
      <c r="BP153" s="11">
        <f>AND(Resultados!CK3&gt;'BR mujer'!BM152,Resultados!CK3&lt;='BR mujer'!BM153)</f>
        <v/>
      </c>
      <c r="BS153" s="11">
        <f>AND(Resultados!CO3&gt;'BR mujer'!BQ152,Resultados!CO3&lt;='BR mujer'!BQ153)</f>
        <v/>
      </c>
      <c r="BV153" s="11">
        <f>AND(Resultados!CS3&gt;'BR mujer'!BT152,Resultados!CS3&lt;='BR mujer'!BT153)</f>
        <v/>
      </c>
    </row>
    <row r="154" spans="1:76">
      <c r="A154" s="11">
        <v>963</v>
      </c>
      <c r="B154" s="11">
        <v>100</v>
      </c>
      <c r="C154" s="11">
        <f>IF(D154=TRUE,B154,0)</f>
        <v>0</v>
      </c>
      <c r="D154" s="11">
        <f>AND(Resultados!D3&gt;'BR mujer'!A153,Resultados!D3&lt;='BR mujer'!A154)</f>
        <v/>
      </c>
      <c r="P154" s="11">
        <f>AND(Resultados!U3&gt;'BR mujer'!N153,Resultados!U3&lt;='BR mujer'!N154)</f>
        <v/>
      </c>
      <c r="S154" s="11">
        <f>AND(Resultados!Y3&gt;'BR mujer'!Q153,Resultados!Y3&lt;='BR mujer'!Q154)</f>
        <v/>
      </c>
      <c r="V154" s="11">
        <f>AND(Resultados!AC3&gt;'BR mujer'!T153,Resultados!AC3&lt;='BR mujer'!T154)</f>
        <v/>
      </c>
      <c r="Y154" s="11">
        <f>AND(Resultados!AG3&gt;'BR mujer'!W153,Resultados!AG3&lt;='BR mujer'!W154)</f>
        <v/>
      </c>
      <c r="AB154" s="11">
        <f>AND(Resultados!AK3&gt;'BR mujer'!Z153,Resultados!AK3&lt;='BR mujer'!Z154)</f>
        <v/>
      </c>
      <c r="AE154" s="11">
        <f>AND(Resultados!AO3&gt;'BR mujer'!AC153,Resultados!AO3&lt;='BR mujer'!AC154)</f>
        <v/>
      </c>
      <c r="AH154" s="11">
        <f>AND(Resultados!AS3&gt;'BR mujer'!AF153,Resultados!AS3&lt;='BR mujer'!AF154)</f>
        <v/>
      </c>
      <c r="AK154" s="11">
        <f>AND(Resultados!AW3&gt;'BR mujer'!AI153,Resultados!AW3&lt;='BR mujer'!AI154)</f>
        <v/>
      </c>
      <c r="AN154" s="11">
        <f>AND(Resultados!BA3&gt;'BR mujer'!AL153,Resultados!BA3&lt;='BR mujer'!AL154)</f>
        <v/>
      </c>
      <c r="AQ154" s="11">
        <f>AND(Resultados!BD3&gt;'BR mujer'!AN153,Resultados!BD3&lt;='BR mujer'!AN154)</f>
        <v/>
      </c>
      <c r="AT154" s="11">
        <f>AND(Resultados!BH3&gt;'BR mujer'!AQ153,Resultados!BH3&lt;='BR mujer'!AQ154)</f>
        <v/>
      </c>
      <c r="AW154" s="11">
        <f>AND(Resultados!BM3&gt;'BR mujer'!AU153,Resultados!BM3&lt;='BR mujer'!AU154)</f>
        <v/>
      </c>
      <c r="AZ154" s="11">
        <f>AND(Resultados!BQ3&gt;'BR mujer'!AX153,Resultados!BQ3&lt;='BR mujer'!AX154)</f>
        <v/>
      </c>
      <c r="BC154" s="11">
        <f>AND(Resultados!BU3&gt;'BR mujer'!BA153,Resultados!BU3&lt;='BR mujer'!BA154)</f>
        <v/>
      </c>
      <c r="BF154" s="11">
        <f>AND(Resultados!BY3&gt;'BR mujer'!BD153,Resultados!BY3&lt;='BR mujer'!BD154)</f>
        <v/>
      </c>
      <c r="BI154" s="11">
        <f>AND(Resultados!CC3&gt;'BR mujer'!BG153,Resultados!CC3&lt;='BR mujer'!BG154)</f>
        <v/>
      </c>
      <c r="BP154" s="11">
        <f>AND(Resultados!CK3&gt;'BR mujer'!BM153,Resultados!CK3&lt;='BR mujer'!BM154)</f>
        <v/>
      </c>
      <c r="BS154" s="11">
        <f>AND(Resultados!CO3&gt;'BR mujer'!BQ153,Resultados!CO3&lt;='BR mujer'!BQ154)</f>
        <v/>
      </c>
      <c r="BV154" s="11">
        <f>AND(Resultados!CS3&gt;'BR mujer'!BT153,Resultados!CS3&lt;='BR mujer'!BT154)</f>
        <v/>
      </c>
    </row>
    <row r="155" spans="1:76">
      <c r="B155" s="11" t="s">
        <v>100</v>
      </c>
      <c r="C155" s="11">
        <f>SUM(C2:C154)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" footer="0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/>
  </sheetViews>
  <sheetFormatPr defaultRowHeight="12.75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/>
  </sheetViews>
  <sheetFormatPr defaultRowHeight="12.75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124"/>
  <sheetViews>
    <sheetView tabSelected="0" workbookViewId="0" showGridLines="true" showRowColHeaders="1"/>
  </sheetViews>
  <sheetFormatPr defaultRowHeight="12.75" outlineLevelRow="0" outlineLevelCol="0"/>
  <cols>
    <col min="1" max="1" width="3.7109375" customWidth="true" style="4"/>
    <col min="2" max="2" width="24.42578125" customWidth="true" style="3"/>
    <col min="3" max="3" width="12.7109375" customWidth="true" style="41"/>
    <col min="4" max="4" width="12.7109375" customWidth="true" style="41"/>
    <col min="5" max="5" width="11.42578125" customWidth="true" style="41"/>
    <col min="6" max="6" width="22.28515625" customWidth="true" style="41"/>
    <col min="7" max="7" width="11.42578125" customWidth="true" style="41"/>
  </cols>
  <sheetData>
    <row r="1" spans="1:12">
      <c r="B1" s="4"/>
    </row>
    <row r="2" spans="1:12">
      <c r="B2" s="4"/>
    </row>
    <row r="3" spans="1:12" customHeight="1" ht="12.75">
      <c r="A3" s="111" t="s">
        <v>33</v>
      </c>
      <c r="B3" s="111"/>
      <c r="E3" s="41" t="s">
        <v>124</v>
      </c>
      <c r="F3" s="41" t="s">
        <v>125</v>
      </c>
    </row>
    <row r="4" spans="1:12" customHeight="1" ht="13.5">
      <c r="A4" s="2" t="s">
        <v>35</v>
      </c>
      <c r="B4" s="3" t="s">
        <v>36</v>
      </c>
      <c r="C4" s="41" t="str">
        <f>IF(Resultados!D2=1,"Cuestionable","Válido")</f>
        <v>Válido</v>
      </c>
      <c r="D4" s="41" t="str">
        <f>IF(Resultados!D2&gt;1,"Inválido","Válido")</f>
        <v>Válido</v>
      </c>
      <c r="E4" s="41">
        <f>AND(C4="Válido",D4="Válido")</f>
        <v>1</v>
      </c>
      <c r="F4" s="41">
        <f>AND(C4="Cuestionable",D4="Válido")</f>
        <v/>
      </c>
    </row>
    <row r="5" spans="1:12" customHeight="1" ht="13.5">
      <c r="A5" s="1" t="s">
        <v>39</v>
      </c>
      <c r="B5" s="5" t="s">
        <v>40</v>
      </c>
      <c r="C5" s="41">
        <f>AND(Resultados!D3&gt;144,Resultados!D3&lt;591)</f>
        <v/>
      </c>
    </row>
    <row r="6" spans="1:12" customHeight="1" ht="13.5">
      <c r="A6" s="1" t="s">
        <v>41</v>
      </c>
      <c r="B6" s="5" t="s">
        <v>42</v>
      </c>
    </row>
    <row r="7" spans="1:12" customHeight="1" ht="13.5">
      <c r="A7" s="1" t="s">
        <v>43</v>
      </c>
      <c r="B7" s="3" t="s">
        <v>44</v>
      </c>
    </row>
    <row r="8" spans="1:12" customHeight="1" ht="12.75">
      <c r="A8" s="7"/>
    </row>
    <row r="9" spans="1:12">
      <c r="A9" s="7"/>
    </row>
    <row r="11" spans="1:12" customHeight="1" ht="12.75">
      <c r="A11" s="111" t="s">
        <v>47</v>
      </c>
      <c r="B11" s="111"/>
    </row>
    <row r="12" spans="1:12" customHeight="1" ht="13.5">
      <c r="A12" s="2">
        <v>1</v>
      </c>
      <c r="B12" s="3" t="s">
        <v>56</v>
      </c>
    </row>
    <row r="13" spans="1:12" customHeight="1" ht="13.5">
      <c r="A13" s="1">
        <v>2</v>
      </c>
      <c r="B13" s="3" t="s">
        <v>57</v>
      </c>
    </row>
    <row r="14" spans="1:12" customHeight="1" ht="13.5">
      <c r="A14" s="1">
        <v>3</v>
      </c>
      <c r="B14" s="3" t="s">
        <v>58</v>
      </c>
    </row>
    <row r="15" spans="1:12" customHeight="1" ht="13.5">
      <c r="A15" s="1">
        <v>4</v>
      </c>
      <c r="B15" s="3" t="s">
        <v>59</v>
      </c>
    </row>
    <row r="16" spans="1:12" customHeight="1" ht="13.5">
      <c r="A16" s="1">
        <v>5</v>
      </c>
      <c r="B16" s="3" t="s">
        <v>60</v>
      </c>
    </row>
    <row r="17" spans="1:12" customHeight="1" ht="13.5">
      <c r="A17" s="1" t="s">
        <v>61</v>
      </c>
      <c r="B17" s="3" t="s">
        <v>62</v>
      </c>
    </row>
    <row r="18" spans="1:12" customHeight="1" ht="13.5">
      <c r="A18" s="1" t="s">
        <v>63</v>
      </c>
      <c r="B18" s="3" t="s">
        <v>64</v>
      </c>
    </row>
    <row r="19" spans="1:12" customHeight="1" ht="13.5">
      <c r="A19" s="1">
        <v>7</v>
      </c>
      <c r="B19" s="3" t="s">
        <v>65</v>
      </c>
    </row>
    <row r="20" spans="1:12" customHeight="1" ht="13.5">
      <c r="A20" s="1" t="s">
        <v>66</v>
      </c>
      <c r="B20" s="3" t="s">
        <v>67</v>
      </c>
    </row>
    <row r="21" spans="1:12" customHeight="1" ht="13.5">
      <c r="A21" s="1" t="s">
        <v>68</v>
      </c>
      <c r="B21" s="3" t="s">
        <v>69</v>
      </c>
    </row>
    <row r="22" spans="1:12" customHeight="1" ht="12.75"/>
    <row r="23" spans="1:12" customHeight="1" ht="12.75">
      <c r="A23" s="111" t="s">
        <v>70</v>
      </c>
      <c r="B23" s="111"/>
    </row>
    <row r="24" spans="1:12" customHeight="1" ht="13.5">
      <c r="A24" s="2" t="s">
        <v>71</v>
      </c>
      <c r="B24" s="3" t="s">
        <v>72</v>
      </c>
    </row>
    <row r="25" spans="1:12" customHeight="1" ht="13.5">
      <c r="A25" s="1" t="s">
        <v>73</v>
      </c>
      <c r="B25" s="3" t="s">
        <v>74</v>
      </c>
    </row>
    <row r="26" spans="1:12" customHeight="1" ht="13.5">
      <c r="A26" s="1" t="s">
        <v>75</v>
      </c>
      <c r="B26" s="3" t="s">
        <v>76</v>
      </c>
    </row>
    <row r="27" spans="1:12" customHeight="1" ht="12.75">
      <c r="A27" s="8">
        <v>4</v>
      </c>
    </row>
    <row r="28" spans="1:12" customHeight="1" ht="12.75">
      <c r="A28" s="111" t="s">
        <v>77</v>
      </c>
      <c r="B28" s="111"/>
    </row>
    <row r="29" spans="1:12" customHeight="1" ht="13.5">
      <c r="A29" s="2" t="s">
        <v>78</v>
      </c>
      <c r="B29" s="3" t="s">
        <v>79</v>
      </c>
    </row>
    <row r="30" spans="1:12" customHeight="1" ht="13.5">
      <c r="A30" s="1" t="s">
        <v>80</v>
      </c>
      <c r="B30" s="3" t="s">
        <v>81</v>
      </c>
    </row>
    <row r="31" spans="1:12" customHeight="1" ht="13.5">
      <c r="A31" s="1" t="s">
        <v>82</v>
      </c>
      <c r="B31" s="3" t="s">
        <v>83</v>
      </c>
    </row>
    <row r="32" spans="1:12" customHeight="1" ht="13.5">
      <c r="A32" s="1" t="s">
        <v>84</v>
      </c>
      <c r="B32" s="3" t="s">
        <v>85</v>
      </c>
    </row>
    <row r="33" spans="1:12" customHeight="1" ht="13.5">
      <c r="A33" s="1" t="s">
        <v>86</v>
      </c>
      <c r="B33" s="3" t="s">
        <v>87</v>
      </c>
    </row>
    <row r="34" spans="1:12" customHeight="1" ht="13.5">
      <c r="A34" s="1" t="s">
        <v>31</v>
      </c>
      <c r="B34" s="3" t="s">
        <v>88</v>
      </c>
    </row>
    <row r="35" spans="1:12" customHeight="1" ht="12.75"/>
    <row r="36" spans="1:12" customHeight="1" ht="12.75">
      <c r="A36" s="111" t="s">
        <v>89</v>
      </c>
      <c r="B36" s="111"/>
    </row>
    <row r="37" spans="1:12" customHeight="1" ht="13.5">
      <c r="A37" s="2" t="s">
        <v>90</v>
      </c>
      <c r="B37" s="3" t="s">
        <v>91</v>
      </c>
    </row>
    <row r="38" spans="1:12" customHeight="1" ht="13.5">
      <c r="A38" s="1" t="s">
        <v>92</v>
      </c>
      <c r="B38" s="3" t="s">
        <v>93</v>
      </c>
    </row>
    <row r="39" spans="1:12" customHeight="1" ht="13.5">
      <c r="A39" s="1" t="s">
        <v>94</v>
      </c>
      <c r="B39" s="3" t="s">
        <v>95</v>
      </c>
    </row>
    <row r="40" spans="1:12" customHeight="1" ht="12.75">
      <c r="B40" s="42">
        <v>144</v>
      </c>
      <c r="C40" s="44" t="str">
        <f>IF(B41&gt;Resultados!D3,"INVALIDO",0)</f>
        <v>INVALIDO</v>
      </c>
      <c r="D40" s="45"/>
      <c r="F40" s="42">
        <v>144</v>
      </c>
      <c r="G40" s="44" t="str">
        <f>IF(F41&gt;Resultados!D3,"INVALIDO",0)</f>
        <v>INVALIDO</v>
      </c>
      <c r="H40" s="45"/>
    </row>
    <row r="41" spans="1:12">
      <c r="B41" s="46">
        <v>145</v>
      </c>
      <c r="C41" s="47">
        <f>IF(D41=TRUE,11,0)</f>
        <v>0</v>
      </c>
      <c r="D41" s="48">
        <f>AND(Resultados!D3&gt;=Auxiliar!B41,Resultados!D3&lt;B42)</f>
        <v/>
      </c>
      <c r="F41" s="46">
        <v>145</v>
      </c>
      <c r="G41" s="47">
        <f>IF(H41=TRUE,5,0)</f>
        <v>0</v>
      </c>
      <c r="H41" s="48">
        <f>AND(Resultados!D3&gt;=Auxiliar!F41,Resultados!D3&lt;F42)</f>
        <v/>
      </c>
    </row>
    <row r="42" spans="1:12">
      <c r="B42" s="46">
        <v>150</v>
      </c>
      <c r="C42" s="47">
        <f>IF(D42=TRUE,10,0)</f>
        <v>0</v>
      </c>
      <c r="D42" s="48">
        <f>AND(Resultados!D3&gt;=Auxiliar!B42,Resultados!D3&lt;B43)</f>
        <v/>
      </c>
      <c r="F42" s="46">
        <v>150</v>
      </c>
      <c r="G42" s="47">
        <f>IF(H42=TRUE,5,0)</f>
        <v>0</v>
      </c>
      <c r="H42" s="48">
        <f>AND(Resultados!D3&gt;=Auxiliar!F42,Resultados!D3&lt;F43)</f>
        <v/>
      </c>
    </row>
    <row r="43" spans="1:12">
      <c r="B43" s="46">
        <v>160</v>
      </c>
      <c r="C43" s="47">
        <f>IF(D43=TRUE,9,0)</f>
        <v>0</v>
      </c>
      <c r="D43" s="48">
        <f>AND(Resultados!D3&gt;=Auxiliar!B43,Resultados!D3&lt;B44)</f>
        <v/>
      </c>
      <c r="F43" s="46">
        <v>160</v>
      </c>
      <c r="G43" s="47">
        <f>IF(H43=TRUE,4,0)</f>
        <v>0</v>
      </c>
      <c r="H43" s="48">
        <f>AND(Resultados!D3&gt;=Auxiliar!F43,Resultados!D3&lt;F44)</f>
        <v/>
      </c>
    </row>
    <row r="44" spans="1:12">
      <c r="B44" s="46">
        <v>170</v>
      </c>
      <c r="C44" s="47">
        <f>IF(D44=TRUE,8,0)</f>
        <v>0</v>
      </c>
      <c r="D44" s="48">
        <f>AND(Resultados!D3&gt;=Auxiliar!B44,Resultados!D3&lt;B45)</f>
        <v/>
      </c>
      <c r="F44" s="46">
        <v>170</v>
      </c>
      <c r="G44" s="47">
        <f>IF(H44=TRUE,4,0)</f>
        <v>0</v>
      </c>
      <c r="H44" s="48">
        <f>AND(Resultados!D3&gt;=Auxiliar!F44,Resultados!D3&lt;F45)</f>
        <v/>
      </c>
    </row>
    <row r="45" spans="1:12">
      <c r="B45" s="46">
        <v>180</v>
      </c>
      <c r="C45" s="47">
        <f>IF(D45=TRUE,7,0)</f>
        <v>0</v>
      </c>
      <c r="D45" s="48">
        <f>AND(Resultados!D3&gt;=Auxiliar!B45,Resultados!D3&lt;B46)</f>
        <v/>
      </c>
      <c r="F45" s="46">
        <v>180</v>
      </c>
      <c r="G45" s="47">
        <f>IF(H45=TRUE,3,0)</f>
        <v>0</v>
      </c>
      <c r="H45" s="48">
        <f>AND(Resultados!D3&gt;=Auxiliar!F45,Resultados!D3&lt;F46)</f>
        <v/>
      </c>
    </row>
    <row r="46" spans="1:12">
      <c r="B46" s="46">
        <v>190</v>
      </c>
      <c r="C46" s="47">
        <f>IF(D46=TRUE,6,0)</f>
        <v>0</v>
      </c>
      <c r="D46" s="48">
        <f>AND(Resultados!D3&gt;=Auxiliar!B46,Resultados!D3&lt;B47)</f>
        <v/>
      </c>
      <c r="F46" s="46">
        <v>190</v>
      </c>
      <c r="G46" s="47">
        <f>IF(H46=TRUE,3,0)</f>
        <v>0</v>
      </c>
      <c r="H46" s="48">
        <f>AND(Resultados!D3&gt;=Auxiliar!F46,Resultados!D3&lt;F47)</f>
        <v/>
      </c>
    </row>
    <row r="47" spans="1:12">
      <c r="B47" s="46">
        <v>200</v>
      </c>
      <c r="C47" s="47">
        <f>IF(D47=TRUE,5,0)</f>
        <v>0</v>
      </c>
      <c r="D47" s="48">
        <f>AND(Resultados!D3&gt;=Auxiliar!B47,Resultados!D3&lt;B48)</f>
        <v/>
      </c>
      <c r="F47" s="46">
        <v>200</v>
      </c>
      <c r="G47" s="47">
        <f>IF(H47=TRUE,2,0)</f>
        <v>0</v>
      </c>
      <c r="H47" s="48">
        <f>AND(Resultados!D3&gt;=Auxiliar!F47,Resultados!D3&lt;F48)</f>
        <v/>
      </c>
    </row>
    <row r="48" spans="1:12">
      <c r="B48" s="46">
        <v>210</v>
      </c>
      <c r="C48" s="47">
        <f>IF(D48=TRUE,4,0)</f>
        <v>0</v>
      </c>
      <c r="D48" s="48">
        <f>AND(Resultados!D3&gt;=Auxiliar!B48,Resultados!D3&lt;B49)</f>
        <v/>
      </c>
      <c r="F48" s="46">
        <v>210</v>
      </c>
      <c r="G48" s="47">
        <f>IF(H48=TRUE,2,0)</f>
        <v>0</v>
      </c>
      <c r="H48" s="48">
        <f>AND(Resultados!D3&gt;=Auxiliar!F48,Resultados!D3&lt;F49)</f>
        <v/>
      </c>
    </row>
    <row r="49" spans="1:12">
      <c r="B49" s="46">
        <v>220</v>
      </c>
      <c r="C49" s="47">
        <f>IF(D49=TRUE,3,0)</f>
        <v>0</v>
      </c>
      <c r="D49" s="48">
        <f>AND(Resultados!D3&gt;=Auxiliar!B49,Resultados!D3&lt;B50)</f>
        <v/>
      </c>
      <c r="F49" s="46">
        <v>220</v>
      </c>
      <c r="G49" s="47">
        <f>IF(H49=TRUE,1,0)</f>
        <v>0</v>
      </c>
      <c r="H49" s="48">
        <f>AND(Resultados!D3&gt;=Auxiliar!F49,Resultados!D3&lt;F50)</f>
        <v/>
      </c>
    </row>
    <row r="50" spans="1:12">
      <c r="B50" s="46">
        <v>230</v>
      </c>
      <c r="C50" s="47">
        <f>IF(D50=TRUE,2,0)</f>
        <v>0</v>
      </c>
      <c r="D50" s="48">
        <f>AND(Resultados!D3&gt;=Auxiliar!B50,Resultados!D3&lt;B51)</f>
        <v/>
      </c>
      <c r="F50" s="46">
        <v>230</v>
      </c>
      <c r="G50" s="47">
        <f>IF(H50=TRUE,1,0)</f>
        <v>0</v>
      </c>
      <c r="H50" s="48">
        <f>AND(Resultados!D3&gt;=Auxiliar!F50,Resultados!D3&lt;F51)</f>
        <v/>
      </c>
    </row>
    <row r="51" spans="1:12">
      <c r="B51" s="46">
        <v>240</v>
      </c>
      <c r="C51" s="47">
        <f>IF(D51=TRUE,1,0)</f>
        <v>0</v>
      </c>
      <c r="D51" s="48">
        <f>AND(Resultados!D3&gt;=Auxiliar!B51,Resultados!D3&lt;B52)</f>
        <v/>
      </c>
      <c r="F51" s="46">
        <v>240</v>
      </c>
      <c r="G51" s="47">
        <f>IF(H51=TRUE,0,0)</f>
        <v>0</v>
      </c>
      <c r="H51" s="48">
        <f>AND(Resultados!D3&gt;=Auxiliar!F51,Resultados!D3&lt;F52)</f>
        <v/>
      </c>
    </row>
    <row r="52" spans="1:12">
      <c r="B52" s="46">
        <v>250</v>
      </c>
      <c r="C52" s="47">
        <f>IF(D52=TRUE,0,0)</f>
        <v>0</v>
      </c>
      <c r="D52" s="48">
        <f>AND(Resultados!D3&gt;=Auxiliar!B52,Resultados!D3&lt;B53)</f>
        <v/>
      </c>
      <c r="F52" s="46">
        <v>250</v>
      </c>
      <c r="G52" s="47">
        <f>IF(H52=TRUE,0,0)</f>
        <v>0</v>
      </c>
      <c r="H52" s="48">
        <f>AND(Resultados!D3&gt;=Auxiliar!F52,Resultados!D3&lt;F53)</f>
        <v/>
      </c>
    </row>
    <row r="53" spans="1:12">
      <c r="B53" s="46">
        <v>401</v>
      </c>
      <c r="C53" s="47">
        <f>IF(D53=TRUE,-1,0)</f>
        <v>0</v>
      </c>
      <c r="D53" s="48">
        <f>AND(Resultados!D3&gt;=Auxiliar!B53,Resultados!D3&lt;B54)</f>
        <v/>
      </c>
      <c r="F53" s="46">
        <v>401</v>
      </c>
      <c r="G53" s="47">
        <f>IF(H53=TRUE,0,0)</f>
        <v>0</v>
      </c>
      <c r="H53" s="48">
        <f>AND(Resultados!D3&gt;=Auxiliar!F53,Resultados!D3&lt;F54)</f>
        <v/>
      </c>
    </row>
    <row r="54" spans="1:12">
      <c r="B54" s="46">
        <v>417</v>
      </c>
      <c r="C54" s="47">
        <f>IF(D54=TRUE,-2,0)</f>
        <v>0</v>
      </c>
      <c r="D54" s="48">
        <f>AND(Resultados!D3&gt;=Auxiliar!B54,Resultados!D3&lt;B55)</f>
        <v/>
      </c>
      <c r="F54" s="46">
        <v>417</v>
      </c>
      <c r="G54" s="47">
        <f>IF(H54=TRUE,-1,0)</f>
        <v>0</v>
      </c>
      <c r="H54" s="48">
        <f>AND(Resultados!D3&gt;=Auxiliar!F54,Resultados!D3&lt;F55)</f>
        <v/>
      </c>
    </row>
    <row r="55" spans="1:12">
      <c r="B55" s="46">
        <v>433</v>
      </c>
      <c r="C55" s="47">
        <f>IF(D55=TRUE,-3,0)</f>
        <v>0</v>
      </c>
      <c r="D55" s="48">
        <f>AND(Resultados!D3&gt;=Auxiliar!B55,Resultados!D3&lt;B56)</f>
        <v/>
      </c>
      <c r="F55" s="46">
        <v>433</v>
      </c>
      <c r="G55" s="47">
        <f>IF(H55=TRUE,-1,0)</f>
        <v>0</v>
      </c>
      <c r="H55" s="48">
        <f>AND(Resultados!D3&gt;=Auxiliar!F55,Resultados!D3&lt;F56)</f>
        <v/>
      </c>
    </row>
    <row r="56" spans="1:12">
      <c r="B56" s="46">
        <v>449</v>
      </c>
      <c r="C56" s="47">
        <f>IF(D56=TRUE,-4,0)</f>
        <v>0</v>
      </c>
      <c r="D56" s="48">
        <f>AND(Resultados!D3&gt;=Auxiliar!B56,Resultados!D3&lt;B57)</f>
        <v/>
      </c>
      <c r="F56" s="46">
        <v>449</v>
      </c>
      <c r="G56" s="47">
        <f>IF(H56=TRUE,-2,0)</f>
        <v>0</v>
      </c>
      <c r="H56" s="48">
        <f>AND(Resultados!D3&gt;=Auxiliar!F56,Resultados!D3&lt;F57)</f>
        <v/>
      </c>
    </row>
    <row r="57" spans="1:12">
      <c r="B57" s="46">
        <v>465</v>
      </c>
      <c r="C57" s="47">
        <f>IF(D57=TRUE,-5,0)</f>
        <v>0</v>
      </c>
      <c r="D57" s="48">
        <f>AND(Resultados!D3&gt;=Auxiliar!B57,Resultados!D3&lt;B58)</f>
        <v/>
      </c>
      <c r="F57" s="46">
        <v>465</v>
      </c>
      <c r="G57" s="47">
        <f>IF(H57=TRUE,-2,0)</f>
        <v>0</v>
      </c>
      <c r="H57" s="48">
        <f>AND(Resultados!D3&gt;=Auxiliar!F57,Resultados!D3&lt;F58)</f>
        <v/>
      </c>
    </row>
    <row r="58" spans="1:12">
      <c r="B58" s="46">
        <v>481</v>
      </c>
      <c r="C58" s="47">
        <f>IF(D58=TRUE,-6,0)</f>
        <v>0</v>
      </c>
      <c r="D58" s="48">
        <f>AND(Resultados!D3&gt;=Auxiliar!B58,Resultados!D3&lt;B59)</f>
        <v/>
      </c>
      <c r="F58" s="46">
        <v>481</v>
      </c>
      <c r="G58" s="47">
        <f>IF(H58=TRUE,-3,0)</f>
        <v>0</v>
      </c>
      <c r="H58" s="48">
        <f>AND(Resultados!D3&gt;=Auxiliar!F58,Resultados!D3&lt;F59)</f>
        <v/>
      </c>
    </row>
    <row r="59" spans="1:12">
      <c r="B59" s="46">
        <v>497</v>
      </c>
      <c r="C59" s="47">
        <f>IF(D59=TRUE,-7,0)</f>
        <v>0</v>
      </c>
      <c r="D59" s="48">
        <f>AND(Resultados!D3&gt;=Auxiliar!B59,Resultados!D3&lt;B60)</f>
        <v/>
      </c>
      <c r="F59" s="46">
        <v>497</v>
      </c>
      <c r="G59" s="47">
        <f>IF(H59=TRUE,-3,0)</f>
        <v>0</v>
      </c>
      <c r="H59" s="48">
        <f>AND(Resultados!D3&gt;=Auxiliar!F59,Resultados!D3&lt;F60)</f>
        <v/>
      </c>
    </row>
    <row r="60" spans="1:12">
      <c r="B60" s="46">
        <v>513</v>
      </c>
      <c r="C60" s="47">
        <f>IF(D60=TRUE,-8,0)</f>
        <v>0</v>
      </c>
      <c r="D60" s="48">
        <f>AND(Resultados!D3&gt;=Auxiliar!B60,Resultados!D3&lt;B61)</f>
        <v/>
      </c>
      <c r="F60" s="46">
        <v>513</v>
      </c>
      <c r="G60" s="47">
        <f>IF(H60=TRUE,-4,0)</f>
        <v>0</v>
      </c>
      <c r="H60" s="48">
        <f>AND(Resultados!D3&gt;=Auxiliar!F60,Resultados!D3&lt;F61)</f>
        <v/>
      </c>
    </row>
    <row r="61" spans="1:12">
      <c r="B61" s="46">
        <v>529</v>
      </c>
      <c r="C61" s="47">
        <f>IF(D61=TRUE,-9,0)</f>
        <v>0</v>
      </c>
      <c r="D61" s="48">
        <f>AND(Resultados!D3&gt;=Auxiliar!B61,Resultados!D3&lt;B62)</f>
        <v/>
      </c>
      <c r="F61" s="46">
        <v>529</v>
      </c>
      <c r="G61" s="47">
        <f>IF(H61=TRUE,-4,0)</f>
        <v>0</v>
      </c>
      <c r="H61" s="48">
        <f>AND(Resultados!D3&gt;=Auxiliar!F61,Resultados!D3&lt;F62)</f>
        <v/>
      </c>
    </row>
    <row r="62" spans="1:12">
      <c r="B62" s="46">
        <v>545</v>
      </c>
      <c r="C62" s="47">
        <f>IF(D62=TRUE,-10,0)</f>
        <v>0</v>
      </c>
      <c r="D62" s="48">
        <f>AND(Resultados!D3&gt;=Auxiliar!B62,Resultados!D3&lt;B63)</f>
        <v/>
      </c>
      <c r="F62" s="46">
        <v>545</v>
      </c>
      <c r="G62" s="47">
        <f>IF(H62=TRUE,-5,0)</f>
        <v>0</v>
      </c>
      <c r="H62" s="48">
        <f>AND(Resultados!D3&gt;=Auxiliar!F62,Resultados!D3&lt;F63)</f>
        <v/>
      </c>
    </row>
    <row r="63" spans="1:12">
      <c r="B63" s="46">
        <v>561</v>
      </c>
      <c r="C63" s="47">
        <f>IF(D63=TRUE,-11,0)</f>
        <v>0</v>
      </c>
      <c r="D63" s="48">
        <f>AND(Resultados!D3&gt;=Auxiliar!B63,Resultados!D3&lt;B64)</f>
        <v/>
      </c>
      <c r="F63" s="46">
        <v>561</v>
      </c>
      <c r="G63" s="47">
        <f>IF(H63=TRUE,-5,0)</f>
        <v>0</v>
      </c>
      <c r="H63" s="48">
        <f>AND(Resultados!D3&gt;=Auxiliar!F63,Resultados!D3&lt;F64)</f>
        <v/>
      </c>
    </row>
    <row r="64" spans="1:12">
      <c r="B64" s="46">
        <v>577</v>
      </c>
      <c r="C64" s="47">
        <f>IF(D64=TRUE,-12,0)</f>
        <v>0</v>
      </c>
      <c r="D64" s="48">
        <f>AND(Resultados!D3&gt;=Auxiliar!B64,Resultados!D3&lt;B65)</f>
        <v/>
      </c>
      <c r="F64" s="46">
        <v>577</v>
      </c>
      <c r="G64" s="47">
        <f>IF(H64=TRUE,-6,0)</f>
        <v>0</v>
      </c>
      <c r="H64" s="48">
        <f>AND(Resultados!D3&gt;=Auxiliar!F64,Resultados!D3&lt;F65)</f>
        <v/>
      </c>
    </row>
    <row r="65" spans="1:12">
      <c r="B65" s="46">
        <v>591</v>
      </c>
      <c r="C65" s="54">
        <f>IF(B65&lt;=Resultados!D3,"INVALIDO",0)</f>
        <v>0</v>
      </c>
      <c r="D65" s="48"/>
      <c r="F65" s="46">
        <v>591</v>
      </c>
      <c r="G65" s="54">
        <f>IF(F65&lt;=Resultados!D3,"INVALIDO",0)</f>
        <v>0</v>
      </c>
      <c r="H65" s="48"/>
    </row>
    <row r="66" spans="1:12" customHeight="1" ht="12.75">
      <c r="B66" s="51" t="s">
        <v>126</v>
      </c>
      <c r="C66" s="52">
        <f>SUM(C41:C65)</f>
        <v>0</v>
      </c>
      <c r="D66" s="53"/>
      <c r="F66" s="51" t="s">
        <v>127</v>
      </c>
      <c r="G66" s="52">
        <f>SUM(G41:G65)</f>
        <v>0</v>
      </c>
      <c r="H66" s="53"/>
    </row>
    <row r="67" spans="1:12" customHeight="1" ht="12.75"/>
    <row r="68" spans="1:12">
      <c r="B68" s="42" t="s">
        <v>128</v>
      </c>
      <c r="C68" s="43" t="str">
        <f>IF(Resultados!F29&lt;85,"No","Sí")</f>
        <v>No</v>
      </c>
      <c r="D68" s="44"/>
      <c r="E68" s="44"/>
      <c r="F68" s="44"/>
      <c r="G68" s="45"/>
    </row>
    <row r="69" spans="1:12">
      <c r="B69" s="46" t="s">
        <v>129</v>
      </c>
      <c r="C69" s="5" t="str">
        <f>IF(Resultados!F26&lt;85,"Sí","No")</f>
        <v>Sí</v>
      </c>
      <c r="D69" s="47"/>
      <c r="E69" s="47"/>
      <c r="F69" s="47"/>
      <c r="G69" s="48"/>
    </row>
    <row r="70" spans="1:12">
      <c r="B70" s="46" t="s">
        <v>130</v>
      </c>
      <c r="C70" s="5">
        <f>AND(C68="Sí",C69="Sí")</f>
        <v/>
      </c>
      <c r="D70" s="47">
        <f>IF(C70= TRUE,Resultados!F29-85,0)</f>
        <v>0</v>
      </c>
      <c r="E70" s="47"/>
      <c r="F70" s="47"/>
      <c r="G70" s="48"/>
    </row>
    <row r="71" spans="1:12">
      <c r="B71" s="46" t="s">
        <v>131</v>
      </c>
      <c r="C71" s="47">
        <f>AND(C68= "Sí",C69= "No")</f>
        <v/>
      </c>
      <c r="D71" s="47">
        <f>IF(C71= TRUE,Resultados!F29+Resultados!F26-170,0)</f>
        <v>0</v>
      </c>
      <c r="E71" s="47"/>
      <c r="F71" s="47"/>
      <c r="G71" s="48"/>
    </row>
    <row r="72" spans="1:12">
      <c r="B72" s="46"/>
      <c r="C72" s="47" t="s">
        <v>51</v>
      </c>
      <c r="D72" s="47">
        <f>SUM(D70:D71)</f>
        <v>0</v>
      </c>
      <c r="E72" s="49">
        <v>2</v>
      </c>
      <c r="F72" s="49" t="s">
        <v>68</v>
      </c>
      <c r="G72" s="50" t="s">
        <v>73</v>
      </c>
    </row>
    <row r="73" spans="1:12">
      <c r="B73" s="46" t="s">
        <v>132</v>
      </c>
      <c r="C73" s="47">
        <f>AND(Datos!F17="x",D72&lt;26)</f>
        <v/>
      </c>
      <c r="D73" s="47">
        <f>AND(Datos!F17="x",D72&lt;21)</f>
        <v/>
      </c>
      <c r="E73" s="47">
        <f>IF(Auxiliar!C73=TRUE,Resultados!F10-Auxiliar!D72,0)</f>
        <v>0</v>
      </c>
      <c r="F73" s="47">
        <f>IF(Auxiliar!C73=TRUE,Resultados!F18-Auxiliar!D72,0)</f>
        <v>0</v>
      </c>
      <c r="G73" s="48">
        <f>IF(Auxiliar!D73=TRUE,Resultados!G22-Auxiliar!D72,0)</f>
        <v>0</v>
      </c>
    </row>
    <row r="74" spans="1:12">
      <c r="B74" s="46" t="s">
        <v>133</v>
      </c>
      <c r="C74" s="47">
        <f>AND(Datos!F18="x",D72&lt;16)</f>
        <v/>
      </c>
      <c r="D74" s="47"/>
      <c r="E74" s="47">
        <f>IF(Auxiliar!C74=TRUE,Resultados!F10-Auxiliar!D72/2,0)</f>
        <v>0</v>
      </c>
      <c r="F74" s="47">
        <f>IF(Auxiliar!C74=TRUE,Resultados!F18-Auxiliar!D72/2,0)</f>
        <v>0</v>
      </c>
      <c r="G74" s="48">
        <f>IF(Auxiliar!D74=TRUE,Resultados!G22-Auxiliar!D72*3/4,0)</f>
        <v>0</v>
      </c>
    </row>
    <row r="75" spans="1:12">
      <c r="B75" s="46" t="s">
        <v>134</v>
      </c>
      <c r="C75" s="47">
        <f>AND(Datos!F19="x",D72&lt;16)</f>
        <v>1</v>
      </c>
      <c r="D75" s="47">
        <f>AND(Datos!F19="x",D72&lt;11)</f>
        <v>1</v>
      </c>
      <c r="E75" s="47">
        <f>IF(Auxiliar!C75=TRUE,Resultados!F10-Auxiliar!D72/4,0)</f>
        <v>0</v>
      </c>
      <c r="F75" s="47">
        <f>IF(Auxiliar!C75=TRUE,Resultados!F18-Auxiliar!D72/4,0)</f>
        <v>0</v>
      </c>
      <c r="G75" s="48">
        <f>IF(Auxiliar!D75=TRUE,Resultados!G22-Auxiliar!D72/2,0)</f>
        <v>0</v>
      </c>
    </row>
    <row r="76" spans="1:12">
      <c r="B76" s="46"/>
      <c r="C76" s="47"/>
      <c r="D76" s="47"/>
      <c r="E76" s="47">
        <f>ROUNDDOWN(E74,0)</f>
        <v>0</v>
      </c>
      <c r="F76" s="47">
        <f>ROUNDDOWN(F74,0)</f>
        <v>0</v>
      </c>
      <c r="G76" s="48"/>
    </row>
    <row r="77" spans="1:12" customHeight="1" ht="12.75">
      <c r="B77" s="46"/>
      <c r="C77" s="47"/>
      <c r="D77" s="47"/>
      <c r="E77" s="52">
        <f>SUM(E73:E75)</f>
        <v>0</v>
      </c>
      <c r="F77" s="52">
        <f>SUM(F73:F75)</f>
        <v>0</v>
      </c>
      <c r="G77" s="53">
        <f>SUM(G73:G75)</f>
        <v>0</v>
      </c>
    </row>
    <row r="78" spans="1:12" customHeight="1" ht="12.75">
      <c r="B78" s="51"/>
      <c r="C78" s="52"/>
      <c r="D78" s="52"/>
      <c r="E78" s="56">
        <f>ROUND(E77,0)</f>
        <v>0</v>
      </c>
      <c r="F78" s="56">
        <f>ROUND(F77,0)</f>
        <v>0</v>
      </c>
      <c r="G78" s="56">
        <f>ROUND(G77,0)</f>
        <v>0</v>
      </c>
    </row>
    <row r="79" spans="1:12" customHeight="1" ht="12.75"/>
    <row r="80" spans="1:12">
      <c r="B80" s="42" t="s">
        <v>52</v>
      </c>
      <c r="C80" s="57" t="str">
        <f>(Resultados!D4-Resultados!D5)/10</f>
        <v>0</v>
      </c>
      <c r="D80" s="55"/>
      <c r="E80" s="55"/>
    </row>
    <row r="81" spans="1:12" customHeight="1" ht="12.75">
      <c r="B81" s="51"/>
      <c r="C81" s="58" t="str">
        <f>ROUNDUP(C80,0)</f>
        <v>0</v>
      </c>
    </row>
    <row r="82" spans="1:12" customHeight="1" ht="12.75"/>
    <row r="83" spans="1:12">
      <c r="B83" s="42" t="s">
        <v>135</v>
      </c>
      <c r="C83" s="44">
        <f>AND(Resultados!F12&gt;Resultados!F9,Resultados!F12&gt;Resultados!H10,Resultados!F12&gt;Resultados!F11,Resultados!F12&gt;Resultados!F13,Resultados!F12&gt;Resultados!F14,Resultados!F12&gt;Resultados!F15,Resultados!F12&gt;Resultados!F16,Resultados!F12&gt;Resultados!F17,Resultados!F12&gt;Resultados!H18)</f>
        <v/>
      </c>
      <c r="D83" s="44">
        <f>AND(Resultados!F13&gt;Resultados!F9,Resultados!F13&gt;Resultados!H10,Resultados!F13&gt;Resultados!F11,Resultados!F13&gt;Resultados!F12,Resultados!F13&gt;Resultados!F14,Resultados!F13&gt;Resultados!F15,Resultados!F13&gt;Resultados!F16,Resultados!F13&gt;Resultados!F17,Resultados!F13&gt;Resultados!H18)</f>
        <v/>
      </c>
      <c r="E83" s="44">
        <f>OR(C83=TRUE,D83=TRUE)</f>
        <v/>
      </c>
      <c r="F83" s="44"/>
      <c r="G83" s="44"/>
      <c r="H83" s="44"/>
      <c r="I83" s="44"/>
      <c r="J83" s="44"/>
      <c r="K83" s="44"/>
      <c r="L83" s="45"/>
    </row>
    <row r="84" spans="1:12">
      <c r="B84" s="46"/>
      <c r="C84" s="47">
        <f>IF(Resultados!F16&gt;Resultados!F9,1,0)</f>
        <v>0</v>
      </c>
      <c r="D84" s="47">
        <f>IF(Resultados!F16&gt;Resultados!H10,1,0)</f>
        <v>0</v>
      </c>
      <c r="E84" s="47">
        <f>IF(Resultados!F16&gt;Resultados!F11,1,0)</f>
        <v>0</v>
      </c>
      <c r="F84" s="47">
        <f>IF(Resultados!F16&gt;Resultados!F12,1,0)</f>
        <v>0</v>
      </c>
      <c r="G84" s="47">
        <f>IF(Resultados!F16&gt;Resultados!F13,1,0)</f>
        <v>0</v>
      </c>
      <c r="H84" s="47">
        <f>IF(Resultados!F16&gt;Resultados!F14,1,0)</f>
        <v>0</v>
      </c>
      <c r="I84" s="47">
        <f>IF(Resultados!F16&gt;Resultados!F15,1,0)</f>
        <v>0</v>
      </c>
      <c r="J84" s="47">
        <f>IF(Resultados!F16&gt;Resultados!F17,1,0)</f>
        <v>0</v>
      </c>
      <c r="K84" s="47">
        <f>IF(Resultados!F16&gt;Resultados!H18,1,0)</f>
        <v>0</v>
      </c>
      <c r="L84" s="48">
        <f>SUM(C84:K84)</f>
        <v>0</v>
      </c>
    </row>
    <row r="85" spans="1:12">
      <c r="B85" s="46"/>
      <c r="C85" s="47" t="str">
        <f>IF(L84&gt;7,"SI","NO")</f>
        <v>NO</v>
      </c>
      <c r="D85" s="47"/>
      <c r="E85" s="47"/>
      <c r="F85" s="47"/>
      <c r="G85" s="47"/>
      <c r="H85" s="47"/>
      <c r="I85" s="47"/>
      <c r="J85" s="47"/>
      <c r="K85" s="47"/>
      <c r="L85" s="48"/>
    </row>
    <row r="86" spans="1:12" customHeight="1" ht="12.75">
      <c r="B86" s="51"/>
      <c r="C86" s="52">
        <f>OR(E83=TRUE,C85="SI")</f>
        <v/>
      </c>
      <c r="D86" s="52"/>
      <c r="E86" s="52"/>
      <c r="F86" s="52"/>
      <c r="G86" s="52"/>
      <c r="H86" s="52"/>
      <c r="I86" s="52"/>
      <c r="J86" s="52"/>
      <c r="K86" s="52"/>
      <c r="L86" s="53"/>
    </row>
    <row r="87" spans="1:12" customHeight="1" ht="12.75"/>
    <row r="88" spans="1:12">
      <c r="B88" s="42" t="s">
        <v>136</v>
      </c>
      <c r="C88" s="44">
        <f>AND(Resultados!H18&gt;Resultados!F9,Resultados!H18&gt;Resultados!H10,Resultados!H18&gt;Resultados!F11,Resultados!H18&gt;Resultados!F13,Resultados!H18&gt;Resultados!F14,Resultados!H18&gt;Resultados!F15,Resultados!H18&gt;Resultados!F16,Resultados!H18&gt;Resultados!F17,Resultados!H18&gt;Resultados!F12)</f>
        <v/>
      </c>
      <c r="D88" s="44"/>
      <c r="E88" s="44"/>
      <c r="F88" s="44"/>
      <c r="G88" s="44"/>
      <c r="H88" s="44"/>
      <c r="I88" s="44"/>
      <c r="J88" s="44"/>
      <c r="K88" s="44"/>
      <c r="L88" s="45"/>
    </row>
    <row r="89" spans="1:12">
      <c r="B89" s="46"/>
      <c r="C89" s="47">
        <f>IF(Resultados!H10&gt;Resultados!F9,1,0)</f>
        <v>0</v>
      </c>
      <c r="D89" s="47">
        <f>IF(Resultados!H10&gt;Resultados!F11,1,0)</f>
        <v>0</v>
      </c>
      <c r="E89" s="47">
        <f>IF(Resultados!H10&gt;Resultados!F12,1,0)</f>
        <v>0</v>
      </c>
      <c r="F89" s="47">
        <f>IF(Resultados!H10&gt;Resultados!F13,1,0)</f>
        <v>0</v>
      </c>
      <c r="G89" s="47">
        <f>IF(Resultados!H10&gt;Resultados!F14,1,0)</f>
        <v>0</v>
      </c>
      <c r="H89" s="47">
        <f>IF(Resultados!H10&gt;Resultados!F15,1,0)</f>
        <v>0</v>
      </c>
      <c r="I89" s="47">
        <f>IF(Resultados!H10&gt;Resultados!F16,1,0)</f>
        <v>0</v>
      </c>
      <c r="J89" s="47">
        <f>IF(Resultados!H10&gt;Resultados!F17,1,0)</f>
        <v>0</v>
      </c>
      <c r="K89" s="47">
        <f>IF(Resultados!H10&gt;Resultados!H18,1,0)</f>
        <v>0</v>
      </c>
      <c r="L89" s="48">
        <f>SUM(C89:K89)</f>
        <v>0</v>
      </c>
    </row>
    <row r="90" spans="1:12">
      <c r="B90" s="46"/>
      <c r="C90" s="47" t="str">
        <f>IF(L89&gt;7,"SI","NO")</f>
        <v>NO</v>
      </c>
      <c r="D90" s="47"/>
      <c r="E90" s="47"/>
      <c r="F90" s="47"/>
      <c r="G90" s="47"/>
      <c r="H90" s="47"/>
      <c r="I90" s="47"/>
      <c r="J90" s="47"/>
      <c r="K90" s="47"/>
      <c r="L90" s="48"/>
    </row>
    <row r="91" spans="1:12" customHeight="1" ht="12.75">
      <c r="B91" s="51"/>
      <c r="C91" s="52">
        <f>OR(C88=TRUE,C90="SI")</f>
        <v/>
      </c>
      <c r="D91" s="52"/>
      <c r="E91" s="52"/>
      <c r="F91" s="52"/>
      <c r="G91" s="52"/>
      <c r="H91" s="52"/>
      <c r="I91" s="52"/>
      <c r="J91" s="52"/>
      <c r="K91" s="52"/>
      <c r="L91" s="53"/>
    </row>
    <row r="93" spans="1:12">
      <c r="B93" s="3" t="s">
        <v>137</v>
      </c>
      <c r="C93" s="41" t="str">
        <f>IF(Datos!F17="x","SI","NO")</f>
        <v>NO</v>
      </c>
      <c r="D93" s="41">
        <f>IF(C93="SI",8,0)</f>
        <v>0</v>
      </c>
      <c r="E93" s="41">
        <f>IF(C93="SI",10,0)</f>
        <v>0</v>
      </c>
      <c r="F93" s="41">
        <f>IF(C93="SI",4,0)</f>
        <v>0</v>
      </c>
    </row>
    <row r="94" spans="1:12">
      <c r="C94" s="41" t="str">
        <f>IF(Datos!F18="x","SI","NO")</f>
        <v>NO</v>
      </c>
      <c r="D94" s="41">
        <f>IF(C94="SI",5,0)</f>
        <v>0</v>
      </c>
      <c r="E94" s="41">
        <f>IF(C94="SI",7,0)</f>
        <v>0</v>
      </c>
      <c r="F94" s="41">
        <f>IF(C94="SI",2,0)</f>
        <v>0</v>
      </c>
    </row>
    <row r="95" spans="1:12" customHeight="1" ht="12.75">
      <c r="D95" s="41">
        <f>SUM(D93:D94)</f>
        <v>0</v>
      </c>
      <c r="E95" s="41">
        <f>SUM(E93:E94)</f>
        <v>0</v>
      </c>
      <c r="F95" s="41">
        <f>SUM(F93:F94)</f>
        <v>0</v>
      </c>
    </row>
    <row r="96" spans="1:12" customHeight="1" ht="13.5">
      <c r="A96" s="70" t="s">
        <v>39</v>
      </c>
      <c r="B96" s="3">
        <f>Resultados!M3</f>
        <v>0</v>
      </c>
    </row>
    <row r="97" spans="1:12" customHeight="1" ht="13.5">
      <c r="A97" s="70" t="s">
        <v>41</v>
      </c>
      <c r="B97" s="3">
        <f>Resultados!M4</f>
        <v>0</v>
      </c>
    </row>
    <row r="98" spans="1:12" customHeight="1" ht="13.5">
      <c r="A98" s="70" t="s">
        <v>43</v>
      </c>
      <c r="B98" s="3">
        <f>Resultados!M5</f>
        <v>0</v>
      </c>
    </row>
    <row r="99" spans="1:12" customHeight="1" ht="13.5">
      <c r="A99" s="71">
        <v>1</v>
      </c>
      <c r="B99" s="3">
        <f>Resultados!M9</f>
        <v>0</v>
      </c>
    </row>
    <row r="100" spans="1:12" customHeight="1" ht="13.5">
      <c r="A100" s="70">
        <v>2</v>
      </c>
      <c r="B100" s="3">
        <f>Resultados!M10</f>
        <v>0</v>
      </c>
    </row>
    <row r="101" spans="1:12" customHeight="1" ht="13.5">
      <c r="A101" s="70">
        <v>3</v>
      </c>
      <c r="B101" s="3">
        <f>Resultados!M11</f>
        <v>0</v>
      </c>
    </row>
    <row r="102" spans="1:12" customHeight="1" ht="13.5">
      <c r="A102" s="70">
        <v>4</v>
      </c>
      <c r="B102" s="3">
        <f>Resultados!M12</f>
        <v>0</v>
      </c>
    </row>
    <row r="103" spans="1:12" customHeight="1" ht="13.5">
      <c r="A103" s="70">
        <v>5</v>
      </c>
      <c r="B103" s="3">
        <f>Resultados!M13</f>
        <v>0</v>
      </c>
    </row>
    <row r="104" spans="1:12" customHeight="1" ht="13.5">
      <c r="A104" s="70" t="s">
        <v>61</v>
      </c>
      <c r="B104" s="3">
        <f>Resultados!M14</f>
        <v>0</v>
      </c>
    </row>
    <row r="105" spans="1:12" customHeight="1" ht="13.5">
      <c r="A105" s="70" t="s">
        <v>63</v>
      </c>
      <c r="B105" s="3">
        <f>Resultados!M15</f>
        <v>0</v>
      </c>
    </row>
    <row r="106" spans="1:12" customHeight="1" ht="13.5">
      <c r="A106" s="70">
        <v>7</v>
      </c>
      <c r="B106" s="3">
        <f>Resultados!M16</f>
        <v>0</v>
      </c>
    </row>
    <row r="107" spans="1:12" customHeight="1" ht="13.5">
      <c r="A107" s="70" t="s">
        <v>66</v>
      </c>
      <c r="B107" s="3">
        <f>Resultados!M17</f>
        <v>0</v>
      </c>
    </row>
    <row r="108" spans="1:12" customHeight="1" ht="13.5">
      <c r="A108" s="70" t="s">
        <v>68</v>
      </c>
      <c r="B108" s="3">
        <f>Resultados!M18</f>
        <v>0</v>
      </c>
    </row>
    <row r="109" spans="1:12" customHeight="1" ht="13.5">
      <c r="A109" s="71" t="s">
        <v>71</v>
      </c>
      <c r="B109" s="3">
        <f>Resultados!M21</f>
        <v>-2</v>
      </c>
    </row>
    <row r="110" spans="1:12" customHeight="1" ht="13.5">
      <c r="A110" s="70" t="s">
        <v>73</v>
      </c>
      <c r="B110" s="3">
        <f>Resultados!M22</f>
        <v>-6</v>
      </c>
    </row>
    <row r="111" spans="1:12" customHeight="1" ht="13.5">
      <c r="A111" s="70" t="s">
        <v>75</v>
      </c>
      <c r="B111" s="3">
        <f>Resultados!M23</f>
        <v>0</v>
      </c>
    </row>
    <row r="112" spans="1:12" customHeight="1" ht="13.5">
      <c r="A112" s="71" t="s">
        <v>78</v>
      </c>
      <c r="B112" s="3">
        <f>Resultados!M26</f>
        <v>-7</v>
      </c>
    </row>
    <row r="113" spans="1:12" customHeight="1" ht="13.5">
      <c r="A113" s="70" t="s">
        <v>80</v>
      </c>
      <c r="B113" s="3">
        <f>Resultados!M27</f>
        <v>-5</v>
      </c>
    </row>
    <row r="114" spans="1:12" customHeight="1" ht="13.5">
      <c r="A114" s="70" t="s">
        <v>82</v>
      </c>
      <c r="B114" s="3">
        <f>Resultados!M28</f>
        <v>0</v>
      </c>
    </row>
    <row r="115" spans="1:12" customHeight="1" ht="13.5">
      <c r="A115" s="70" t="s">
        <v>84</v>
      </c>
      <c r="B115" s="3">
        <f>Resultados!M29</f>
        <v>-5</v>
      </c>
    </row>
    <row r="116" spans="1:12" customHeight="1" ht="13.5">
      <c r="A116" s="70" t="s">
        <v>86</v>
      </c>
      <c r="B116" s="3">
        <f>Resultados!M30</f>
        <v>0</v>
      </c>
    </row>
    <row r="117" spans="1:12" customHeight="1" ht="13.5">
      <c r="A117" s="70" t="s">
        <v>31</v>
      </c>
      <c r="B117" s="3">
        <f>Resultados!M31</f>
        <v>0</v>
      </c>
    </row>
    <row r="118" spans="1:12" customHeight="1" ht="13.5">
      <c r="A118" s="71" t="s">
        <v>90</v>
      </c>
      <c r="B118" s="3">
        <f>Resultados!M34</f>
        <v>0</v>
      </c>
    </row>
    <row r="119" spans="1:12" customHeight="1" ht="13.5">
      <c r="A119" s="70" t="s">
        <v>92</v>
      </c>
      <c r="B119" s="3">
        <f>Resultados!M35</f>
        <v>0</v>
      </c>
    </row>
    <row r="120" spans="1:12" customHeight="1" ht="13.5">
      <c r="A120" s="70" t="s">
        <v>94</v>
      </c>
      <c r="B120" s="3">
        <f>Resultados!M36</f>
        <v>0</v>
      </c>
    </row>
    <row r="121" spans="1:12" customHeight="1" ht="12.75">
      <c r="A121" s="3"/>
    </row>
    <row r="122" spans="1:12">
      <c r="A122" s="41"/>
    </row>
    <row r="123" spans="1:12">
      <c r="A123" s="41"/>
    </row>
    <row r="124" spans="1:12">
      <c r="A124" s="4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6:B36"/>
    <mergeCell ref="A3:B3"/>
    <mergeCell ref="A11:B11"/>
    <mergeCell ref="A23:B23"/>
    <mergeCell ref="A28:B28"/>
  </mergeCells>
  <printOptions gridLines="false" gridLinesSet="true"/>
  <pageMargins left="0.75" right="0.75" top="1" bottom="1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Datos</vt:lpstr>
      <vt:lpstr>Respuestas</vt:lpstr>
      <vt:lpstr>Resultados</vt:lpstr>
      <vt:lpstr>BR hombre</vt:lpstr>
      <vt:lpstr>BR mujer</vt:lpstr>
      <vt:lpstr>Perfil a color</vt:lpstr>
      <vt:lpstr>Perfil simple</vt:lpstr>
      <vt:lpstr>Auxiliar</vt:lpstr>
    </vt:vector>
  </TitlesOfParts>
  <Company>Jazz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Inés</dc:creator>
  <cp:lastModifiedBy>potich</cp:lastModifiedBy>
  <dcterms:created xsi:type="dcterms:W3CDTF">1999-04-29T17:08:49-03:00</dcterms:created>
  <dcterms:modified xsi:type="dcterms:W3CDTF">2011-10-25T19:06:21-02:00</dcterms:modified>
  <dc:title/>
  <dc:description/>
  <dc:subject/>
  <cp:keywords/>
  <cp:category/>
</cp:coreProperties>
</file>