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00" yWindow="600" windowWidth="16215" windowHeight="10170" firstSheet="2" activeTab="8"/>
  </bookViews>
  <sheets>
    <sheet name="Datos" sheetId="1" r:id="rId1"/>
    <sheet name="Respuestas" sheetId="2" r:id="rId2"/>
    <sheet name="Sheet9" sheetId="3" r:id="rId3"/>
    <sheet name="Resultados" sheetId="4" r:id="rId4"/>
    <sheet name="BR hombre" sheetId="5" r:id="rId5"/>
    <sheet name="BR mujer" sheetId="6" r:id="rId6"/>
    <sheet name="Perfil simple" sheetId="7" r:id="rId7"/>
    <sheet name="Perfil a color" sheetId="8" r:id="rId8"/>
    <sheet name="Auxiliar" sheetId="9" r:id="rId9"/>
  </sheets>
  <calcPr calcId="144525"/>
</workbook>
</file>

<file path=xl/calcChain.xml><?xml version="1.0" encoding="utf-8"?>
<calcChain xmlns="http://schemas.openxmlformats.org/spreadsheetml/2006/main">
  <c r="C65" i="9" l="1"/>
  <c r="E65" i="9" s="1"/>
  <c r="C64" i="9"/>
  <c r="E64" i="9" s="1"/>
  <c r="E66" i="9" s="1"/>
  <c r="B56" i="9"/>
  <c r="L53" i="9"/>
  <c r="BV154" i="6"/>
  <c r="BS154" i="6"/>
  <c r="BP154" i="6"/>
  <c r="BJ154" i="6"/>
  <c r="BG154" i="6"/>
  <c r="BD154" i="6"/>
  <c r="BA154" i="6"/>
  <c r="AX154" i="6"/>
  <c r="AO154" i="6"/>
  <c r="AL154" i="6"/>
  <c r="AI154" i="6"/>
  <c r="AF154" i="6"/>
  <c r="AC154" i="6"/>
  <c r="Z154" i="6"/>
  <c r="W154" i="6"/>
  <c r="T154" i="6"/>
  <c r="Q154" i="6"/>
  <c r="BV153" i="6"/>
  <c r="BS153" i="6"/>
  <c r="BP153" i="6"/>
  <c r="BJ153" i="6"/>
  <c r="BG153" i="6"/>
  <c r="BD153" i="6"/>
  <c r="BA153" i="6"/>
  <c r="AX153" i="6"/>
  <c r="AO153" i="6"/>
  <c r="AR154" i="6" s="1"/>
  <c r="AL153" i="6"/>
  <c r="AI153" i="6"/>
  <c r="AF153" i="6"/>
  <c r="AC153" i="6"/>
  <c r="Z153" i="6"/>
  <c r="W153" i="6"/>
  <c r="T153" i="6"/>
  <c r="Q153" i="6"/>
  <c r="BV152" i="6"/>
  <c r="BS152" i="6"/>
  <c r="BP152" i="6"/>
  <c r="BJ152" i="6"/>
  <c r="BG152" i="6"/>
  <c r="BD152" i="6"/>
  <c r="BA152" i="6"/>
  <c r="AX152" i="6"/>
  <c r="AO152" i="6"/>
  <c r="AL152" i="6"/>
  <c r="AI152" i="6"/>
  <c r="AF152" i="6"/>
  <c r="AC152" i="6"/>
  <c r="Z152" i="6"/>
  <c r="W152" i="6"/>
  <c r="T152" i="6"/>
  <c r="Q152" i="6"/>
  <c r="BV151" i="6"/>
  <c r="BS151" i="6"/>
  <c r="BP151" i="6"/>
  <c r="BJ151" i="6"/>
  <c r="BG151" i="6"/>
  <c r="BD151" i="6"/>
  <c r="BA151" i="6"/>
  <c r="AX151" i="6"/>
  <c r="AO151" i="6"/>
  <c r="AR152" i="6" s="1"/>
  <c r="AL151" i="6"/>
  <c r="AI151" i="6"/>
  <c r="AF151" i="6"/>
  <c r="AC151" i="6"/>
  <c r="Z151" i="6"/>
  <c r="W151" i="6"/>
  <c r="T151" i="6"/>
  <c r="Q151" i="6"/>
  <c r="BV150" i="6"/>
  <c r="BS150" i="6"/>
  <c r="BP150" i="6"/>
  <c r="BJ150" i="6"/>
  <c r="BG150" i="6"/>
  <c r="BD150" i="6"/>
  <c r="BA150" i="6"/>
  <c r="AX150" i="6"/>
  <c r="AO150" i="6"/>
  <c r="AL150" i="6"/>
  <c r="AI150" i="6"/>
  <c r="AF150" i="6"/>
  <c r="AC150" i="6"/>
  <c r="Z150" i="6"/>
  <c r="W150" i="6"/>
  <c r="T150" i="6"/>
  <c r="Q150" i="6"/>
  <c r="BV149" i="6"/>
  <c r="BS149" i="6"/>
  <c r="BP149" i="6"/>
  <c r="BJ149" i="6"/>
  <c r="BG149" i="6"/>
  <c r="BD149" i="6"/>
  <c r="BA149" i="6"/>
  <c r="AX149" i="6"/>
  <c r="AO149" i="6"/>
  <c r="AR150" i="6" s="1"/>
  <c r="AL149" i="6"/>
  <c r="AI149" i="6"/>
  <c r="AF149" i="6"/>
  <c r="AC149" i="6"/>
  <c r="Z149" i="6"/>
  <c r="W149" i="6"/>
  <c r="T149" i="6"/>
  <c r="Q149" i="6"/>
  <c r="BV148" i="6"/>
  <c r="BS148" i="6"/>
  <c r="BP148" i="6"/>
  <c r="BJ148" i="6"/>
  <c r="BG148" i="6"/>
  <c r="BD148" i="6"/>
  <c r="BA148" i="6"/>
  <c r="AX148" i="6"/>
  <c r="AO148" i="6"/>
  <c r="AL148" i="6"/>
  <c r="AI148" i="6"/>
  <c r="AF148" i="6"/>
  <c r="AC148" i="6"/>
  <c r="Z148" i="6"/>
  <c r="W148" i="6"/>
  <c r="T148" i="6"/>
  <c r="Q148" i="6"/>
  <c r="BV147" i="6"/>
  <c r="BS147" i="6"/>
  <c r="BP147" i="6"/>
  <c r="BJ147" i="6"/>
  <c r="BG147" i="6"/>
  <c r="BD147" i="6"/>
  <c r="BA147" i="6"/>
  <c r="AX147" i="6"/>
  <c r="AO147" i="6"/>
  <c r="AR148" i="6" s="1"/>
  <c r="AL147" i="6"/>
  <c r="AI147" i="6"/>
  <c r="AF147" i="6"/>
  <c r="AC147" i="6"/>
  <c r="Z147" i="6"/>
  <c r="W147" i="6"/>
  <c r="T147" i="6"/>
  <c r="Q147" i="6"/>
  <c r="BV146" i="6"/>
  <c r="BS146" i="6"/>
  <c r="BP146" i="6"/>
  <c r="BJ146" i="6"/>
  <c r="BG146" i="6"/>
  <c r="BD146" i="6"/>
  <c r="BA146" i="6"/>
  <c r="AX146" i="6"/>
  <c r="AO146" i="6"/>
  <c r="AL146" i="6"/>
  <c r="AI146" i="6"/>
  <c r="AF146" i="6"/>
  <c r="AC146" i="6"/>
  <c r="Z146" i="6"/>
  <c r="W146" i="6"/>
  <c r="T146" i="6"/>
  <c r="Q146" i="6"/>
  <c r="BV145" i="6"/>
  <c r="BS145" i="6"/>
  <c r="BP145" i="6"/>
  <c r="BJ145" i="6"/>
  <c r="BG145" i="6"/>
  <c r="BD145" i="6"/>
  <c r="BA145" i="6"/>
  <c r="AX145" i="6"/>
  <c r="AO145" i="6"/>
  <c r="AR146" i="6" s="1"/>
  <c r="AL145" i="6"/>
  <c r="AI145" i="6"/>
  <c r="AF145" i="6"/>
  <c r="AC145" i="6"/>
  <c r="Z145" i="6"/>
  <c r="W145" i="6"/>
  <c r="T145" i="6"/>
  <c r="Q145" i="6"/>
  <c r="BV144" i="6"/>
  <c r="BS144" i="6"/>
  <c r="BP144" i="6"/>
  <c r="BJ144" i="6"/>
  <c r="BG144" i="6"/>
  <c r="BD144" i="6"/>
  <c r="BA144" i="6"/>
  <c r="AX144" i="6"/>
  <c r="AO144" i="6"/>
  <c r="AL144" i="6"/>
  <c r="AI144" i="6"/>
  <c r="AF144" i="6"/>
  <c r="AC144" i="6"/>
  <c r="Z144" i="6"/>
  <c r="W144" i="6"/>
  <c r="T144" i="6"/>
  <c r="Q144" i="6"/>
  <c r="BV143" i="6"/>
  <c r="BS143" i="6"/>
  <c r="BP143" i="6"/>
  <c r="BJ143" i="6"/>
  <c r="BG143" i="6"/>
  <c r="BD143" i="6"/>
  <c r="BA143" i="6"/>
  <c r="AX143" i="6"/>
  <c r="AO143" i="6"/>
  <c r="AR144" i="6" s="1"/>
  <c r="AL143" i="6"/>
  <c r="AI143" i="6"/>
  <c r="AF143" i="6"/>
  <c r="AC143" i="6"/>
  <c r="Z143" i="6"/>
  <c r="W143" i="6"/>
  <c r="T143" i="6"/>
  <c r="Q143" i="6"/>
  <c r="BV142" i="6"/>
  <c r="BS142" i="6"/>
  <c r="BP142" i="6"/>
  <c r="BJ142" i="6"/>
  <c r="BG142" i="6"/>
  <c r="BD142" i="6"/>
  <c r="BA142" i="6"/>
  <c r="AX142" i="6"/>
  <c r="AO142" i="6"/>
  <c r="AL142" i="6"/>
  <c r="AI142" i="6"/>
  <c r="AF142" i="6"/>
  <c r="AC142" i="6"/>
  <c r="Z142" i="6"/>
  <c r="W142" i="6"/>
  <c r="T142" i="6"/>
  <c r="Q142" i="6"/>
  <c r="BV141" i="6"/>
  <c r="BS141" i="6"/>
  <c r="BP141" i="6"/>
  <c r="BJ141" i="6"/>
  <c r="BG141" i="6"/>
  <c r="BD141" i="6"/>
  <c r="BA141" i="6"/>
  <c r="AX141" i="6"/>
  <c r="AO141" i="6"/>
  <c r="AR142" i="6" s="1"/>
  <c r="AL141" i="6"/>
  <c r="AI141" i="6"/>
  <c r="AF141" i="6"/>
  <c r="AC141" i="6"/>
  <c r="Z141" i="6"/>
  <c r="W141" i="6"/>
  <c r="T141" i="6"/>
  <c r="Q141" i="6"/>
  <c r="BV140" i="6"/>
  <c r="BS140" i="6"/>
  <c r="BP140" i="6"/>
  <c r="BJ140" i="6"/>
  <c r="BG140" i="6"/>
  <c r="BD140" i="6"/>
  <c r="BA140" i="6"/>
  <c r="AX140" i="6"/>
  <c r="AO140" i="6"/>
  <c r="AL140" i="6"/>
  <c r="AI140" i="6"/>
  <c r="AF140" i="6"/>
  <c r="AC140" i="6"/>
  <c r="Z140" i="6"/>
  <c r="W140" i="6"/>
  <c r="T140" i="6"/>
  <c r="Q140" i="6"/>
  <c r="BV139" i="6"/>
  <c r="BS139" i="6"/>
  <c r="BP139" i="6"/>
  <c r="BJ139" i="6"/>
  <c r="BG139" i="6"/>
  <c r="BD139" i="6"/>
  <c r="BA139" i="6"/>
  <c r="AX139" i="6"/>
  <c r="AO139" i="6"/>
  <c r="AR140" i="6" s="1"/>
  <c r="AL139" i="6"/>
  <c r="AI139" i="6"/>
  <c r="AF139" i="6"/>
  <c r="AC139" i="6"/>
  <c r="Z139" i="6"/>
  <c r="W139" i="6"/>
  <c r="T139" i="6"/>
  <c r="Q139" i="6"/>
  <c r="BV138" i="6"/>
  <c r="BS138" i="6"/>
  <c r="BP138" i="6"/>
  <c r="BJ138" i="6"/>
  <c r="BG138" i="6"/>
  <c r="BD138" i="6"/>
  <c r="BA138" i="6"/>
  <c r="AX138" i="6"/>
  <c r="AO138" i="6"/>
  <c r="AL138" i="6"/>
  <c r="AI138" i="6"/>
  <c r="AF138" i="6"/>
  <c r="AC138" i="6"/>
  <c r="Z138" i="6"/>
  <c r="W138" i="6"/>
  <c r="T138" i="6"/>
  <c r="Q138" i="6"/>
  <c r="BV137" i="6"/>
  <c r="BS137" i="6"/>
  <c r="BP137" i="6"/>
  <c r="BJ137" i="6"/>
  <c r="BG137" i="6"/>
  <c r="BD137" i="6"/>
  <c r="BA137" i="6"/>
  <c r="AX137" i="6"/>
  <c r="AO137" i="6"/>
  <c r="AR138" i="6" s="1"/>
  <c r="AL137" i="6"/>
  <c r="AI137" i="6"/>
  <c r="AF137" i="6"/>
  <c r="AC137" i="6"/>
  <c r="Z137" i="6"/>
  <c r="W137" i="6"/>
  <c r="T137" i="6"/>
  <c r="Q137" i="6"/>
  <c r="BV136" i="6"/>
  <c r="BS136" i="6"/>
  <c r="BP136" i="6"/>
  <c r="BJ136" i="6"/>
  <c r="BG136" i="6"/>
  <c r="BD136" i="6"/>
  <c r="BA136" i="6"/>
  <c r="AX136" i="6"/>
  <c r="AO136" i="6"/>
  <c r="AR136" i="6" s="1"/>
  <c r="AL136" i="6"/>
  <c r="AI136" i="6"/>
  <c r="AF136" i="6"/>
  <c r="AC136" i="6"/>
  <c r="Z136" i="6"/>
  <c r="W136" i="6"/>
  <c r="T136" i="6"/>
  <c r="Q136" i="6"/>
  <c r="BV154" i="5"/>
  <c r="BS154" i="5"/>
  <c r="BP154" i="5"/>
  <c r="BM154" i="5"/>
  <c r="BJ154" i="5"/>
  <c r="BG154" i="5"/>
  <c r="BD154" i="5"/>
  <c r="BA154" i="5"/>
  <c r="AX154" i="5"/>
  <c r="AO154" i="5"/>
  <c r="AL154" i="5"/>
  <c r="AI154" i="5"/>
  <c r="AF154" i="5"/>
  <c r="AC154" i="5"/>
  <c r="Z154" i="5"/>
  <c r="W154" i="5"/>
  <c r="T154" i="5"/>
  <c r="Q154" i="5"/>
  <c r="BV153" i="5"/>
  <c r="BS153" i="5"/>
  <c r="BP153" i="5"/>
  <c r="BM153" i="5"/>
  <c r="BJ153" i="5"/>
  <c r="BG153" i="5"/>
  <c r="BD153" i="5"/>
  <c r="BA153" i="5"/>
  <c r="AX153" i="5"/>
  <c r="AO153" i="5"/>
  <c r="AR154" i="5" s="1"/>
  <c r="AL153" i="5"/>
  <c r="AI153" i="5"/>
  <c r="AF153" i="5"/>
  <c r="AC153" i="5"/>
  <c r="Z153" i="5"/>
  <c r="W153" i="5"/>
  <c r="T153" i="5"/>
  <c r="Q153" i="5"/>
  <c r="BV152" i="5"/>
  <c r="BS152" i="5"/>
  <c r="BP152" i="5"/>
  <c r="BM152" i="5"/>
  <c r="BJ152" i="5"/>
  <c r="BG152" i="5"/>
  <c r="BD152" i="5"/>
  <c r="BA152" i="5"/>
  <c r="AX152" i="5"/>
  <c r="AO152" i="5"/>
  <c r="AR153" i="5" s="1"/>
  <c r="AU154" i="5" s="1"/>
  <c r="AL152" i="5"/>
  <c r="AI152" i="5"/>
  <c r="AF152" i="5"/>
  <c r="AC152" i="5"/>
  <c r="Z152" i="5"/>
  <c r="W152" i="5"/>
  <c r="T152" i="5"/>
  <c r="Q152" i="5"/>
  <c r="BV151" i="5"/>
  <c r="BS151" i="5"/>
  <c r="BP151" i="5"/>
  <c r="BM151" i="5"/>
  <c r="BJ151" i="5"/>
  <c r="BG151" i="5"/>
  <c r="BD151" i="5"/>
  <c r="BA151" i="5"/>
  <c r="AX151" i="5"/>
  <c r="AO151" i="5"/>
  <c r="AR152" i="5" s="1"/>
  <c r="AU153" i="5" s="1"/>
  <c r="AL151" i="5"/>
  <c r="AI151" i="5"/>
  <c r="AF151" i="5"/>
  <c r="AC151" i="5"/>
  <c r="Z151" i="5"/>
  <c r="W151" i="5"/>
  <c r="T151" i="5"/>
  <c r="Q151" i="5"/>
  <c r="BV150" i="5"/>
  <c r="BS150" i="5"/>
  <c r="BP150" i="5"/>
  <c r="BM150" i="5"/>
  <c r="BJ150" i="5"/>
  <c r="BG150" i="5"/>
  <c r="BD150" i="5"/>
  <c r="BA150" i="5"/>
  <c r="AX150" i="5"/>
  <c r="AO150" i="5"/>
  <c r="AR151" i="5" s="1"/>
  <c r="AU152" i="5" s="1"/>
  <c r="AL150" i="5"/>
  <c r="AI150" i="5"/>
  <c r="AF150" i="5"/>
  <c r="AC150" i="5"/>
  <c r="Z150" i="5"/>
  <c r="W150" i="5"/>
  <c r="T150" i="5"/>
  <c r="Q150" i="5"/>
  <c r="BV149" i="5"/>
  <c r="BS149" i="5"/>
  <c r="BP149" i="5"/>
  <c r="BM149" i="5"/>
  <c r="BJ149" i="5"/>
  <c r="BG149" i="5"/>
  <c r="BD149" i="5"/>
  <c r="BA149" i="5"/>
  <c r="AX149" i="5"/>
  <c r="AO149" i="5"/>
  <c r="AR150" i="5" s="1"/>
  <c r="AU151" i="5" s="1"/>
  <c r="AL149" i="5"/>
  <c r="AI149" i="5"/>
  <c r="AF149" i="5"/>
  <c r="AC149" i="5"/>
  <c r="Z149" i="5"/>
  <c r="W149" i="5"/>
  <c r="T149" i="5"/>
  <c r="Q149" i="5"/>
  <c r="BV148" i="5"/>
  <c r="BS148" i="5"/>
  <c r="BP148" i="5"/>
  <c r="BM148" i="5"/>
  <c r="BJ148" i="5"/>
  <c r="BG148" i="5"/>
  <c r="BD148" i="5"/>
  <c r="BA148" i="5"/>
  <c r="AX148" i="5"/>
  <c r="AO148" i="5"/>
  <c r="AR149" i="5" s="1"/>
  <c r="AU150" i="5" s="1"/>
  <c r="AL148" i="5"/>
  <c r="AI148" i="5"/>
  <c r="AF148" i="5"/>
  <c r="AC148" i="5"/>
  <c r="Z148" i="5"/>
  <c r="W148" i="5"/>
  <c r="T148" i="5"/>
  <c r="Q148" i="5"/>
  <c r="BV147" i="5"/>
  <c r="BS147" i="5"/>
  <c r="BP147" i="5"/>
  <c r="BM147" i="5"/>
  <c r="BJ147" i="5"/>
  <c r="BG147" i="5"/>
  <c r="BD147" i="5"/>
  <c r="BA147" i="5"/>
  <c r="AX147" i="5"/>
  <c r="AO147" i="5"/>
  <c r="AR148" i="5" s="1"/>
  <c r="AU149" i="5" s="1"/>
  <c r="AL147" i="5"/>
  <c r="AI147" i="5"/>
  <c r="AF147" i="5"/>
  <c r="AC147" i="5"/>
  <c r="Z147" i="5"/>
  <c r="W147" i="5"/>
  <c r="T147" i="5"/>
  <c r="Q147" i="5"/>
  <c r="BV146" i="5"/>
  <c r="BS146" i="5"/>
  <c r="BP146" i="5"/>
  <c r="BM146" i="5"/>
  <c r="BJ146" i="5"/>
  <c r="BG146" i="5"/>
  <c r="BD146" i="5"/>
  <c r="BA146" i="5"/>
  <c r="AX146" i="5"/>
  <c r="AO146" i="5"/>
  <c r="AR147" i="5" s="1"/>
  <c r="AU148" i="5" s="1"/>
  <c r="AL146" i="5"/>
  <c r="AI146" i="5"/>
  <c r="AF146" i="5"/>
  <c r="AC146" i="5"/>
  <c r="Z146" i="5"/>
  <c r="W146" i="5"/>
  <c r="T146" i="5"/>
  <c r="Q146" i="5"/>
  <c r="BV145" i="5"/>
  <c r="BS145" i="5"/>
  <c r="BP145" i="5"/>
  <c r="BM145" i="5"/>
  <c r="BJ145" i="5"/>
  <c r="BG145" i="5"/>
  <c r="BD145" i="5"/>
  <c r="BA145" i="5"/>
  <c r="AX145" i="5"/>
  <c r="AO145" i="5"/>
  <c r="AR146" i="5" s="1"/>
  <c r="AU147" i="5" s="1"/>
  <c r="AL145" i="5"/>
  <c r="AI145" i="5"/>
  <c r="AF145" i="5"/>
  <c r="AC145" i="5"/>
  <c r="Z145" i="5"/>
  <c r="W145" i="5"/>
  <c r="T145" i="5"/>
  <c r="Q145" i="5"/>
  <c r="BV144" i="5"/>
  <c r="BS144" i="5"/>
  <c r="BP144" i="5"/>
  <c r="BM144" i="5"/>
  <c r="BJ144" i="5"/>
  <c r="BG144" i="5"/>
  <c r="BD144" i="5"/>
  <c r="BA144" i="5"/>
  <c r="AX144" i="5"/>
  <c r="AO144" i="5"/>
  <c r="AR145" i="5" s="1"/>
  <c r="AU146" i="5" s="1"/>
  <c r="AL144" i="5"/>
  <c r="AI144" i="5"/>
  <c r="AF144" i="5"/>
  <c r="AC144" i="5"/>
  <c r="Z144" i="5"/>
  <c r="W144" i="5"/>
  <c r="T144" i="5"/>
  <c r="Q144" i="5"/>
  <c r="BV143" i="5"/>
  <c r="BS143" i="5"/>
  <c r="BP143" i="5"/>
  <c r="BM143" i="5"/>
  <c r="BJ143" i="5"/>
  <c r="BG143" i="5"/>
  <c r="BD143" i="5"/>
  <c r="BA143" i="5"/>
  <c r="AX143" i="5"/>
  <c r="AO143" i="5"/>
  <c r="AR144" i="5" s="1"/>
  <c r="AU145" i="5" s="1"/>
  <c r="AL143" i="5"/>
  <c r="AI143" i="5"/>
  <c r="AF143" i="5"/>
  <c r="AC143" i="5"/>
  <c r="Z143" i="5"/>
  <c r="W143" i="5"/>
  <c r="T143" i="5"/>
  <c r="Q143" i="5"/>
  <c r="BV142" i="5"/>
  <c r="BS142" i="5"/>
  <c r="BP142" i="5"/>
  <c r="BM142" i="5"/>
  <c r="BJ142" i="5"/>
  <c r="BG142" i="5"/>
  <c r="BD142" i="5"/>
  <c r="BA142" i="5"/>
  <c r="AX142" i="5"/>
  <c r="AO142" i="5"/>
  <c r="AR143" i="5" s="1"/>
  <c r="AU144" i="5" s="1"/>
  <c r="AL142" i="5"/>
  <c r="AI142" i="5"/>
  <c r="AF142" i="5"/>
  <c r="AC142" i="5"/>
  <c r="Z142" i="5"/>
  <c r="W142" i="5"/>
  <c r="T142" i="5"/>
  <c r="Q142" i="5"/>
  <c r="BV141" i="5"/>
  <c r="BS141" i="5"/>
  <c r="BP141" i="5"/>
  <c r="BM141" i="5"/>
  <c r="BJ141" i="5"/>
  <c r="BG141" i="5"/>
  <c r="BD141" i="5"/>
  <c r="BA141" i="5"/>
  <c r="AX141" i="5"/>
  <c r="AO141" i="5"/>
  <c r="AR142" i="5" s="1"/>
  <c r="AU143" i="5" s="1"/>
  <c r="AL141" i="5"/>
  <c r="AI141" i="5"/>
  <c r="AF141" i="5"/>
  <c r="AC141" i="5"/>
  <c r="Z141" i="5"/>
  <c r="W141" i="5"/>
  <c r="T141" i="5"/>
  <c r="Q141" i="5"/>
  <c r="BV140" i="5"/>
  <c r="BS140" i="5"/>
  <c r="BP140" i="5"/>
  <c r="BM140" i="5"/>
  <c r="BJ140" i="5"/>
  <c r="BG140" i="5"/>
  <c r="BD140" i="5"/>
  <c r="BA140" i="5"/>
  <c r="AX140" i="5"/>
  <c r="AO140" i="5"/>
  <c r="AR141" i="5" s="1"/>
  <c r="AU142" i="5" s="1"/>
  <c r="AL140" i="5"/>
  <c r="AI140" i="5"/>
  <c r="AF140" i="5"/>
  <c r="AC140" i="5"/>
  <c r="Z140" i="5"/>
  <c r="W140" i="5"/>
  <c r="T140" i="5"/>
  <c r="Q140" i="5"/>
  <c r="BV139" i="5"/>
  <c r="BS139" i="5"/>
  <c r="BP139" i="5"/>
  <c r="BM139" i="5"/>
  <c r="BJ139" i="5"/>
  <c r="BG139" i="5"/>
  <c r="BD139" i="5"/>
  <c r="BA139" i="5"/>
  <c r="AX139" i="5"/>
  <c r="AO139" i="5"/>
  <c r="AR140" i="5" s="1"/>
  <c r="AU141" i="5" s="1"/>
  <c r="AL139" i="5"/>
  <c r="AI139" i="5"/>
  <c r="AF139" i="5"/>
  <c r="AC139" i="5"/>
  <c r="Z139" i="5"/>
  <c r="W139" i="5"/>
  <c r="T139" i="5"/>
  <c r="Q139" i="5"/>
  <c r="BV138" i="5"/>
  <c r="BS138" i="5"/>
  <c r="BP138" i="5"/>
  <c r="BM138" i="5"/>
  <c r="BJ138" i="5"/>
  <c r="BG138" i="5"/>
  <c r="BD138" i="5"/>
  <c r="BA138" i="5"/>
  <c r="AX138" i="5"/>
  <c r="AO138" i="5"/>
  <c r="AR139" i="5" s="1"/>
  <c r="AU140" i="5" s="1"/>
  <c r="AL138" i="5"/>
  <c r="AI138" i="5"/>
  <c r="AF138" i="5"/>
  <c r="AC138" i="5"/>
  <c r="Z138" i="5"/>
  <c r="W138" i="5"/>
  <c r="T138" i="5"/>
  <c r="Q138" i="5"/>
  <c r="BV137" i="5"/>
  <c r="BS137" i="5"/>
  <c r="BP137" i="5"/>
  <c r="BM137" i="5"/>
  <c r="BJ137" i="5"/>
  <c r="BG137" i="5"/>
  <c r="BD137" i="5"/>
  <c r="BA137" i="5"/>
  <c r="AX137" i="5"/>
  <c r="AO137" i="5"/>
  <c r="AR138" i="5" s="1"/>
  <c r="AU139" i="5" s="1"/>
  <c r="AL137" i="5"/>
  <c r="AI137" i="5"/>
  <c r="AF137" i="5"/>
  <c r="AC137" i="5"/>
  <c r="Z137" i="5"/>
  <c r="W137" i="5"/>
  <c r="T137" i="5"/>
  <c r="Q137" i="5"/>
  <c r="BV136" i="5"/>
  <c r="BS136" i="5"/>
  <c r="BP136" i="5"/>
  <c r="BM136" i="5"/>
  <c r="BJ136" i="5"/>
  <c r="BG136" i="5"/>
  <c r="BD136" i="5"/>
  <c r="BA136" i="5"/>
  <c r="AX136" i="5"/>
  <c r="AO136" i="5"/>
  <c r="AR137" i="5" s="1"/>
  <c r="AU138" i="5" s="1"/>
  <c r="AL136" i="5"/>
  <c r="AI136" i="5"/>
  <c r="AF136" i="5"/>
  <c r="AC136" i="5"/>
  <c r="Z136" i="5"/>
  <c r="W136" i="5"/>
  <c r="T136" i="5"/>
  <c r="Q136" i="5"/>
  <c r="D37" i="4"/>
  <c r="D36" i="4"/>
  <c r="BU41" i="5" s="1"/>
  <c r="D35" i="4"/>
  <c r="D32" i="4"/>
  <c r="D31" i="4"/>
  <c r="D30" i="4"/>
  <c r="BI41" i="5" s="1"/>
  <c r="D29" i="4"/>
  <c r="BF39" i="5" s="1"/>
  <c r="D28" i="4"/>
  <c r="D27" i="4"/>
  <c r="AZ38" i="5" s="1"/>
  <c r="D24" i="4"/>
  <c r="AW36" i="5" s="1"/>
  <c r="D23" i="4"/>
  <c r="AT42" i="5" s="1"/>
  <c r="D22" i="4"/>
  <c r="D19" i="4"/>
  <c r="AN42" i="5" s="1"/>
  <c r="D18" i="4"/>
  <c r="AK36" i="5" s="1"/>
  <c r="D17" i="4"/>
  <c r="AH42" i="5" s="1"/>
  <c r="D16" i="4"/>
  <c r="AE36" i="5" s="1"/>
  <c r="D15" i="4"/>
  <c r="AB42" i="5" s="1"/>
  <c r="D14" i="4"/>
  <c r="Y36" i="5" s="1"/>
  <c r="D13" i="4"/>
  <c r="V42" i="5" s="1"/>
  <c r="D12" i="4"/>
  <c r="D11" i="4"/>
  <c r="D10" i="4"/>
  <c r="D6" i="4"/>
  <c r="D5" i="4"/>
  <c r="D3" i="4"/>
  <c r="P11" i="4" s="1"/>
  <c r="L1" i="4"/>
  <c r="AR141" i="6" l="1"/>
  <c r="AU142" i="6" s="1"/>
  <c r="AR145" i="6"/>
  <c r="AU146" i="6" s="1"/>
  <c r="AR149" i="6"/>
  <c r="AU150" i="6" s="1"/>
  <c r="AR153" i="6"/>
  <c r="AU154" i="6" s="1"/>
  <c r="D4" i="4"/>
  <c r="D31" i="5" s="1"/>
  <c r="C31" i="5" s="1"/>
  <c r="AR139" i="6"/>
  <c r="AU140" i="6" s="1"/>
  <c r="AR143" i="6"/>
  <c r="AU144" i="6" s="1"/>
  <c r="AR147" i="6"/>
  <c r="AU148" i="6" s="1"/>
  <c r="AR151" i="6"/>
  <c r="AU152" i="6" s="1"/>
  <c r="D4" i="9"/>
  <c r="C4" i="9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J36" i="6"/>
  <c r="J34" i="6"/>
  <c r="J32" i="6"/>
  <c r="J31" i="6"/>
  <c r="J29" i="6"/>
  <c r="J37" i="6"/>
  <c r="J35" i="6"/>
  <c r="J33" i="6"/>
  <c r="J30" i="6"/>
  <c r="J28" i="6"/>
  <c r="J26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7" i="6"/>
  <c r="J25" i="6"/>
  <c r="M46" i="6"/>
  <c r="M45" i="6"/>
  <c r="M44" i="6"/>
  <c r="M43" i="6"/>
  <c r="M41" i="6"/>
  <c r="M37" i="6"/>
  <c r="M35" i="6"/>
  <c r="M33" i="6"/>
  <c r="M30" i="6"/>
  <c r="M42" i="6"/>
  <c r="M40" i="6"/>
  <c r="M39" i="6"/>
  <c r="M38" i="6"/>
  <c r="M36" i="6"/>
  <c r="M34" i="6"/>
  <c r="M32" i="6"/>
  <c r="M31" i="6"/>
  <c r="M29" i="6"/>
  <c r="M27" i="6"/>
  <c r="M25" i="6"/>
  <c r="M28" i="6"/>
  <c r="M26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P53" i="6"/>
  <c r="P50" i="6"/>
  <c r="P47" i="6"/>
  <c r="P46" i="6"/>
  <c r="P45" i="6"/>
  <c r="P52" i="6"/>
  <c r="P51" i="6"/>
  <c r="P48" i="6"/>
  <c r="P42" i="6"/>
  <c r="P40" i="6"/>
  <c r="P39" i="6"/>
  <c r="P38" i="6"/>
  <c r="P36" i="6"/>
  <c r="P34" i="6"/>
  <c r="P32" i="6"/>
  <c r="P31" i="6"/>
  <c r="P29" i="6"/>
  <c r="P49" i="6"/>
  <c r="P44" i="6"/>
  <c r="P43" i="6"/>
  <c r="P41" i="6"/>
  <c r="P37" i="6"/>
  <c r="P35" i="6"/>
  <c r="P33" i="6"/>
  <c r="P30" i="6"/>
  <c r="P28" i="6"/>
  <c r="P26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27" i="6"/>
  <c r="P25" i="6"/>
  <c r="P48" i="5"/>
  <c r="P47" i="5"/>
  <c r="P46" i="5"/>
  <c r="P45" i="5"/>
  <c r="P44" i="5"/>
  <c r="P43" i="5"/>
  <c r="S54" i="6"/>
  <c r="S52" i="6"/>
  <c r="S51" i="6"/>
  <c r="S49" i="6"/>
  <c r="S48" i="6"/>
  <c r="S50" i="6"/>
  <c r="S44" i="6"/>
  <c r="S43" i="6"/>
  <c r="S41" i="6"/>
  <c r="S37" i="6"/>
  <c r="S35" i="6"/>
  <c r="S33" i="6"/>
  <c r="S30" i="6"/>
  <c r="S55" i="6"/>
  <c r="S53" i="6"/>
  <c r="S47" i="6"/>
  <c r="S46" i="6"/>
  <c r="S45" i="6"/>
  <c r="S42" i="6"/>
  <c r="S40" i="6"/>
  <c r="S39" i="6"/>
  <c r="S38" i="6"/>
  <c r="S36" i="6"/>
  <c r="S34" i="6"/>
  <c r="S32" i="6"/>
  <c r="S31" i="6"/>
  <c r="S27" i="6"/>
  <c r="S25" i="6"/>
  <c r="S51" i="5"/>
  <c r="S48" i="5"/>
  <c r="S47" i="5"/>
  <c r="S46" i="5"/>
  <c r="S45" i="5"/>
  <c r="S44" i="5"/>
  <c r="S43" i="5"/>
  <c r="S29" i="6"/>
  <c r="S28" i="6"/>
  <c r="S26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53" i="5"/>
  <c r="S52" i="5"/>
  <c r="S50" i="5"/>
  <c r="S49" i="5"/>
  <c r="AQ49" i="6"/>
  <c r="AQ48" i="6"/>
  <c r="AQ50" i="6"/>
  <c r="AQ44" i="6"/>
  <c r="AQ43" i="6"/>
  <c r="AQ41" i="6"/>
  <c r="AQ37" i="6"/>
  <c r="AQ35" i="6"/>
  <c r="AQ33" i="6"/>
  <c r="AQ30" i="6"/>
  <c r="AQ28" i="6"/>
  <c r="AQ47" i="6"/>
  <c r="AQ46" i="6"/>
  <c r="AQ45" i="6"/>
  <c r="AQ42" i="6"/>
  <c r="AQ40" i="6"/>
  <c r="AQ39" i="6"/>
  <c r="AQ38" i="6"/>
  <c r="AQ36" i="6"/>
  <c r="AQ34" i="6"/>
  <c r="AQ32" i="6"/>
  <c r="AQ31" i="6"/>
  <c r="AQ27" i="6"/>
  <c r="AQ25" i="6"/>
  <c r="AQ50" i="5"/>
  <c r="AQ49" i="5"/>
  <c r="AQ46" i="5"/>
  <c r="AQ45" i="5"/>
  <c r="AQ44" i="5"/>
  <c r="AQ43" i="5"/>
  <c r="AQ29" i="6"/>
  <c r="AQ26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Q3" i="6"/>
  <c r="AQ2" i="6"/>
  <c r="AQ48" i="5"/>
  <c r="AQ47" i="5"/>
  <c r="BC46" i="6"/>
  <c r="BC45" i="6"/>
  <c r="BC44" i="6"/>
  <c r="BC41" i="6"/>
  <c r="BC37" i="6"/>
  <c r="BC35" i="6"/>
  <c r="BC33" i="6"/>
  <c r="BC30" i="6"/>
  <c r="BC28" i="6"/>
  <c r="BC43" i="6"/>
  <c r="BC42" i="6"/>
  <c r="BC40" i="6"/>
  <c r="BC39" i="6"/>
  <c r="BC38" i="6"/>
  <c r="BC36" i="6"/>
  <c r="BC34" i="6"/>
  <c r="BC32" i="6"/>
  <c r="BC31" i="6"/>
  <c r="BC27" i="6"/>
  <c r="BC25" i="6"/>
  <c r="BC29" i="6"/>
  <c r="BC26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C3" i="6"/>
  <c r="BC2" i="6"/>
  <c r="BC47" i="6" s="1"/>
  <c r="BC45" i="5"/>
  <c r="BC44" i="5"/>
  <c r="BC43" i="5"/>
  <c r="BL52" i="6"/>
  <c r="BL51" i="6"/>
  <c r="BL49" i="6"/>
  <c r="BL50" i="6"/>
  <c r="BL47" i="6"/>
  <c r="BL46" i="6"/>
  <c r="BL45" i="6"/>
  <c r="BL44" i="6"/>
  <c r="BL43" i="6"/>
  <c r="BL42" i="6"/>
  <c r="BL40" i="6"/>
  <c r="BL39" i="6"/>
  <c r="BL38" i="6"/>
  <c r="BL36" i="6"/>
  <c r="BL34" i="6"/>
  <c r="BL32" i="6"/>
  <c r="BL31" i="6"/>
  <c r="BL29" i="6"/>
  <c r="BL48" i="6"/>
  <c r="BL41" i="6"/>
  <c r="BL37" i="6"/>
  <c r="BL35" i="6"/>
  <c r="BL33" i="6"/>
  <c r="BL30" i="6"/>
  <c r="BL28" i="6"/>
  <c r="BL26" i="6"/>
  <c r="BL24" i="6"/>
  <c r="BL23" i="6"/>
  <c r="BL22" i="6"/>
  <c r="BL21" i="6"/>
  <c r="BL20" i="6"/>
  <c r="BL19" i="6"/>
  <c r="BL18" i="6"/>
  <c r="BL17" i="6"/>
  <c r="BL16" i="6"/>
  <c r="BL15" i="6"/>
  <c r="BL14" i="6"/>
  <c r="BL13" i="6"/>
  <c r="BL12" i="6"/>
  <c r="BL11" i="6"/>
  <c r="BL10" i="6"/>
  <c r="BL9" i="6"/>
  <c r="BL8" i="6"/>
  <c r="BL7" i="6"/>
  <c r="BL6" i="6"/>
  <c r="BL5" i="6"/>
  <c r="BL4" i="6"/>
  <c r="BL3" i="6"/>
  <c r="BL2" i="6"/>
  <c r="BL50" i="5"/>
  <c r="BL49" i="5"/>
  <c r="BL47" i="5"/>
  <c r="BL46" i="5"/>
  <c r="BL45" i="5"/>
  <c r="BL44" i="5"/>
  <c r="BL43" i="5"/>
  <c r="BL42" i="5"/>
  <c r="BL27" i="6"/>
  <c r="BL25" i="6"/>
  <c r="BL53" i="5"/>
  <c r="BL52" i="5"/>
  <c r="BL51" i="5"/>
  <c r="BL48" i="5"/>
  <c r="BO65" i="6"/>
  <c r="BO63" i="6"/>
  <c r="BO62" i="6"/>
  <c r="BO60" i="6"/>
  <c r="BO54" i="6"/>
  <c r="BO53" i="6"/>
  <c r="BO50" i="6"/>
  <c r="BO48" i="6"/>
  <c r="BO47" i="6"/>
  <c r="BO46" i="6"/>
  <c r="BO45" i="6"/>
  <c r="BO44" i="6"/>
  <c r="BO55" i="6"/>
  <c r="BO52" i="6"/>
  <c r="BO49" i="6"/>
  <c r="BO41" i="6"/>
  <c r="BO37" i="6"/>
  <c r="BO35" i="6"/>
  <c r="BO33" i="6"/>
  <c r="BO30" i="6"/>
  <c r="BO28" i="6"/>
  <c r="BO64" i="6"/>
  <c r="BO61" i="6"/>
  <c r="BO59" i="6"/>
  <c r="BO58" i="6"/>
  <c r="BO57" i="6"/>
  <c r="BO56" i="6"/>
  <c r="BO51" i="6"/>
  <c r="BO43" i="6"/>
  <c r="BO42" i="6"/>
  <c r="BO40" i="6"/>
  <c r="BO39" i="6"/>
  <c r="BO38" i="6"/>
  <c r="BO36" i="6"/>
  <c r="BO34" i="6"/>
  <c r="BO32" i="6"/>
  <c r="BO31" i="6"/>
  <c r="BO29" i="6"/>
  <c r="BO27" i="6"/>
  <c r="BO25" i="6"/>
  <c r="BO61" i="5"/>
  <c r="BO60" i="5"/>
  <c r="BO59" i="5"/>
  <c r="BO56" i="5"/>
  <c r="BO55" i="5"/>
  <c r="BO54" i="5"/>
  <c r="BO53" i="5"/>
  <c r="BO52" i="5"/>
  <c r="BO51" i="5"/>
  <c r="BO48" i="5"/>
  <c r="BO26" i="6"/>
  <c r="BO24" i="6"/>
  <c r="BO23" i="6"/>
  <c r="BO22" i="6"/>
  <c r="BO21" i="6"/>
  <c r="BO20" i="6"/>
  <c r="BO19" i="6"/>
  <c r="BO18" i="6"/>
  <c r="BO17" i="6"/>
  <c r="BO16" i="6"/>
  <c r="BO15" i="6"/>
  <c r="BO14" i="6"/>
  <c r="BO13" i="6"/>
  <c r="BO12" i="6"/>
  <c r="BO11" i="6"/>
  <c r="BO10" i="6"/>
  <c r="BO9" i="6"/>
  <c r="BO8" i="6"/>
  <c r="BO7" i="6"/>
  <c r="BO6" i="6"/>
  <c r="BO5" i="6"/>
  <c r="BO4" i="6"/>
  <c r="BO3" i="6"/>
  <c r="BO2" i="6"/>
  <c r="BO66" i="6" s="1"/>
  <c r="BO62" i="5"/>
  <c r="BO58" i="5"/>
  <c r="BO57" i="5"/>
  <c r="BO50" i="5"/>
  <c r="BO49" i="5"/>
  <c r="BO47" i="5"/>
  <c r="BO46" i="5"/>
  <c r="BO45" i="5"/>
  <c r="BO44" i="5"/>
  <c r="BO43" i="5"/>
  <c r="BO42" i="5"/>
  <c r="BR49" i="6"/>
  <c r="BR48" i="6"/>
  <c r="BR43" i="6"/>
  <c r="BR42" i="6"/>
  <c r="BR40" i="6"/>
  <c r="BR39" i="6"/>
  <c r="BR38" i="6"/>
  <c r="BR36" i="6"/>
  <c r="BR34" i="6"/>
  <c r="BR32" i="6"/>
  <c r="BR31" i="6"/>
  <c r="BR29" i="6"/>
  <c r="BR47" i="6"/>
  <c r="BR46" i="6"/>
  <c r="BR45" i="6"/>
  <c r="BR44" i="6"/>
  <c r="BR41" i="6"/>
  <c r="BR37" i="6"/>
  <c r="BR35" i="6"/>
  <c r="BR33" i="6"/>
  <c r="BR30" i="6"/>
  <c r="BR26" i="6"/>
  <c r="BR24" i="6"/>
  <c r="BR23" i="6"/>
  <c r="BR22" i="6"/>
  <c r="BR21" i="6"/>
  <c r="BR20" i="6"/>
  <c r="BR19" i="6"/>
  <c r="BR18" i="6"/>
  <c r="BR17" i="6"/>
  <c r="BR16" i="6"/>
  <c r="BR15" i="6"/>
  <c r="BR14" i="6"/>
  <c r="BR13" i="6"/>
  <c r="BR12" i="6"/>
  <c r="BR11" i="6"/>
  <c r="BR10" i="6"/>
  <c r="BR9" i="6"/>
  <c r="BR8" i="6"/>
  <c r="BR7" i="6"/>
  <c r="BR6" i="6"/>
  <c r="BR5" i="6"/>
  <c r="BR4" i="6"/>
  <c r="BR3" i="6"/>
  <c r="BR2" i="6"/>
  <c r="BR28" i="6"/>
  <c r="BR27" i="6"/>
  <c r="BR25" i="6"/>
  <c r="BX38" i="6"/>
  <c r="BX36" i="6"/>
  <c r="BX34" i="6"/>
  <c r="BX32" i="6"/>
  <c r="BX31" i="6"/>
  <c r="BX29" i="6"/>
  <c r="BX37" i="6"/>
  <c r="BX35" i="6"/>
  <c r="BX33" i="6"/>
  <c r="BX30" i="6"/>
  <c r="BX28" i="6"/>
  <c r="BX26" i="6"/>
  <c r="BX24" i="6"/>
  <c r="BX23" i="6"/>
  <c r="BX22" i="6"/>
  <c r="BX21" i="6"/>
  <c r="BX20" i="6"/>
  <c r="BX19" i="6"/>
  <c r="BX18" i="6"/>
  <c r="BX17" i="6"/>
  <c r="BX16" i="6"/>
  <c r="BX15" i="6"/>
  <c r="BX14" i="6"/>
  <c r="BX13" i="6"/>
  <c r="BX12" i="6"/>
  <c r="BX11" i="6"/>
  <c r="BX10" i="6"/>
  <c r="BX9" i="6"/>
  <c r="BX8" i="6"/>
  <c r="BX7" i="6"/>
  <c r="BX6" i="6"/>
  <c r="BX5" i="6"/>
  <c r="BX4" i="6"/>
  <c r="BX3" i="6"/>
  <c r="BX2" i="6"/>
  <c r="BX27" i="6"/>
  <c r="BX25" i="6"/>
  <c r="G2" i="5"/>
  <c r="M2" i="5"/>
  <c r="S2" i="5"/>
  <c r="Y2" i="5"/>
  <c r="AE2" i="5"/>
  <c r="AK2" i="5"/>
  <c r="AQ2" i="5"/>
  <c r="AW2" i="5"/>
  <c r="BC2" i="5"/>
  <c r="BI2" i="5"/>
  <c r="BO2" i="5"/>
  <c r="BU2" i="5"/>
  <c r="G3" i="5"/>
  <c r="M3" i="5"/>
  <c r="S3" i="5"/>
  <c r="Y3" i="5"/>
  <c r="AE3" i="5"/>
  <c r="AK3" i="5"/>
  <c r="AQ3" i="5"/>
  <c r="AW3" i="5"/>
  <c r="BC3" i="5"/>
  <c r="BI3" i="5"/>
  <c r="BO3" i="5"/>
  <c r="BU3" i="5"/>
  <c r="G4" i="5"/>
  <c r="M4" i="5"/>
  <c r="S4" i="5"/>
  <c r="Y4" i="5"/>
  <c r="AE4" i="5"/>
  <c r="AK4" i="5"/>
  <c r="AQ4" i="5"/>
  <c r="AW4" i="5"/>
  <c r="BC4" i="5"/>
  <c r="BI4" i="5"/>
  <c r="BO4" i="5"/>
  <c r="BU4" i="5"/>
  <c r="G5" i="5"/>
  <c r="M5" i="5"/>
  <c r="S5" i="5"/>
  <c r="Y5" i="5"/>
  <c r="AE5" i="5"/>
  <c r="AK5" i="5"/>
  <c r="AQ5" i="5"/>
  <c r="AW5" i="5"/>
  <c r="BC5" i="5"/>
  <c r="BI5" i="5"/>
  <c r="BO5" i="5"/>
  <c r="BU5" i="5"/>
  <c r="G6" i="5"/>
  <c r="M6" i="5"/>
  <c r="S6" i="5"/>
  <c r="Y6" i="5"/>
  <c r="AE6" i="5"/>
  <c r="AK6" i="5"/>
  <c r="AQ6" i="5"/>
  <c r="AW6" i="5"/>
  <c r="BC6" i="5"/>
  <c r="BI6" i="5"/>
  <c r="BO6" i="5"/>
  <c r="BU6" i="5"/>
  <c r="G7" i="5"/>
  <c r="M7" i="5"/>
  <c r="S7" i="5"/>
  <c r="Y7" i="5"/>
  <c r="AE7" i="5"/>
  <c r="AK7" i="5"/>
  <c r="AQ7" i="5"/>
  <c r="AW7" i="5"/>
  <c r="BC7" i="5"/>
  <c r="BI7" i="5"/>
  <c r="BO7" i="5"/>
  <c r="BU7" i="5"/>
  <c r="G8" i="5"/>
  <c r="M8" i="5"/>
  <c r="S8" i="5"/>
  <c r="Y8" i="5"/>
  <c r="AE8" i="5"/>
  <c r="AK8" i="5"/>
  <c r="AQ8" i="5"/>
  <c r="AW8" i="5"/>
  <c r="BC8" i="5"/>
  <c r="BI8" i="5"/>
  <c r="BO8" i="5"/>
  <c r="BU8" i="5"/>
  <c r="G9" i="5"/>
  <c r="M9" i="5"/>
  <c r="S9" i="5"/>
  <c r="Y9" i="5"/>
  <c r="AE9" i="5"/>
  <c r="AK9" i="5"/>
  <c r="AQ9" i="5"/>
  <c r="AW9" i="5"/>
  <c r="BC9" i="5"/>
  <c r="BI9" i="5"/>
  <c r="BO9" i="5"/>
  <c r="BU9" i="5"/>
  <c r="G10" i="5"/>
  <c r="M10" i="5"/>
  <c r="S10" i="5"/>
  <c r="Y10" i="5"/>
  <c r="AE10" i="5"/>
  <c r="AK10" i="5"/>
  <c r="AQ10" i="5"/>
  <c r="AW10" i="5"/>
  <c r="BC10" i="5"/>
  <c r="BI10" i="5"/>
  <c r="BO10" i="5"/>
  <c r="BU10" i="5"/>
  <c r="G11" i="5"/>
  <c r="M11" i="5"/>
  <c r="S11" i="5"/>
  <c r="Y11" i="5"/>
  <c r="AE11" i="5"/>
  <c r="AK11" i="5"/>
  <c r="AQ11" i="5"/>
  <c r="AW11" i="5"/>
  <c r="BC11" i="5"/>
  <c r="BI11" i="5"/>
  <c r="BO11" i="5"/>
  <c r="BU11" i="5"/>
  <c r="G12" i="5"/>
  <c r="M12" i="5"/>
  <c r="S12" i="5"/>
  <c r="Y12" i="5"/>
  <c r="AE12" i="5"/>
  <c r="AK12" i="5"/>
  <c r="AQ12" i="5"/>
  <c r="AW12" i="5"/>
  <c r="BC12" i="5"/>
  <c r="BI12" i="5"/>
  <c r="BO12" i="5"/>
  <c r="BU12" i="5"/>
  <c r="G13" i="5"/>
  <c r="M13" i="5"/>
  <c r="S13" i="5"/>
  <c r="Y13" i="5"/>
  <c r="AE13" i="5"/>
  <c r="AK13" i="5"/>
  <c r="AQ13" i="5"/>
  <c r="AW13" i="5"/>
  <c r="BC13" i="5"/>
  <c r="BI13" i="5"/>
  <c r="BO13" i="5"/>
  <c r="BU13" i="5"/>
  <c r="G14" i="5"/>
  <c r="M14" i="5"/>
  <c r="S14" i="5"/>
  <c r="Y14" i="5"/>
  <c r="AE14" i="5"/>
  <c r="AK14" i="5"/>
  <c r="AQ14" i="5"/>
  <c r="AW14" i="5"/>
  <c r="BC14" i="5"/>
  <c r="BI14" i="5"/>
  <c r="BO14" i="5"/>
  <c r="BU14" i="5"/>
  <c r="G15" i="5"/>
  <c r="M15" i="5"/>
  <c r="S15" i="5"/>
  <c r="Y15" i="5"/>
  <c r="AE15" i="5"/>
  <c r="AK15" i="5"/>
  <c r="AQ15" i="5"/>
  <c r="AW15" i="5"/>
  <c r="BC15" i="5"/>
  <c r="BI15" i="5"/>
  <c r="BO15" i="5"/>
  <c r="BU15" i="5"/>
  <c r="G16" i="5"/>
  <c r="M16" i="5"/>
  <c r="S16" i="5"/>
  <c r="Y16" i="5"/>
  <c r="AE16" i="5"/>
  <c r="AK16" i="5"/>
  <c r="AQ16" i="5"/>
  <c r="AW16" i="5"/>
  <c r="BC16" i="5"/>
  <c r="BI16" i="5"/>
  <c r="BO16" i="5"/>
  <c r="BU16" i="5"/>
  <c r="G17" i="5"/>
  <c r="M17" i="5"/>
  <c r="S17" i="5"/>
  <c r="Y17" i="5"/>
  <c r="AE17" i="5"/>
  <c r="AK17" i="5"/>
  <c r="AQ17" i="5"/>
  <c r="AW17" i="5"/>
  <c r="BC17" i="5"/>
  <c r="BI17" i="5"/>
  <c r="BO17" i="5"/>
  <c r="BU17" i="5"/>
  <c r="G18" i="5"/>
  <c r="M18" i="5"/>
  <c r="S18" i="5"/>
  <c r="Y18" i="5"/>
  <c r="AE18" i="5"/>
  <c r="AK18" i="5"/>
  <c r="AQ18" i="5"/>
  <c r="AW18" i="5"/>
  <c r="BC18" i="5"/>
  <c r="BI18" i="5"/>
  <c r="BO18" i="5"/>
  <c r="BU18" i="5"/>
  <c r="G19" i="5"/>
  <c r="M19" i="5"/>
  <c r="S19" i="5"/>
  <c r="Y19" i="5"/>
  <c r="AE19" i="5"/>
  <c r="AK19" i="5"/>
  <c r="AQ19" i="5"/>
  <c r="AW19" i="5"/>
  <c r="BC19" i="5"/>
  <c r="BI19" i="5"/>
  <c r="BO19" i="5"/>
  <c r="BU19" i="5"/>
  <c r="G20" i="5"/>
  <c r="M20" i="5"/>
  <c r="S20" i="5"/>
  <c r="Y20" i="5"/>
  <c r="AE20" i="5"/>
  <c r="AK20" i="5"/>
  <c r="AQ20" i="5"/>
  <c r="AW20" i="5"/>
  <c r="BC20" i="5"/>
  <c r="BI20" i="5"/>
  <c r="BO20" i="5"/>
  <c r="BU20" i="5"/>
  <c r="G21" i="5"/>
  <c r="M21" i="5"/>
  <c r="S21" i="5"/>
  <c r="Y21" i="5"/>
  <c r="AE21" i="5"/>
  <c r="AK21" i="5"/>
  <c r="AQ21" i="5"/>
  <c r="AW21" i="5"/>
  <c r="BC21" i="5"/>
  <c r="BI21" i="5"/>
  <c r="BO21" i="5"/>
  <c r="BU21" i="5"/>
  <c r="G22" i="5"/>
  <c r="M22" i="5"/>
  <c r="S22" i="5"/>
  <c r="Y22" i="5"/>
  <c r="AE22" i="5"/>
  <c r="AK22" i="5"/>
  <c r="AQ22" i="5"/>
  <c r="AW22" i="5"/>
  <c r="BC22" i="5"/>
  <c r="BI22" i="5"/>
  <c r="BO22" i="5"/>
  <c r="BU22" i="5"/>
  <c r="G23" i="5"/>
  <c r="M23" i="5"/>
  <c r="S23" i="5"/>
  <c r="Y23" i="5"/>
  <c r="AE23" i="5"/>
  <c r="AK23" i="5"/>
  <c r="AQ23" i="5"/>
  <c r="AW23" i="5"/>
  <c r="BC23" i="5"/>
  <c r="BI23" i="5"/>
  <c r="BO23" i="5"/>
  <c r="BU23" i="5"/>
  <c r="G24" i="5"/>
  <c r="M24" i="5"/>
  <c r="S24" i="5"/>
  <c r="Y24" i="5"/>
  <c r="AE24" i="5"/>
  <c r="AK24" i="5"/>
  <c r="AQ24" i="5"/>
  <c r="AW24" i="5"/>
  <c r="BC24" i="5"/>
  <c r="BI24" i="5"/>
  <c r="BO24" i="5"/>
  <c r="BU24" i="5"/>
  <c r="M25" i="5"/>
  <c r="S25" i="5"/>
  <c r="Y25" i="5"/>
  <c r="AE25" i="5"/>
  <c r="AK25" i="5"/>
  <c r="AQ25" i="5"/>
  <c r="AW25" i="5"/>
  <c r="BC25" i="5"/>
  <c r="BI25" i="5"/>
  <c r="BO25" i="5"/>
  <c r="BU25" i="5"/>
  <c r="J26" i="5"/>
  <c r="P26" i="5"/>
  <c r="V26" i="5"/>
  <c r="AB26" i="5"/>
  <c r="AH26" i="5"/>
  <c r="AN26" i="5"/>
  <c r="AT26" i="5"/>
  <c r="AZ26" i="5"/>
  <c r="BF26" i="5"/>
  <c r="BL26" i="5"/>
  <c r="BR26" i="5"/>
  <c r="BX26" i="5"/>
  <c r="M27" i="5"/>
  <c r="S27" i="5"/>
  <c r="Y27" i="5"/>
  <c r="AE27" i="5"/>
  <c r="AK27" i="5"/>
  <c r="AQ27" i="5"/>
  <c r="AW27" i="5"/>
  <c r="BC27" i="5"/>
  <c r="BI27" i="5"/>
  <c r="BO27" i="5"/>
  <c r="BU27" i="5"/>
  <c r="J28" i="5"/>
  <c r="P28" i="5"/>
  <c r="V28" i="5"/>
  <c r="AB28" i="5"/>
  <c r="AH28" i="5"/>
  <c r="AN28" i="5"/>
  <c r="AT28" i="5"/>
  <c r="AZ28" i="5"/>
  <c r="BF28" i="5"/>
  <c r="BL28" i="5"/>
  <c r="BR28" i="5"/>
  <c r="BX28" i="5"/>
  <c r="M29" i="5"/>
  <c r="S29" i="5"/>
  <c r="Y29" i="5"/>
  <c r="AE29" i="5"/>
  <c r="AK29" i="5"/>
  <c r="AQ29" i="5"/>
  <c r="AW29" i="5"/>
  <c r="BC29" i="5"/>
  <c r="BI29" i="5"/>
  <c r="BO29" i="5"/>
  <c r="BU29" i="5"/>
  <c r="J30" i="5"/>
  <c r="P30" i="5"/>
  <c r="V30" i="5"/>
  <c r="AB30" i="5"/>
  <c r="AH30" i="5"/>
  <c r="AN30" i="5"/>
  <c r="AT30" i="5"/>
  <c r="AZ30" i="5"/>
  <c r="BF30" i="5"/>
  <c r="BL30" i="5"/>
  <c r="BR30" i="5"/>
  <c r="BX30" i="5"/>
  <c r="M31" i="5"/>
  <c r="S31" i="5"/>
  <c r="Y31" i="5"/>
  <c r="AE31" i="5"/>
  <c r="AK31" i="5"/>
  <c r="AQ31" i="5"/>
  <c r="AW31" i="5"/>
  <c r="BC31" i="5"/>
  <c r="BI31" i="5"/>
  <c r="BO31" i="5"/>
  <c r="BU31" i="5"/>
  <c r="M32" i="5"/>
  <c r="S32" i="5"/>
  <c r="Y32" i="5"/>
  <c r="AE32" i="5"/>
  <c r="AK32" i="5"/>
  <c r="AQ32" i="5"/>
  <c r="AW32" i="5"/>
  <c r="BC32" i="5"/>
  <c r="BI32" i="5"/>
  <c r="BO32" i="5"/>
  <c r="BU32" i="5"/>
  <c r="J33" i="5"/>
  <c r="P33" i="5"/>
  <c r="V33" i="5"/>
  <c r="AB33" i="5"/>
  <c r="AH33" i="5"/>
  <c r="AN33" i="5"/>
  <c r="AT33" i="5"/>
  <c r="AZ33" i="5"/>
  <c r="BF33" i="5"/>
  <c r="BL33" i="5"/>
  <c r="BR33" i="5"/>
  <c r="BX33" i="5"/>
  <c r="M34" i="5"/>
  <c r="S34" i="5"/>
  <c r="Y34" i="5"/>
  <c r="AE34" i="5"/>
  <c r="AK34" i="5"/>
  <c r="AQ34" i="5"/>
  <c r="AW34" i="5"/>
  <c r="BC34" i="5"/>
  <c r="BI34" i="5"/>
  <c r="BO34" i="5"/>
  <c r="BU34" i="5"/>
  <c r="J35" i="5"/>
  <c r="P35" i="5"/>
  <c r="V35" i="5"/>
  <c r="AB35" i="5"/>
  <c r="AH35" i="5"/>
  <c r="AN35" i="5"/>
  <c r="AT35" i="5"/>
  <c r="AZ35" i="5"/>
  <c r="BF35" i="5"/>
  <c r="BL35" i="5"/>
  <c r="BR35" i="5"/>
  <c r="BX35" i="5"/>
  <c r="M36" i="5"/>
  <c r="S36" i="5"/>
  <c r="AQ36" i="5"/>
  <c r="BC36" i="5"/>
  <c r="BI36" i="5"/>
  <c r="BO36" i="5"/>
  <c r="BU36" i="5"/>
  <c r="P37" i="5"/>
  <c r="V37" i="5"/>
  <c r="AB37" i="5"/>
  <c r="AH37" i="5"/>
  <c r="AN37" i="5"/>
  <c r="AT37" i="5"/>
  <c r="AZ37" i="5"/>
  <c r="BF37" i="5"/>
  <c r="BL37" i="5"/>
  <c r="BR37" i="5"/>
  <c r="BX37" i="5"/>
  <c r="P38" i="5"/>
  <c r="V38" i="5"/>
  <c r="AB38" i="5"/>
  <c r="AH38" i="5"/>
  <c r="AN38" i="5"/>
  <c r="AT38" i="5"/>
  <c r="BF38" i="5"/>
  <c r="BL38" i="5"/>
  <c r="BR38" i="5"/>
  <c r="BX38" i="5"/>
  <c r="P39" i="5"/>
  <c r="V39" i="5"/>
  <c r="AB39" i="5"/>
  <c r="AH39" i="5"/>
  <c r="AN39" i="5"/>
  <c r="AT39" i="5"/>
  <c r="BL39" i="5"/>
  <c r="BR39" i="5"/>
  <c r="P40" i="5"/>
  <c r="V40" i="5"/>
  <c r="AB40" i="5"/>
  <c r="AH40" i="5"/>
  <c r="AN40" i="5"/>
  <c r="AT40" i="5"/>
  <c r="BC40" i="5"/>
  <c r="BI40" i="5"/>
  <c r="BO40" i="5"/>
  <c r="BU40" i="5"/>
  <c r="P41" i="5"/>
  <c r="V41" i="5"/>
  <c r="AB41" i="5"/>
  <c r="AH41" i="5"/>
  <c r="AN41" i="5"/>
  <c r="AT41" i="5"/>
  <c r="BC41" i="5"/>
  <c r="BO41" i="5"/>
  <c r="P42" i="5"/>
  <c r="BC42" i="5"/>
  <c r="C34" i="9"/>
  <c r="C9" i="9"/>
  <c r="G34" i="9"/>
  <c r="D33" i="9"/>
  <c r="C33" i="9" s="1"/>
  <c r="H32" i="9"/>
  <c r="G32" i="9" s="1"/>
  <c r="D32" i="9"/>
  <c r="C32" i="9" s="1"/>
  <c r="D31" i="9"/>
  <c r="C31" i="9" s="1"/>
  <c r="H30" i="9"/>
  <c r="G30" i="9" s="1"/>
  <c r="D30" i="9"/>
  <c r="C30" i="9" s="1"/>
  <c r="D29" i="9"/>
  <c r="C29" i="9" s="1"/>
  <c r="H28" i="9"/>
  <c r="G28" i="9" s="1"/>
  <c r="D28" i="9"/>
  <c r="C28" i="9" s="1"/>
  <c r="D27" i="9"/>
  <c r="C27" i="9" s="1"/>
  <c r="H26" i="9"/>
  <c r="G26" i="9" s="1"/>
  <c r="D26" i="9"/>
  <c r="C26" i="9" s="1"/>
  <c r="D25" i="9"/>
  <c r="C25" i="9" s="1"/>
  <c r="H24" i="9"/>
  <c r="G24" i="9" s="1"/>
  <c r="D24" i="9"/>
  <c r="C24" i="9" s="1"/>
  <c r="D23" i="9"/>
  <c r="C23" i="9" s="1"/>
  <c r="H22" i="9"/>
  <c r="G22" i="9" s="1"/>
  <c r="D22" i="9"/>
  <c r="C22" i="9" s="1"/>
  <c r="D21" i="9"/>
  <c r="C21" i="9" s="1"/>
  <c r="H20" i="9"/>
  <c r="G20" i="9" s="1"/>
  <c r="D20" i="9"/>
  <c r="C20" i="9" s="1"/>
  <c r="D19" i="9"/>
  <c r="C19" i="9" s="1"/>
  <c r="H18" i="9"/>
  <c r="G18" i="9" s="1"/>
  <c r="D18" i="9"/>
  <c r="C18" i="9" s="1"/>
  <c r="D17" i="9"/>
  <c r="C17" i="9" s="1"/>
  <c r="H16" i="9"/>
  <c r="G16" i="9" s="1"/>
  <c r="D16" i="9"/>
  <c r="C16" i="9" s="1"/>
  <c r="D15" i="9"/>
  <c r="C15" i="9" s="1"/>
  <c r="H14" i="9"/>
  <c r="G14" i="9" s="1"/>
  <c r="D14" i="9"/>
  <c r="C14" i="9" s="1"/>
  <c r="D13" i="9"/>
  <c r="C13" i="9" s="1"/>
  <c r="H12" i="9"/>
  <c r="G12" i="9" s="1"/>
  <c r="D12" i="9"/>
  <c r="C12" i="9" s="1"/>
  <c r="D11" i="9"/>
  <c r="C11" i="9" s="1"/>
  <c r="H10" i="9"/>
  <c r="G10" i="9" s="1"/>
  <c r="D10" i="9"/>
  <c r="C10" i="9" s="1"/>
  <c r="C35" i="9" s="1"/>
  <c r="C5" i="9"/>
  <c r="F4" i="4" s="1"/>
  <c r="D30" i="6"/>
  <c r="C30" i="6" s="1"/>
  <c r="D31" i="6"/>
  <c r="C31" i="6" s="1"/>
  <c r="D25" i="6"/>
  <c r="C25" i="6" s="1"/>
  <c r="D24" i="6"/>
  <c r="C24" i="6" s="1"/>
  <c r="D23" i="6"/>
  <c r="C23" i="6" s="1"/>
  <c r="D21" i="6"/>
  <c r="C21" i="6" s="1"/>
  <c r="D20" i="6"/>
  <c r="C20" i="6" s="1"/>
  <c r="D19" i="6"/>
  <c r="C19" i="6" s="1"/>
  <c r="D17" i="6"/>
  <c r="C17" i="6" s="1"/>
  <c r="D16" i="6"/>
  <c r="C16" i="6" s="1"/>
  <c r="D15" i="6"/>
  <c r="C15" i="6" s="1"/>
  <c r="D13" i="6"/>
  <c r="C13" i="6" s="1"/>
  <c r="D12" i="6"/>
  <c r="C12" i="6" s="1"/>
  <c r="D11" i="6"/>
  <c r="C11" i="6" s="1"/>
  <c r="D9" i="6"/>
  <c r="C9" i="6" s="1"/>
  <c r="D8" i="6"/>
  <c r="C8" i="6" s="1"/>
  <c r="D7" i="6"/>
  <c r="C7" i="6" s="1"/>
  <c r="D5" i="6"/>
  <c r="C5" i="6" s="1"/>
  <c r="D4" i="6"/>
  <c r="C4" i="6" s="1"/>
  <c r="D3" i="6"/>
  <c r="C3" i="6" s="1"/>
  <c r="E153" i="5"/>
  <c r="E151" i="5"/>
  <c r="E149" i="5"/>
  <c r="E145" i="5"/>
  <c r="E143" i="5"/>
  <c r="E141" i="5"/>
  <c r="E137" i="5"/>
  <c r="D29" i="6"/>
  <c r="C29" i="6" s="1"/>
  <c r="D28" i="6"/>
  <c r="C28" i="6" s="1"/>
  <c r="E154" i="5"/>
  <c r="E152" i="5"/>
  <c r="E150" i="5"/>
  <c r="E146" i="5"/>
  <c r="E144" i="5"/>
  <c r="E142" i="5"/>
  <c r="E138" i="5"/>
  <c r="E136" i="5"/>
  <c r="V53" i="6"/>
  <c r="V50" i="6"/>
  <c r="V47" i="6"/>
  <c r="V46" i="6"/>
  <c r="V45" i="6"/>
  <c r="V54" i="6"/>
  <c r="V49" i="6"/>
  <c r="V42" i="6"/>
  <c r="V40" i="6"/>
  <c r="V39" i="6"/>
  <c r="V38" i="6"/>
  <c r="V36" i="6"/>
  <c r="V34" i="6"/>
  <c r="V32" i="6"/>
  <c r="V31" i="6"/>
  <c r="V29" i="6"/>
  <c r="V52" i="6"/>
  <c r="V51" i="6"/>
  <c r="V48" i="6"/>
  <c r="V44" i="6"/>
  <c r="V43" i="6"/>
  <c r="V41" i="6"/>
  <c r="V37" i="6"/>
  <c r="V35" i="6"/>
  <c r="V33" i="6"/>
  <c r="V30" i="6"/>
  <c r="V28" i="6"/>
  <c r="V26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V59" i="5"/>
  <c r="V58" i="5"/>
  <c r="V54" i="5"/>
  <c r="V53" i="5"/>
  <c r="V52" i="5"/>
  <c r="V50" i="5"/>
  <c r="V49" i="5"/>
  <c r="V27" i="6"/>
  <c r="V25" i="6"/>
  <c r="V60" i="5"/>
  <c r="V57" i="5"/>
  <c r="V56" i="5"/>
  <c r="V55" i="5"/>
  <c r="V51" i="5"/>
  <c r="V48" i="5"/>
  <c r="V47" i="5"/>
  <c r="V46" i="5"/>
  <c r="V45" i="5"/>
  <c r="V44" i="5"/>
  <c r="V43" i="5"/>
  <c r="Y59" i="6"/>
  <c r="Y58" i="6"/>
  <c r="Y57" i="6"/>
  <c r="Y54" i="6"/>
  <c r="Y52" i="6"/>
  <c r="Y51" i="6"/>
  <c r="Y49" i="6"/>
  <c r="Y48" i="6"/>
  <c r="Y55" i="6"/>
  <c r="Y53" i="6"/>
  <c r="Y47" i="6"/>
  <c r="Y46" i="6"/>
  <c r="Y45" i="6"/>
  <c r="Y44" i="6"/>
  <c r="Y43" i="6"/>
  <c r="Y41" i="6"/>
  <c r="Y37" i="6"/>
  <c r="Y35" i="6"/>
  <c r="Y33" i="6"/>
  <c r="Y30" i="6"/>
  <c r="Y56" i="6"/>
  <c r="Y50" i="6"/>
  <c r="Y42" i="6"/>
  <c r="Y40" i="6"/>
  <c r="Y39" i="6"/>
  <c r="Y38" i="6"/>
  <c r="Y36" i="6"/>
  <c r="Y34" i="6"/>
  <c r="Y32" i="6"/>
  <c r="Y31" i="6"/>
  <c r="Y29" i="6"/>
  <c r="Y27" i="6"/>
  <c r="Y25" i="6"/>
  <c r="Y68" i="5"/>
  <c r="Y67" i="5"/>
  <c r="Y66" i="5"/>
  <c r="Y63" i="5"/>
  <c r="Y61" i="5"/>
  <c r="Y60" i="5"/>
  <c r="Y57" i="5"/>
  <c r="Y56" i="5"/>
  <c r="Y55" i="5"/>
  <c r="Y51" i="5"/>
  <c r="Y48" i="5"/>
  <c r="Y47" i="5"/>
  <c r="Y46" i="5"/>
  <c r="Y45" i="5"/>
  <c r="Y44" i="5"/>
  <c r="Y43" i="5"/>
  <c r="Y28" i="6"/>
  <c r="Y26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Y60" i="6" s="1"/>
  <c r="Y69" i="5"/>
  <c r="Y65" i="5"/>
  <c r="Y64" i="5"/>
  <c r="Y62" i="5"/>
  <c r="Y59" i="5"/>
  <c r="Y58" i="5"/>
  <c r="Y54" i="5"/>
  <c r="Y53" i="5"/>
  <c r="Y52" i="5"/>
  <c r="Y50" i="5"/>
  <c r="Y49" i="5"/>
  <c r="AB56" i="6"/>
  <c r="AB55" i="6"/>
  <c r="AB53" i="6"/>
  <c r="AB50" i="6"/>
  <c r="AB47" i="6"/>
  <c r="AB46" i="6"/>
  <c r="AB45" i="6"/>
  <c r="AB58" i="6"/>
  <c r="AB57" i="6"/>
  <c r="AB52" i="6"/>
  <c r="AB51" i="6"/>
  <c r="AB48" i="6"/>
  <c r="AB42" i="6"/>
  <c r="AB40" i="6"/>
  <c r="AB39" i="6"/>
  <c r="AB38" i="6"/>
  <c r="AB36" i="6"/>
  <c r="AB34" i="6"/>
  <c r="AB32" i="6"/>
  <c r="AB31" i="6"/>
  <c r="AB29" i="6"/>
  <c r="AB54" i="6"/>
  <c r="AB49" i="6"/>
  <c r="AB44" i="6"/>
  <c r="AB43" i="6"/>
  <c r="AB41" i="6"/>
  <c r="AB37" i="6"/>
  <c r="AB35" i="6"/>
  <c r="AB33" i="6"/>
  <c r="AB30" i="6"/>
  <c r="AB28" i="6"/>
  <c r="AB26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AB54" i="5"/>
  <c r="AB53" i="5"/>
  <c r="AB52" i="5"/>
  <c r="AB50" i="5"/>
  <c r="AB49" i="5"/>
  <c r="AB27" i="6"/>
  <c r="AB25" i="6"/>
  <c r="AB56" i="5"/>
  <c r="AB55" i="5"/>
  <c r="AB51" i="5"/>
  <c r="AB48" i="5"/>
  <c r="AB47" i="5"/>
  <c r="AB46" i="5"/>
  <c r="AB45" i="5"/>
  <c r="AB44" i="5"/>
  <c r="AB43" i="5"/>
  <c r="AE62" i="6"/>
  <c r="AE59" i="6"/>
  <c r="AE58" i="6"/>
  <c r="AE57" i="6"/>
  <c r="AE54" i="6"/>
  <c r="AE52" i="6"/>
  <c r="AE51" i="6"/>
  <c r="AE49" i="6"/>
  <c r="AE48" i="6"/>
  <c r="AE64" i="6"/>
  <c r="AE63" i="6"/>
  <c r="AE60" i="6"/>
  <c r="AE56" i="6"/>
  <c r="AE50" i="6"/>
  <c r="AE44" i="6"/>
  <c r="AE43" i="6"/>
  <c r="AE41" i="6"/>
  <c r="AE37" i="6"/>
  <c r="AE35" i="6"/>
  <c r="AE33" i="6"/>
  <c r="AE30" i="6"/>
  <c r="AE61" i="6"/>
  <c r="AE55" i="6"/>
  <c r="AE53" i="6"/>
  <c r="AE47" i="6"/>
  <c r="AE46" i="6"/>
  <c r="AE45" i="6"/>
  <c r="AE42" i="6"/>
  <c r="AE40" i="6"/>
  <c r="AE39" i="6"/>
  <c r="AE38" i="6"/>
  <c r="AE36" i="6"/>
  <c r="AE34" i="6"/>
  <c r="AE32" i="6"/>
  <c r="AE31" i="6"/>
  <c r="AE27" i="6"/>
  <c r="AE25" i="6"/>
  <c r="AE55" i="5"/>
  <c r="AE51" i="5"/>
  <c r="AE48" i="5"/>
  <c r="AE47" i="5"/>
  <c r="AE46" i="5"/>
  <c r="AE45" i="5"/>
  <c r="AE44" i="5"/>
  <c r="AE43" i="5"/>
  <c r="AE29" i="6"/>
  <c r="AE28" i="6"/>
  <c r="AE26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54" i="5"/>
  <c r="AE53" i="5"/>
  <c r="AE52" i="5"/>
  <c r="AE50" i="5"/>
  <c r="AE49" i="5"/>
  <c r="AH61" i="6"/>
  <c r="AH60" i="6"/>
  <c r="AH56" i="6"/>
  <c r="AH55" i="6"/>
  <c r="AH53" i="6"/>
  <c r="AH50" i="6"/>
  <c r="AH47" i="6"/>
  <c r="AH46" i="6"/>
  <c r="AH45" i="6"/>
  <c r="AH62" i="6"/>
  <c r="AH54" i="6"/>
  <c r="AH49" i="6"/>
  <c r="AH42" i="6"/>
  <c r="AH40" i="6"/>
  <c r="AH39" i="6"/>
  <c r="AH38" i="6"/>
  <c r="AH36" i="6"/>
  <c r="AH34" i="6"/>
  <c r="AH32" i="6"/>
  <c r="AH31" i="6"/>
  <c r="AH29" i="6"/>
  <c r="AH59" i="6"/>
  <c r="AH58" i="6"/>
  <c r="AH57" i="6"/>
  <c r="AH52" i="6"/>
  <c r="AH51" i="6"/>
  <c r="AH48" i="6"/>
  <c r="AH44" i="6"/>
  <c r="AH43" i="6"/>
  <c r="AH41" i="6"/>
  <c r="AH37" i="6"/>
  <c r="AH35" i="6"/>
  <c r="AH33" i="6"/>
  <c r="AH30" i="6"/>
  <c r="AH28" i="6"/>
  <c r="AH26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" i="6"/>
  <c r="AH62" i="5"/>
  <c r="AH59" i="5"/>
  <c r="AH58" i="5"/>
  <c r="AH57" i="5"/>
  <c r="AH54" i="5"/>
  <c r="AH53" i="5"/>
  <c r="AH52" i="5"/>
  <c r="AH50" i="5"/>
  <c r="AH49" i="5"/>
  <c r="AH27" i="6"/>
  <c r="AH25" i="6"/>
  <c r="AH63" i="5"/>
  <c r="AH61" i="5"/>
  <c r="AH60" i="5"/>
  <c r="AH56" i="5"/>
  <c r="AH55" i="5"/>
  <c r="AH51" i="5"/>
  <c r="AH48" i="5"/>
  <c r="AH47" i="5"/>
  <c r="AH46" i="5"/>
  <c r="AH45" i="5"/>
  <c r="AH44" i="5"/>
  <c r="AH43" i="5"/>
  <c r="AK54" i="6"/>
  <c r="AK52" i="6"/>
  <c r="AK51" i="6"/>
  <c r="AK49" i="6"/>
  <c r="AK48" i="6"/>
  <c r="AK55" i="6"/>
  <c r="AK53" i="6"/>
  <c r="AK47" i="6"/>
  <c r="AK46" i="6"/>
  <c r="AK45" i="6"/>
  <c r="AK44" i="6"/>
  <c r="AK43" i="6"/>
  <c r="AK41" i="6"/>
  <c r="AK37" i="6"/>
  <c r="AK35" i="6"/>
  <c r="AK33" i="6"/>
  <c r="AK30" i="6"/>
  <c r="AK50" i="6"/>
  <c r="AK42" i="6"/>
  <c r="AK40" i="6"/>
  <c r="AK39" i="6"/>
  <c r="AK38" i="6"/>
  <c r="AK36" i="6"/>
  <c r="AK34" i="6"/>
  <c r="AK32" i="6"/>
  <c r="AK31" i="6"/>
  <c r="AK29" i="6"/>
  <c r="AK27" i="6"/>
  <c r="AK25" i="6"/>
  <c r="AK56" i="5"/>
  <c r="AK55" i="5"/>
  <c r="AK51" i="5"/>
  <c r="AK48" i="5"/>
  <c r="AK47" i="5"/>
  <c r="AK46" i="5"/>
  <c r="AK45" i="5"/>
  <c r="AK44" i="5"/>
  <c r="AK43" i="5"/>
  <c r="AK28" i="6"/>
  <c r="AK26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K2" i="6"/>
  <c r="AK57" i="5"/>
  <c r="AK54" i="5"/>
  <c r="AK53" i="5"/>
  <c r="AK52" i="5"/>
  <c r="AK50" i="5"/>
  <c r="AK49" i="5"/>
  <c r="AN50" i="6"/>
  <c r="AN47" i="6"/>
  <c r="AN46" i="6"/>
  <c r="AN45" i="6"/>
  <c r="AN48" i="6"/>
  <c r="AN42" i="6"/>
  <c r="AN40" i="6"/>
  <c r="AN39" i="6"/>
  <c r="AN38" i="6"/>
  <c r="AN36" i="6"/>
  <c r="AN34" i="6"/>
  <c r="AN32" i="6"/>
  <c r="AN31" i="6"/>
  <c r="AN29" i="6"/>
  <c r="AN49" i="6"/>
  <c r="AN44" i="6"/>
  <c r="AN43" i="6"/>
  <c r="AN41" i="6"/>
  <c r="AN37" i="6"/>
  <c r="AN35" i="6"/>
  <c r="AN33" i="6"/>
  <c r="AN30" i="6"/>
  <c r="AN28" i="6"/>
  <c r="AN26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N10" i="6"/>
  <c r="AN9" i="6"/>
  <c r="AN8" i="6"/>
  <c r="AN7" i="6"/>
  <c r="AN6" i="6"/>
  <c r="AN5" i="6"/>
  <c r="AN4" i="6"/>
  <c r="AN3" i="6"/>
  <c r="AN2" i="6"/>
  <c r="AN27" i="6"/>
  <c r="AN25" i="6"/>
  <c r="AN45" i="5"/>
  <c r="AN44" i="5"/>
  <c r="AN43" i="5"/>
  <c r="AT64" i="6"/>
  <c r="AT62" i="6"/>
  <c r="AT59" i="6"/>
  <c r="AT58" i="6"/>
  <c r="AT57" i="6"/>
  <c r="AT56" i="6"/>
  <c r="AT55" i="6"/>
  <c r="AT53" i="6"/>
  <c r="AT50" i="6"/>
  <c r="AT47" i="6"/>
  <c r="AT46" i="6"/>
  <c r="AT45" i="6"/>
  <c r="AT67" i="6"/>
  <c r="AT65" i="6"/>
  <c r="AT61" i="6"/>
  <c r="AT52" i="6"/>
  <c r="AT49" i="6"/>
  <c r="AT42" i="6"/>
  <c r="AT40" i="6"/>
  <c r="AT39" i="6"/>
  <c r="AT38" i="6"/>
  <c r="AT36" i="6"/>
  <c r="AT34" i="6"/>
  <c r="AT32" i="6"/>
  <c r="AT31" i="6"/>
  <c r="AT29" i="6"/>
  <c r="AT66" i="6"/>
  <c r="AT63" i="6"/>
  <c r="AT60" i="6"/>
  <c r="AT54" i="6"/>
  <c r="AT51" i="6"/>
  <c r="AT48" i="6"/>
  <c r="AT44" i="6"/>
  <c r="AT43" i="6"/>
  <c r="AT41" i="6"/>
  <c r="AT37" i="6"/>
  <c r="AT35" i="6"/>
  <c r="AT33" i="6"/>
  <c r="AT30" i="6"/>
  <c r="AT26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T8" i="6"/>
  <c r="AT7" i="6"/>
  <c r="AT6" i="6"/>
  <c r="AT5" i="6"/>
  <c r="AT4" i="6"/>
  <c r="AT3" i="6"/>
  <c r="AT2" i="6"/>
  <c r="AT65" i="5"/>
  <c r="AT63" i="5"/>
  <c r="AT61" i="5"/>
  <c r="AT60" i="5"/>
  <c r="AT58" i="5"/>
  <c r="AT57" i="5"/>
  <c r="AT54" i="5"/>
  <c r="AT53" i="5"/>
  <c r="AT52" i="5"/>
  <c r="AT51" i="5"/>
  <c r="AT48" i="5"/>
  <c r="AT47" i="5"/>
  <c r="AT28" i="6"/>
  <c r="AT27" i="6"/>
  <c r="AT25" i="6"/>
  <c r="AT66" i="5"/>
  <c r="AT64" i="5"/>
  <c r="AT62" i="5"/>
  <c r="AT59" i="5"/>
  <c r="AT56" i="5"/>
  <c r="AT55" i="5"/>
  <c r="AT50" i="5"/>
  <c r="AT49" i="5"/>
  <c r="AT46" i="5"/>
  <c r="AT45" i="5"/>
  <c r="AT44" i="5"/>
  <c r="AT43" i="5"/>
  <c r="AW61" i="6"/>
  <c r="AW60" i="6"/>
  <c r="AW54" i="6"/>
  <c r="AW52" i="6"/>
  <c r="AW51" i="6"/>
  <c r="AW49" i="6"/>
  <c r="AW48" i="6"/>
  <c r="AW59" i="6"/>
  <c r="AW58" i="6"/>
  <c r="AW57" i="6"/>
  <c r="AW56" i="6"/>
  <c r="AW47" i="6"/>
  <c r="AW46" i="6"/>
  <c r="AW45" i="6"/>
  <c r="AW44" i="6"/>
  <c r="AW43" i="6"/>
  <c r="AW41" i="6"/>
  <c r="AW37" i="6"/>
  <c r="AW35" i="6"/>
  <c r="AW33" i="6"/>
  <c r="AW30" i="6"/>
  <c r="AW28" i="6"/>
  <c r="AW55" i="6"/>
  <c r="AW53" i="6"/>
  <c r="AW50" i="6"/>
  <c r="AW42" i="6"/>
  <c r="AW40" i="6"/>
  <c r="AW39" i="6"/>
  <c r="AW38" i="6"/>
  <c r="AW36" i="6"/>
  <c r="AW34" i="6"/>
  <c r="AW32" i="6"/>
  <c r="AW31" i="6"/>
  <c r="AW29" i="6"/>
  <c r="AW27" i="6"/>
  <c r="AW25" i="6"/>
  <c r="AW64" i="5"/>
  <c r="AW62" i="5"/>
  <c r="AW59" i="5"/>
  <c r="AW56" i="5"/>
  <c r="AW55" i="5"/>
  <c r="AW50" i="5"/>
  <c r="AW49" i="5"/>
  <c r="AW46" i="5"/>
  <c r="AW45" i="5"/>
  <c r="AW44" i="5"/>
  <c r="AW43" i="5"/>
  <c r="AW26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W4" i="6"/>
  <c r="AW3" i="6"/>
  <c r="AW2" i="6"/>
  <c r="AW63" i="5"/>
  <c r="AW61" i="5"/>
  <c r="AW60" i="5"/>
  <c r="AW58" i="5"/>
  <c r="AW57" i="5"/>
  <c r="AW54" i="5"/>
  <c r="AW53" i="5"/>
  <c r="AW52" i="5"/>
  <c r="AW51" i="5"/>
  <c r="AW48" i="5"/>
  <c r="AW47" i="5"/>
  <c r="AZ40" i="6"/>
  <c r="AZ39" i="6"/>
  <c r="AZ38" i="6"/>
  <c r="AZ36" i="6"/>
  <c r="AZ34" i="6"/>
  <c r="AZ32" i="6"/>
  <c r="AZ31" i="6"/>
  <c r="AZ29" i="6"/>
  <c r="AZ41" i="6"/>
  <c r="AZ37" i="6"/>
  <c r="AZ35" i="6"/>
  <c r="AZ33" i="6"/>
  <c r="AZ30" i="6"/>
  <c r="AZ28" i="6"/>
  <c r="AZ26" i="6"/>
  <c r="AZ24" i="6"/>
  <c r="AZ23" i="6"/>
  <c r="AZ22" i="6"/>
  <c r="AZ21" i="6"/>
  <c r="AZ20" i="6"/>
  <c r="AZ19" i="6"/>
  <c r="AZ18" i="6"/>
  <c r="AZ17" i="6"/>
  <c r="AZ16" i="6"/>
  <c r="AZ15" i="6"/>
  <c r="AZ14" i="6"/>
  <c r="AZ13" i="6"/>
  <c r="AZ12" i="6"/>
  <c r="AZ11" i="6"/>
  <c r="AZ10" i="6"/>
  <c r="AZ9" i="6"/>
  <c r="AZ8" i="6"/>
  <c r="AZ7" i="6"/>
  <c r="AZ6" i="6"/>
  <c r="AZ5" i="6"/>
  <c r="AZ4" i="6"/>
  <c r="AZ3" i="6"/>
  <c r="AZ2" i="6"/>
  <c r="AZ27" i="6"/>
  <c r="AZ25" i="6"/>
  <c r="BF43" i="6"/>
  <c r="BF42" i="6"/>
  <c r="BF40" i="6"/>
  <c r="BF39" i="6"/>
  <c r="BF38" i="6"/>
  <c r="BF36" i="6"/>
  <c r="BF34" i="6"/>
  <c r="BF32" i="6"/>
  <c r="BF31" i="6"/>
  <c r="BF29" i="6"/>
  <c r="BF47" i="6"/>
  <c r="BF46" i="6"/>
  <c r="BF45" i="6"/>
  <c r="BF44" i="6"/>
  <c r="BF41" i="6"/>
  <c r="BF37" i="6"/>
  <c r="BF35" i="6"/>
  <c r="BF33" i="6"/>
  <c r="BF30" i="6"/>
  <c r="BF26" i="6"/>
  <c r="BF24" i="6"/>
  <c r="BF23" i="6"/>
  <c r="BF22" i="6"/>
  <c r="BF21" i="6"/>
  <c r="BF20" i="6"/>
  <c r="BF19" i="6"/>
  <c r="BF18" i="6"/>
  <c r="BF17" i="6"/>
  <c r="BF16" i="6"/>
  <c r="BF15" i="6"/>
  <c r="BF14" i="6"/>
  <c r="BF13" i="6"/>
  <c r="BF12" i="6"/>
  <c r="BF11" i="6"/>
  <c r="BF10" i="6"/>
  <c r="BF9" i="6"/>
  <c r="BF8" i="6"/>
  <c r="BF7" i="6"/>
  <c r="BF6" i="6"/>
  <c r="BF5" i="6"/>
  <c r="BF4" i="6"/>
  <c r="BF3" i="6"/>
  <c r="BF2" i="6"/>
  <c r="BF46" i="5"/>
  <c r="BF45" i="5"/>
  <c r="BF44" i="5"/>
  <c r="BF43" i="5"/>
  <c r="BF28" i="6"/>
  <c r="BF27" i="6"/>
  <c r="BF25" i="6"/>
  <c r="BI59" i="6"/>
  <c r="BI58" i="6"/>
  <c r="BI57" i="6"/>
  <c r="BI56" i="6"/>
  <c r="BI55" i="6"/>
  <c r="BI53" i="6"/>
  <c r="BI50" i="6"/>
  <c r="BI48" i="6"/>
  <c r="BI47" i="6"/>
  <c r="BI46" i="6"/>
  <c r="BI45" i="6"/>
  <c r="BI44" i="6"/>
  <c r="BI54" i="6"/>
  <c r="BI51" i="6"/>
  <c r="BI41" i="6"/>
  <c r="BI37" i="6"/>
  <c r="BI35" i="6"/>
  <c r="BI33" i="6"/>
  <c r="BI30" i="6"/>
  <c r="BI28" i="6"/>
  <c r="BI52" i="6"/>
  <c r="BI49" i="6"/>
  <c r="BI43" i="6"/>
  <c r="BI42" i="6"/>
  <c r="BI40" i="6"/>
  <c r="BI39" i="6"/>
  <c r="BI38" i="6"/>
  <c r="BI36" i="6"/>
  <c r="BI34" i="6"/>
  <c r="BI32" i="6"/>
  <c r="BI31" i="6"/>
  <c r="BI29" i="6"/>
  <c r="BI27" i="6"/>
  <c r="BI25" i="6"/>
  <c r="BI58" i="5"/>
  <c r="BI57" i="5"/>
  <c r="BI54" i="5"/>
  <c r="BI53" i="5"/>
  <c r="BI52" i="5"/>
  <c r="BI51" i="5"/>
  <c r="BI48" i="5"/>
  <c r="BI26" i="6"/>
  <c r="BI24" i="6"/>
  <c r="BI23" i="6"/>
  <c r="BI22" i="6"/>
  <c r="BI21" i="6"/>
  <c r="BI20" i="6"/>
  <c r="BI19" i="6"/>
  <c r="BI18" i="6"/>
  <c r="BI17" i="6"/>
  <c r="BI16" i="6"/>
  <c r="BI15" i="6"/>
  <c r="BI14" i="6"/>
  <c r="BI13" i="6"/>
  <c r="BI12" i="6"/>
  <c r="BI11" i="6"/>
  <c r="BI10" i="6"/>
  <c r="BI9" i="6"/>
  <c r="BI8" i="6"/>
  <c r="BI7" i="6"/>
  <c r="BI6" i="6"/>
  <c r="BI5" i="6"/>
  <c r="BI4" i="6"/>
  <c r="BI3" i="6"/>
  <c r="BI2" i="6"/>
  <c r="BI56" i="5"/>
  <c r="BI55" i="5"/>
  <c r="BI50" i="5"/>
  <c r="BI49" i="5"/>
  <c r="BI47" i="5"/>
  <c r="BI46" i="5"/>
  <c r="BI45" i="5"/>
  <c r="BI44" i="5"/>
  <c r="BI43" i="5"/>
  <c r="BI42" i="5"/>
  <c r="BU50" i="6"/>
  <c r="BU48" i="6"/>
  <c r="BU47" i="6"/>
  <c r="BU46" i="6"/>
  <c r="BU45" i="6"/>
  <c r="BU44" i="6"/>
  <c r="BU41" i="6"/>
  <c r="BU37" i="6"/>
  <c r="BU35" i="6"/>
  <c r="BU33" i="6"/>
  <c r="BU30" i="6"/>
  <c r="BU28" i="6"/>
  <c r="BU49" i="6"/>
  <c r="BU43" i="6"/>
  <c r="BU42" i="6"/>
  <c r="BU40" i="6"/>
  <c r="BU39" i="6"/>
  <c r="BU38" i="6"/>
  <c r="BU36" i="6"/>
  <c r="BU34" i="6"/>
  <c r="BU32" i="6"/>
  <c r="BU31" i="6"/>
  <c r="BU29" i="6"/>
  <c r="BU27" i="6"/>
  <c r="BU25" i="6"/>
  <c r="BU47" i="5"/>
  <c r="BU46" i="5"/>
  <c r="BU45" i="5"/>
  <c r="BU44" i="5"/>
  <c r="BU43" i="5"/>
  <c r="BU26" i="6"/>
  <c r="BU24" i="6"/>
  <c r="BU23" i="6"/>
  <c r="BU22" i="6"/>
  <c r="BU21" i="6"/>
  <c r="BU20" i="6"/>
  <c r="BU19" i="6"/>
  <c r="BU18" i="6"/>
  <c r="BU17" i="6"/>
  <c r="BU16" i="6"/>
  <c r="BU15" i="6"/>
  <c r="BU14" i="6"/>
  <c r="BU13" i="6"/>
  <c r="BU12" i="6"/>
  <c r="BU11" i="6"/>
  <c r="BU10" i="6"/>
  <c r="BU9" i="6"/>
  <c r="BU8" i="6"/>
  <c r="BU7" i="6"/>
  <c r="BU6" i="6"/>
  <c r="BU5" i="6"/>
  <c r="BU4" i="6"/>
  <c r="BU3" i="6"/>
  <c r="BU2" i="6"/>
  <c r="BU48" i="5"/>
  <c r="BU42" i="5"/>
  <c r="C2" i="5"/>
  <c r="J2" i="5"/>
  <c r="P2" i="5"/>
  <c r="V2" i="5"/>
  <c r="AB2" i="5"/>
  <c r="AH2" i="5"/>
  <c r="AN2" i="5"/>
  <c r="AT2" i="5"/>
  <c r="AZ2" i="5"/>
  <c r="BF2" i="5"/>
  <c r="BL2" i="5"/>
  <c r="BR2" i="5"/>
  <c r="BX2" i="5"/>
  <c r="D3" i="5"/>
  <c r="C3" i="5" s="1"/>
  <c r="J3" i="5"/>
  <c r="P3" i="5"/>
  <c r="V3" i="5"/>
  <c r="AB3" i="5"/>
  <c r="AH3" i="5"/>
  <c r="AN3" i="5"/>
  <c r="AT3" i="5"/>
  <c r="AZ3" i="5"/>
  <c r="BF3" i="5"/>
  <c r="BL3" i="5"/>
  <c r="BR3" i="5"/>
  <c r="BX3" i="5"/>
  <c r="J4" i="5"/>
  <c r="P4" i="5"/>
  <c r="V4" i="5"/>
  <c r="AB4" i="5"/>
  <c r="AH4" i="5"/>
  <c r="AN4" i="5"/>
  <c r="AT4" i="5"/>
  <c r="AZ4" i="5"/>
  <c r="BF4" i="5"/>
  <c r="BL4" i="5"/>
  <c r="BR4" i="5"/>
  <c r="BX4" i="5"/>
  <c r="D5" i="5"/>
  <c r="C5" i="5" s="1"/>
  <c r="J5" i="5"/>
  <c r="P5" i="5"/>
  <c r="V5" i="5"/>
  <c r="AB5" i="5"/>
  <c r="AH5" i="5"/>
  <c r="AN5" i="5"/>
  <c r="AT5" i="5"/>
  <c r="AZ5" i="5"/>
  <c r="BF5" i="5"/>
  <c r="BL5" i="5"/>
  <c r="BR5" i="5"/>
  <c r="BX5" i="5"/>
  <c r="D6" i="5"/>
  <c r="C6" i="5" s="1"/>
  <c r="J6" i="5"/>
  <c r="P6" i="5"/>
  <c r="V6" i="5"/>
  <c r="AB6" i="5"/>
  <c r="AH6" i="5"/>
  <c r="AN6" i="5"/>
  <c r="AT6" i="5"/>
  <c r="AZ6" i="5"/>
  <c r="BF6" i="5"/>
  <c r="BL6" i="5"/>
  <c r="BR6" i="5"/>
  <c r="BX6" i="5"/>
  <c r="D7" i="5"/>
  <c r="C7" i="5" s="1"/>
  <c r="J7" i="5"/>
  <c r="P7" i="5"/>
  <c r="V7" i="5"/>
  <c r="AB7" i="5"/>
  <c r="AH7" i="5"/>
  <c r="AN7" i="5"/>
  <c r="AT7" i="5"/>
  <c r="AZ7" i="5"/>
  <c r="BF7" i="5"/>
  <c r="BL7" i="5"/>
  <c r="BR7" i="5"/>
  <c r="BX7" i="5"/>
  <c r="J8" i="5"/>
  <c r="P8" i="5"/>
  <c r="V8" i="5"/>
  <c r="AB8" i="5"/>
  <c r="AH8" i="5"/>
  <c r="AN8" i="5"/>
  <c r="AT8" i="5"/>
  <c r="AZ8" i="5"/>
  <c r="BF8" i="5"/>
  <c r="BL8" i="5"/>
  <c r="BR8" i="5"/>
  <c r="BX8" i="5"/>
  <c r="D9" i="5"/>
  <c r="C9" i="5" s="1"/>
  <c r="J9" i="5"/>
  <c r="P9" i="5"/>
  <c r="V9" i="5"/>
  <c r="AB9" i="5"/>
  <c r="AH9" i="5"/>
  <c r="AN9" i="5"/>
  <c r="AT9" i="5"/>
  <c r="AZ9" i="5"/>
  <c r="BF9" i="5"/>
  <c r="BL9" i="5"/>
  <c r="BR9" i="5"/>
  <c r="BX9" i="5"/>
  <c r="D10" i="5"/>
  <c r="C10" i="5" s="1"/>
  <c r="J10" i="5"/>
  <c r="P10" i="5"/>
  <c r="V10" i="5"/>
  <c r="AB10" i="5"/>
  <c r="AH10" i="5"/>
  <c r="AN10" i="5"/>
  <c r="AT10" i="5"/>
  <c r="AZ10" i="5"/>
  <c r="BF10" i="5"/>
  <c r="BL10" i="5"/>
  <c r="BR10" i="5"/>
  <c r="BX10" i="5"/>
  <c r="D11" i="5"/>
  <c r="C11" i="5" s="1"/>
  <c r="J11" i="5"/>
  <c r="P11" i="5"/>
  <c r="V11" i="5"/>
  <c r="AB11" i="5"/>
  <c r="AH11" i="5"/>
  <c r="AN11" i="5"/>
  <c r="AT11" i="5"/>
  <c r="AZ11" i="5"/>
  <c r="BF11" i="5"/>
  <c r="BL11" i="5"/>
  <c r="BR11" i="5"/>
  <c r="BX11" i="5"/>
  <c r="J12" i="5"/>
  <c r="P12" i="5"/>
  <c r="V12" i="5"/>
  <c r="AB12" i="5"/>
  <c r="AH12" i="5"/>
  <c r="AN12" i="5"/>
  <c r="AT12" i="5"/>
  <c r="AZ12" i="5"/>
  <c r="BF12" i="5"/>
  <c r="BL12" i="5"/>
  <c r="BR12" i="5"/>
  <c r="BX12" i="5"/>
  <c r="D13" i="5"/>
  <c r="C13" i="5" s="1"/>
  <c r="J13" i="5"/>
  <c r="P13" i="5"/>
  <c r="V13" i="5"/>
  <c r="AB13" i="5"/>
  <c r="AH13" i="5"/>
  <c r="AN13" i="5"/>
  <c r="AT13" i="5"/>
  <c r="AZ13" i="5"/>
  <c r="BF13" i="5"/>
  <c r="BL13" i="5"/>
  <c r="BR13" i="5"/>
  <c r="BX13" i="5"/>
  <c r="D14" i="5"/>
  <c r="C14" i="5" s="1"/>
  <c r="J14" i="5"/>
  <c r="P14" i="5"/>
  <c r="V14" i="5"/>
  <c r="AB14" i="5"/>
  <c r="AH14" i="5"/>
  <c r="AN14" i="5"/>
  <c r="AT14" i="5"/>
  <c r="AZ14" i="5"/>
  <c r="BF14" i="5"/>
  <c r="BL14" i="5"/>
  <c r="BR14" i="5"/>
  <c r="BX14" i="5"/>
  <c r="D15" i="5"/>
  <c r="C15" i="5" s="1"/>
  <c r="J15" i="5"/>
  <c r="P15" i="5"/>
  <c r="V15" i="5"/>
  <c r="AB15" i="5"/>
  <c r="AH15" i="5"/>
  <c r="AN15" i="5"/>
  <c r="AT15" i="5"/>
  <c r="AZ15" i="5"/>
  <c r="BF15" i="5"/>
  <c r="BL15" i="5"/>
  <c r="BR15" i="5"/>
  <c r="BX15" i="5"/>
  <c r="J16" i="5"/>
  <c r="P16" i="5"/>
  <c r="V16" i="5"/>
  <c r="AB16" i="5"/>
  <c r="AH16" i="5"/>
  <c r="AN16" i="5"/>
  <c r="AT16" i="5"/>
  <c r="AZ16" i="5"/>
  <c r="BF16" i="5"/>
  <c r="BL16" i="5"/>
  <c r="BR16" i="5"/>
  <c r="BX16" i="5"/>
  <c r="D17" i="5"/>
  <c r="C17" i="5" s="1"/>
  <c r="J17" i="5"/>
  <c r="P17" i="5"/>
  <c r="V17" i="5"/>
  <c r="AB17" i="5"/>
  <c r="AH17" i="5"/>
  <c r="AN17" i="5"/>
  <c r="AT17" i="5"/>
  <c r="AZ17" i="5"/>
  <c r="BF17" i="5"/>
  <c r="BL17" i="5"/>
  <c r="BR17" i="5"/>
  <c r="BX17" i="5"/>
  <c r="D18" i="5"/>
  <c r="C18" i="5" s="1"/>
  <c r="J18" i="5"/>
  <c r="P18" i="5"/>
  <c r="V18" i="5"/>
  <c r="AB18" i="5"/>
  <c r="AH18" i="5"/>
  <c r="AN18" i="5"/>
  <c r="AT18" i="5"/>
  <c r="AZ18" i="5"/>
  <c r="BF18" i="5"/>
  <c r="BL18" i="5"/>
  <c r="BR18" i="5"/>
  <c r="BX18" i="5"/>
  <c r="D19" i="5"/>
  <c r="C19" i="5" s="1"/>
  <c r="J19" i="5"/>
  <c r="P19" i="5"/>
  <c r="V19" i="5"/>
  <c r="AB19" i="5"/>
  <c r="AH19" i="5"/>
  <c r="AN19" i="5"/>
  <c r="AT19" i="5"/>
  <c r="AZ19" i="5"/>
  <c r="BF19" i="5"/>
  <c r="BL19" i="5"/>
  <c r="BR19" i="5"/>
  <c r="BX19" i="5"/>
  <c r="J20" i="5"/>
  <c r="P20" i="5"/>
  <c r="V20" i="5"/>
  <c r="AB20" i="5"/>
  <c r="AH20" i="5"/>
  <c r="AN20" i="5"/>
  <c r="AT20" i="5"/>
  <c r="AZ20" i="5"/>
  <c r="BF20" i="5"/>
  <c r="BL20" i="5"/>
  <c r="BR20" i="5"/>
  <c r="BX20" i="5"/>
  <c r="D21" i="5"/>
  <c r="C21" i="5" s="1"/>
  <c r="J21" i="5"/>
  <c r="P21" i="5"/>
  <c r="V21" i="5"/>
  <c r="AB21" i="5"/>
  <c r="AH21" i="5"/>
  <c r="AN21" i="5"/>
  <c r="AT21" i="5"/>
  <c r="AZ21" i="5"/>
  <c r="BF21" i="5"/>
  <c r="BL21" i="5"/>
  <c r="BR21" i="5"/>
  <c r="BX21" i="5"/>
  <c r="D22" i="5"/>
  <c r="C22" i="5" s="1"/>
  <c r="J22" i="5"/>
  <c r="P22" i="5"/>
  <c r="V22" i="5"/>
  <c r="AB22" i="5"/>
  <c r="AH22" i="5"/>
  <c r="AN22" i="5"/>
  <c r="AT22" i="5"/>
  <c r="AZ22" i="5"/>
  <c r="BF22" i="5"/>
  <c r="BL22" i="5"/>
  <c r="BR22" i="5"/>
  <c r="BX22" i="5"/>
  <c r="D23" i="5"/>
  <c r="C23" i="5" s="1"/>
  <c r="J23" i="5"/>
  <c r="P23" i="5"/>
  <c r="V23" i="5"/>
  <c r="AB23" i="5"/>
  <c r="AH23" i="5"/>
  <c r="AN23" i="5"/>
  <c r="AT23" i="5"/>
  <c r="AZ23" i="5"/>
  <c r="BF23" i="5"/>
  <c r="BL23" i="5"/>
  <c r="BR23" i="5"/>
  <c r="BX23" i="5"/>
  <c r="J24" i="5"/>
  <c r="P24" i="5"/>
  <c r="V24" i="5"/>
  <c r="AB24" i="5"/>
  <c r="AH24" i="5"/>
  <c r="AN24" i="5"/>
  <c r="AT24" i="5"/>
  <c r="AZ24" i="5"/>
  <c r="BF24" i="5"/>
  <c r="BL24" i="5"/>
  <c r="BR24" i="5"/>
  <c r="BX24" i="5"/>
  <c r="D25" i="5"/>
  <c r="C25" i="5" s="1"/>
  <c r="J25" i="5"/>
  <c r="P25" i="5"/>
  <c r="V25" i="5"/>
  <c r="AB25" i="5"/>
  <c r="AH25" i="5"/>
  <c r="AN25" i="5"/>
  <c r="AT25" i="5"/>
  <c r="AZ25" i="5"/>
  <c r="BF25" i="5"/>
  <c r="BL25" i="5"/>
  <c r="BR25" i="5"/>
  <c r="BX25" i="5"/>
  <c r="D26" i="5"/>
  <c r="C26" i="5" s="1"/>
  <c r="M26" i="5"/>
  <c r="S26" i="5"/>
  <c r="Y26" i="5"/>
  <c r="AE26" i="5"/>
  <c r="AK26" i="5"/>
  <c r="AQ26" i="5"/>
  <c r="AW26" i="5"/>
  <c r="BC26" i="5"/>
  <c r="BI26" i="5"/>
  <c r="BO26" i="5"/>
  <c r="BU26" i="5"/>
  <c r="J27" i="5"/>
  <c r="P27" i="5"/>
  <c r="V27" i="5"/>
  <c r="AB27" i="5"/>
  <c r="AH27" i="5"/>
  <c r="AN27" i="5"/>
  <c r="AT27" i="5"/>
  <c r="AZ27" i="5"/>
  <c r="BF27" i="5"/>
  <c r="BL27" i="5"/>
  <c r="BR27" i="5"/>
  <c r="BX27" i="5"/>
  <c r="D28" i="5"/>
  <c r="C28" i="5" s="1"/>
  <c r="M28" i="5"/>
  <c r="S28" i="5"/>
  <c r="Y28" i="5"/>
  <c r="AE28" i="5"/>
  <c r="AK28" i="5"/>
  <c r="AQ28" i="5"/>
  <c r="AW28" i="5"/>
  <c r="BC28" i="5"/>
  <c r="BI28" i="5"/>
  <c r="BO28" i="5"/>
  <c r="BU28" i="5"/>
  <c r="J29" i="5"/>
  <c r="P29" i="5"/>
  <c r="V29" i="5"/>
  <c r="AB29" i="5"/>
  <c r="AH29" i="5"/>
  <c r="AN29" i="5"/>
  <c r="AT29" i="5"/>
  <c r="AZ29" i="5"/>
  <c r="BF29" i="5"/>
  <c r="BL29" i="5"/>
  <c r="BR29" i="5"/>
  <c r="BX29" i="5"/>
  <c r="D30" i="5"/>
  <c r="C30" i="5" s="1"/>
  <c r="M30" i="5"/>
  <c r="S30" i="5"/>
  <c r="Y30" i="5"/>
  <c r="AE30" i="5"/>
  <c r="AK30" i="5"/>
  <c r="AQ30" i="5"/>
  <c r="AW30" i="5"/>
  <c r="BC30" i="5"/>
  <c r="BI30" i="5"/>
  <c r="BO30" i="5"/>
  <c r="BU30" i="5"/>
  <c r="J31" i="5"/>
  <c r="P31" i="5"/>
  <c r="V31" i="5"/>
  <c r="AB31" i="5"/>
  <c r="AH31" i="5"/>
  <c r="AN31" i="5"/>
  <c r="AT31" i="5"/>
  <c r="AZ31" i="5"/>
  <c r="BF31" i="5"/>
  <c r="BL31" i="5"/>
  <c r="BR31" i="5"/>
  <c r="BX31" i="5"/>
  <c r="J32" i="5"/>
  <c r="P32" i="5"/>
  <c r="V32" i="5"/>
  <c r="AB32" i="5"/>
  <c r="AH32" i="5"/>
  <c r="AN32" i="5"/>
  <c r="AT32" i="5"/>
  <c r="AZ32" i="5"/>
  <c r="BF32" i="5"/>
  <c r="BL32" i="5"/>
  <c r="BR32" i="5"/>
  <c r="BX32" i="5"/>
  <c r="M33" i="5"/>
  <c r="S33" i="5"/>
  <c r="Y33" i="5"/>
  <c r="AE33" i="5"/>
  <c r="AK33" i="5"/>
  <c r="AQ33" i="5"/>
  <c r="AW33" i="5"/>
  <c r="BC33" i="5"/>
  <c r="BI33" i="5"/>
  <c r="BO33" i="5"/>
  <c r="BU33" i="5"/>
  <c r="J34" i="5"/>
  <c r="P34" i="5"/>
  <c r="V34" i="5"/>
  <c r="AB34" i="5"/>
  <c r="AH34" i="5"/>
  <c r="AN34" i="5"/>
  <c r="AT34" i="5"/>
  <c r="AZ34" i="5"/>
  <c r="BF34" i="5"/>
  <c r="BL34" i="5"/>
  <c r="BR34" i="5"/>
  <c r="BX34" i="5"/>
  <c r="M35" i="5"/>
  <c r="S35" i="5"/>
  <c r="Y35" i="5"/>
  <c r="AE35" i="5"/>
  <c r="AK35" i="5"/>
  <c r="AQ35" i="5"/>
  <c r="AW35" i="5"/>
  <c r="BC35" i="5"/>
  <c r="BI35" i="5"/>
  <c r="BO35" i="5"/>
  <c r="BU35" i="5"/>
  <c r="J36" i="5"/>
  <c r="P36" i="5"/>
  <c r="V36" i="5"/>
  <c r="AB36" i="5"/>
  <c r="AH36" i="5"/>
  <c r="AN36" i="5"/>
  <c r="AT36" i="5"/>
  <c r="AZ36" i="5"/>
  <c r="BF36" i="5"/>
  <c r="BL36" i="5"/>
  <c r="BR36" i="5"/>
  <c r="BX36" i="5"/>
  <c r="M37" i="5"/>
  <c r="S37" i="5"/>
  <c r="Y37" i="5"/>
  <c r="AE37" i="5"/>
  <c r="AK37" i="5"/>
  <c r="AQ37" i="5"/>
  <c r="AW37" i="5"/>
  <c r="BC37" i="5"/>
  <c r="BI37" i="5"/>
  <c r="BO37" i="5"/>
  <c r="BU37" i="5"/>
  <c r="M38" i="5"/>
  <c r="S38" i="5"/>
  <c r="Y38" i="5"/>
  <c r="AE38" i="5"/>
  <c r="AK38" i="5"/>
  <c r="AQ38" i="5"/>
  <c r="AW38" i="5"/>
  <c r="BC38" i="5"/>
  <c r="BI38" i="5"/>
  <c r="BO38" i="5"/>
  <c r="BU38" i="5"/>
  <c r="M39" i="5"/>
  <c r="S39" i="5"/>
  <c r="Y39" i="5"/>
  <c r="AE39" i="5"/>
  <c r="AK39" i="5"/>
  <c r="AQ39" i="5"/>
  <c r="AW39" i="5"/>
  <c r="BC39" i="5"/>
  <c r="BI39" i="5"/>
  <c r="BO39" i="5"/>
  <c r="BU39" i="5"/>
  <c r="M40" i="5"/>
  <c r="S40" i="5"/>
  <c r="Y40" i="5"/>
  <c r="AE40" i="5"/>
  <c r="AK40" i="5"/>
  <c r="AQ40" i="5"/>
  <c r="AW40" i="5"/>
  <c r="BF40" i="5"/>
  <c r="BL40" i="5"/>
  <c r="BR40" i="5"/>
  <c r="M41" i="5"/>
  <c r="S41" i="5"/>
  <c r="Y41" i="5"/>
  <c r="AE41" i="5"/>
  <c r="AK41" i="5"/>
  <c r="AQ41" i="5"/>
  <c r="AW41" i="5"/>
  <c r="BF41" i="5"/>
  <c r="BL41" i="5"/>
  <c r="BR41" i="5"/>
  <c r="M42" i="5"/>
  <c r="S42" i="5"/>
  <c r="Y42" i="5"/>
  <c r="AE42" i="5"/>
  <c r="AK42" i="5"/>
  <c r="AQ42" i="5"/>
  <c r="AW42" i="5"/>
  <c r="BF42" i="5"/>
  <c r="AR136" i="5"/>
  <c r="AU139" i="6"/>
  <c r="AU136" i="6"/>
  <c r="AR137" i="6"/>
  <c r="AU138" i="6" s="1"/>
  <c r="AU145" i="6"/>
  <c r="AU147" i="6"/>
  <c r="AU151" i="6"/>
  <c r="AU153" i="6"/>
  <c r="L59" i="9"/>
  <c r="D64" i="9"/>
  <c r="F64" i="9"/>
  <c r="D65" i="9"/>
  <c r="F65" i="9"/>
  <c r="AU143" i="6" l="1"/>
  <c r="AW62" i="6"/>
  <c r="S56" i="6"/>
  <c r="G24" i="6"/>
  <c r="AU149" i="6"/>
  <c r="D24" i="5"/>
  <c r="C24" i="5" s="1"/>
  <c r="D20" i="5"/>
  <c r="C20" i="5" s="1"/>
  <c r="D16" i="5"/>
  <c r="C16" i="5" s="1"/>
  <c r="D12" i="5"/>
  <c r="C12" i="5" s="1"/>
  <c r="D8" i="5"/>
  <c r="C8" i="5" s="1"/>
  <c r="D4" i="5"/>
  <c r="C4" i="5" s="1"/>
  <c r="C32" i="5" s="1"/>
  <c r="E140" i="5"/>
  <c r="E148" i="5"/>
  <c r="D26" i="6"/>
  <c r="C26" i="6" s="1"/>
  <c r="E139" i="5"/>
  <c r="E147" i="5"/>
  <c r="C2" i="6"/>
  <c r="D6" i="6"/>
  <c r="C6" i="6" s="1"/>
  <c r="C32" i="6" s="1"/>
  <c r="M4" i="4" s="1"/>
  <c r="B67" i="9" s="1"/>
  <c r="D10" i="6"/>
  <c r="C10" i="6" s="1"/>
  <c r="D14" i="6"/>
  <c r="C14" i="6" s="1"/>
  <c r="D18" i="6"/>
  <c r="C18" i="6" s="1"/>
  <c r="D22" i="6"/>
  <c r="C22" i="6" s="1"/>
  <c r="D27" i="6"/>
  <c r="C27" i="6" s="1"/>
  <c r="G9" i="9"/>
  <c r="H11" i="9"/>
  <c r="G11" i="9" s="1"/>
  <c r="G35" i="9" s="1"/>
  <c r="H13" i="9"/>
  <c r="G13" i="9" s="1"/>
  <c r="H15" i="9"/>
  <c r="G15" i="9" s="1"/>
  <c r="H17" i="9"/>
  <c r="G17" i="9" s="1"/>
  <c r="H19" i="9"/>
  <c r="G19" i="9" s="1"/>
  <c r="H21" i="9"/>
  <c r="G21" i="9" s="1"/>
  <c r="H23" i="9"/>
  <c r="G23" i="9" s="1"/>
  <c r="H25" i="9"/>
  <c r="G25" i="9" s="1"/>
  <c r="H27" i="9"/>
  <c r="G27" i="9" s="1"/>
  <c r="H29" i="9"/>
  <c r="G29" i="9" s="1"/>
  <c r="H31" i="9"/>
  <c r="G31" i="9" s="1"/>
  <c r="H33" i="9"/>
  <c r="G33" i="9" s="1"/>
  <c r="D29" i="5"/>
  <c r="C29" i="5" s="1"/>
  <c r="D27" i="5"/>
  <c r="C27" i="5" s="1"/>
  <c r="P12" i="4"/>
  <c r="AU141" i="6"/>
  <c r="AU137" i="6"/>
  <c r="BX39" i="5"/>
  <c r="E37" i="4" s="1"/>
  <c r="BL54" i="5"/>
  <c r="E31" i="4" s="1"/>
  <c r="F31" i="4" s="1"/>
  <c r="M31" i="4" s="1"/>
  <c r="B87" i="9" s="1"/>
  <c r="AZ39" i="5"/>
  <c r="E27" i="4" s="1"/>
  <c r="F27" i="4" s="1"/>
  <c r="AN46" i="5"/>
  <c r="E19" i="4" s="1"/>
  <c r="F19" i="4" s="1"/>
  <c r="AB57" i="5"/>
  <c r="E15" i="4" s="1"/>
  <c r="F15" i="4" s="1"/>
  <c r="M15" i="4" s="1"/>
  <c r="B75" i="9" s="1"/>
  <c r="P49" i="5"/>
  <c r="E11" i="4" s="1"/>
  <c r="F11" i="4" s="1"/>
  <c r="AZ42" i="6"/>
  <c r="AK56" i="6"/>
  <c r="AH63" i="6"/>
  <c r="AE65" i="6"/>
  <c r="BU49" i="5"/>
  <c r="E36" i="4" s="1"/>
  <c r="BI59" i="5"/>
  <c r="E30" i="4" s="1"/>
  <c r="F30" i="4" s="1"/>
  <c r="AW65" i="5"/>
  <c r="E24" i="4" s="1"/>
  <c r="AK58" i="5"/>
  <c r="E18" i="4" s="1"/>
  <c r="F18" i="4" s="1"/>
  <c r="M18" i="4" s="1"/>
  <c r="B78" i="9" s="1"/>
  <c r="Y70" i="5"/>
  <c r="E14" i="4" s="1"/>
  <c r="F14" i="4" s="1"/>
  <c r="M43" i="5"/>
  <c r="E10" i="4" s="1"/>
  <c r="F10" i="4" s="1"/>
  <c r="M10" i="4" s="1"/>
  <c r="B70" i="9" s="1"/>
  <c r="AQ51" i="6"/>
  <c r="P54" i="6"/>
  <c r="M47" i="6"/>
  <c r="AU136" i="5"/>
  <c r="AU137" i="5"/>
  <c r="F4" i="9"/>
  <c r="H3" i="4" s="1"/>
  <c r="E4" i="9"/>
  <c r="F3" i="4" s="1"/>
  <c r="F66" i="9"/>
  <c r="D66" i="9"/>
  <c r="BR42" i="5"/>
  <c r="E35" i="4" s="1"/>
  <c r="BF47" i="5"/>
  <c r="E29" i="4" s="1"/>
  <c r="F29" i="4" s="1"/>
  <c r="M29" i="4" s="1"/>
  <c r="B85" i="9" s="1"/>
  <c r="AT67" i="5"/>
  <c r="E23" i="4" s="1"/>
  <c r="AH64" i="5"/>
  <c r="E17" i="4" s="1"/>
  <c r="F17" i="4" s="1"/>
  <c r="V61" i="5"/>
  <c r="E13" i="4" s="1"/>
  <c r="F13" i="4" s="1"/>
  <c r="J37" i="5"/>
  <c r="M6" i="4" s="1"/>
  <c r="B69" i="9" s="1"/>
  <c r="BU51" i="6"/>
  <c r="BI60" i="6"/>
  <c r="BF48" i="6"/>
  <c r="AT68" i="6"/>
  <c r="AN51" i="6"/>
  <c r="AB59" i="6"/>
  <c r="V55" i="6"/>
  <c r="BO63" i="5"/>
  <c r="E32" i="4" s="1"/>
  <c r="F32" i="4" s="1"/>
  <c r="M32" i="4" s="1"/>
  <c r="B88" i="9" s="1"/>
  <c r="BC46" i="5"/>
  <c r="E28" i="4" s="1"/>
  <c r="F28" i="4" s="1"/>
  <c r="AQ51" i="5"/>
  <c r="E22" i="4" s="1"/>
  <c r="AE56" i="5"/>
  <c r="E16" i="4" s="1"/>
  <c r="F16" i="4" s="1"/>
  <c r="M16" i="4" s="1"/>
  <c r="B76" i="9" s="1"/>
  <c r="S54" i="5"/>
  <c r="E12" i="4" s="1"/>
  <c r="F12" i="4" s="1"/>
  <c r="M12" i="4" s="1"/>
  <c r="B72" i="9" s="1"/>
  <c r="G25" i="5"/>
  <c r="M5" i="4" s="1"/>
  <c r="BX39" i="6"/>
  <c r="BR50" i="6"/>
  <c r="BL53" i="6"/>
  <c r="J38" i="6"/>
  <c r="G23" i="4" l="1"/>
  <c r="G36" i="4"/>
  <c r="L36" i="4" s="1"/>
  <c r="M36" i="4" s="1"/>
  <c r="B90" i="9" s="1"/>
  <c r="G37" i="4"/>
  <c r="G35" i="4"/>
  <c r="L35" i="4" s="1"/>
  <c r="M35" i="4" s="1"/>
  <c r="B89" i="9" s="1"/>
  <c r="G22" i="4"/>
  <c r="G24" i="4"/>
  <c r="B68" i="9"/>
  <c r="C49" i="9"/>
  <c r="C50" i="9" s="1"/>
  <c r="I30" i="4" s="1"/>
  <c r="M13" i="4"/>
  <c r="B73" i="9" s="1"/>
  <c r="C37" i="9"/>
  <c r="I54" i="9"/>
  <c r="G54" i="9"/>
  <c r="E54" i="9"/>
  <c r="C54" i="9"/>
  <c r="I53" i="9"/>
  <c r="G53" i="9"/>
  <c r="E53" i="9"/>
  <c r="C53" i="9"/>
  <c r="J54" i="9"/>
  <c r="H54" i="9"/>
  <c r="F54" i="9"/>
  <c r="J53" i="9"/>
  <c r="H53" i="9"/>
  <c r="F53" i="9"/>
  <c r="M17" i="4"/>
  <c r="B77" i="9" s="1"/>
  <c r="M14" i="4"/>
  <c r="B74" i="9" s="1"/>
  <c r="C38" i="9"/>
  <c r="I27" i="4"/>
  <c r="L37" i="4"/>
  <c r="M37" i="4" s="1"/>
  <c r="B91" i="9" s="1"/>
  <c r="C40" i="9" l="1"/>
  <c r="D40" i="9" s="1"/>
  <c r="C39" i="9"/>
  <c r="D39" i="9" s="1"/>
  <c r="I28" i="4"/>
  <c r="I22" i="4"/>
  <c r="D41" i="9" l="1"/>
  <c r="C44" i="9" l="1"/>
  <c r="C43" i="9"/>
  <c r="D42" i="9"/>
  <c r="G42" i="9" s="1"/>
  <c r="D44" i="9"/>
  <c r="G44" i="9" s="1"/>
  <c r="C42" i="9"/>
  <c r="E44" i="9" l="1"/>
  <c r="F44" i="9"/>
  <c r="F42" i="9"/>
  <c r="E42" i="9"/>
  <c r="F43" i="9"/>
  <c r="G43" i="9"/>
  <c r="G46" i="9" s="1"/>
  <c r="G47" i="9" s="1"/>
  <c r="H23" i="4" s="1"/>
  <c r="I23" i="4" s="1"/>
  <c r="E43" i="9"/>
  <c r="E46" i="9" l="1"/>
  <c r="E47" i="9" s="1"/>
  <c r="H11" i="4" s="1"/>
  <c r="F46" i="9"/>
  <c r="F47" i="9" s="1"/>
  <c r="H19" i="4" s="1"/>
  <c r="K60" i="9" l="1"/>
  <c r="I60" i="9"/>
  <c r="G60" i="9"/>
  <c r="E60" i="9"/>
  <c r="C60" i="9"/>
  <c r="K59" i="9"/>
  <c r="I59" i="9"/>
  <c r="G59" i="9"/>
  <c r="E59" i="9"/>
  <c r="C59" i="9"/>
  <c r="J60" i="9"/>
  <c r="H60" i="9"/>
  <c r="F60" i="9"/>
  <c r="D60" i="9"/>
  <c r="J59" i="9"/>
  <c r="H59" i="9"/>
  <c r="F59" i="9"/>
  <c r="D59" i="9"/>
  <c r="M11" i="4"/>
  <c r="B71" i="9" s="1"/>
  <c r="D53" i="9"/>
  <c r="F52" i="9"/>
  <c r="G52" i="9"/>
  <c r="C52" i="9"/>
  <c r="D54" i="9"/>
  <c r="D52" i="9"/>
  <c r="D58" i="9"/>
  <c r="M19" i="4"/>
  <c r="B79" i="9" s="1"/>
  <c r="C58" i="9"/>
  <c r="K54" i="9"/>
  <c r="K53" i="9"/>
  <c r="H52" i="9" l="1"/>
  <c r="E58" i="9"/>
  <c r="E52" i="9"/>
  <c r="I52" i="9" s="1"/>
  <c r="L60" i="9"/>
  <c r="C61" i="9" s="1"/>
  <c r="L54" i="9"/>
  <c r="C55" i="9" s="1"/>
  <c r="C62" i="9" l="1"/>
  <c r="C56" i="9"/>
  <c r="J30" i="4" l="1"/>
  <c r="K30" i="4" s="1"/>
  <c r="M30" i="4" s="1"/>
  <c r="B86" i="9" s="1"/>
  <c r="J27" i="4"/>
  <c r="K27" i="4" s="1"/>
  <c r="M27" i="4" s="1"/>
  <c r="B83" i="9" s="1"/>
  <c r="J28" i="4"/>
  <c r="K28" i="4" s="1"/>
  <c r="M28" i="4" s="1"/>
  <c r="B84" i="9" s="1"/>
  <c r="J24" i="4"/>
  <c r="K24" i="4" s="1"/>
  <c r="M24" i="4" s="1"/>
  <c r="B82" i="9" s="1"/>
  <c r="J23" i="4"/>
  <c r="K23" i="4" s="1"/>
  <c r="M23" i="4" s="1"/>
  <c r="B81" i="9" s="1"/>
  <c r="J22" i="4"/>
  <c r="K22" i="4" s="1"/>
  <c r="M22" i="4" s="1"/>
  <c r="B80" i="9" s="1"/>
</calcChain>
</file>

<file path=xl/sharedStrings.xml><?xml version="1.0" encoding="utf-8"?>
<sst xmlns="http://schemas.openxmlformats.org/spreadsheetml/2006/main" count="390" uniqueCount="166">
  <si>
    <t>PLANTILLA DE CORRECCION DEL MCMI-II</t>
  </si>
  <si>
    <t>Diseñada por Inés Kudó Tovar (1999)</t>
  </si>
  <si>
    <t>INSTRUCCIONES GENERALES</t>
  </si>
  <si>
    <t>1.-</t>
  </si>
  <si>
    <t xml:space="preserve"> Coloque los datos personales del evaluado en el recuadro que se presenta a continuación</t>
  </si>
  <si>
    <t>DATOS PERSONALES</t>
  </si>
  <si>
    <t>Escriba los datos en los casilleros correspondientes</t>
  </si>
  <si>
    <t>Género: escriba "M" o "F"</t>
  </si>
  <si>
    <t>M</t>
  </si>
  <si>
    <t>Edad: anote la edad en años (por ej.: 28)</t>
  </si>
  <si>
    <t>Tiempo de enfermedad (marque con una "X")</t>
  </si>
  <si>
    <t>Menos de 1 semana</t>
  </si>
  <si>
    <t>De 1 a 4 semanas</t>
  </si>
  <si>
    <t>Más de 4 semanas o sin enfermedad</t>
  </si>
  <si>
    <t>x</t>
  </si>
  <si>
    <t>2.-</t>
  </si>
  <si>
    <t>Grabe el documento con el nombre o código de la persona evaluada, por ejemplo:</t>
  </si>
  <si>
    <t>Juan Perez Lopez.xls</t>
  </si>
  <si>
    <t>Perez Lopez Juan.xls</t>
  </si>
  <si>
    <t>JPL.xls</t>
  </si>
  <si>
    <t>J-Perez Lopez.xls</t>
  </si>
  <si>
    <t>154896-A.xls</t>
  </si>
  <si>
    <t>etc.</t>
  </si>
  <si>
    <t>En otras palabras, coloque al archivo el nombre que corresponde a la identificación del evaluado</t>
  </si>
  <si>
    <t>3.-</t>
  </si>
  <si>
    <t>Digite las respuestas de la siguiente manera:</t>
  </si>
  <si>
    <t xml:space="preserve">a. </t>
  </si>
  <si>
    <t>Vaya a la hoja de "Respuestas"</t>
  </si>
  <si>
    <t xml:space="preserve">b. </t>
  </si>
  <si>
    <t xml:space="preserve">Encontrará tres columnas: una que corresponde al número de respuestas y dos que corresponden </t>
  </si>
  <si>
    <t>a la respuesta marcada por el sujeto "T" (verdadero) y "F" (falso); tal como está en la hoja de</t>
  </si>
  <si>
    <t>respuestas que llenó la persona examinada.</t>
  </si>
  <si>
    <t xml:space="preserve">c. </t>
  </si>
  <si>
    <t>Digite las respuestas colocando un "1" en la casilla correspondiente a la respuesta:</t>
  </si>
  <si>
    <t xml:space="preserve">En la línea que corresponde al número de pregunta, coloque un 1 en la columna "T" si la persona </t>
  </si>
  <si>
    <t>marcó "T" y deje la columna "F" vacía; y viceversa. No escriba nada más que el "1".</t>
  </si>
  <si>
    <t>4.-</t>
  </si>
  <si>
    <t>Con este programa usted obtendrá:</t>
  </si>
  <si>
    <t>a.</t>
  </si>
  <si>
    <t>Hoja de Resultados</t>
  </si>
  <si>
    <t>b.</t>
  </si>
  <si>
    <t>Perfil de Resultados (dos formatos, uno a color y otro simple)</t>
  </si>
  <si>
    <t>Pregunta</t>
  </si>
  <si>
    <t>T</t>
  </si>
  <si>
    <t>F</t>
  </si>
  <si>
    <t>Escalas de Validez</t>
  </si>
  <si>
    <t>PUNTAJE</t>
  </si>
  <si>
    <t>V</t>
  </si>
  <si>
    <t>Validez</t>
  </si>
  <si>
    <t>=</t>
  </si>
  <si>
    <t>FINAL</t>
  </si>
  <si>
    <t>X</t>
  </si>
  <si>
    <t>Sinceridad</t>
  </si>
  <si>
    <t>Y</t>
  </si>
  <si>
    <t>Deseabilidad Social</t>
  </si>
  <si>
    <t>Z</t>
  </si>
  <si>
    <t>Autodescalificación</t>
  </si>
  <si>
    <t>FACTOR</t>
  </si>
  <si>
    <t>A J U S T E S</t>
  </si>
  <si>
    <t>Patrones clínicos de personalidad</t>
  </si>
  <si>
    <t>Bruto</t>
  </si>
  <si>
    <t>BR</t>
  </si>
  <si>
    <t>X1/2</t>
  </si>
  <si>
    <t>DA</t>
  </si>
  <si>
    <t>DD</t>
  </si>
  <si>
    <t>DC-1</t>
  </si>
  <si>
    <t>DC-2</t>
  </si>
  <si>
    <t>Pac.</t>
  </si>
  <si>
    <t>Esquizoide</t>
  </si>
  <si>
    <t>Evitativo</t>
  </si>
  <si>
    <t>Dependiente</t>
  </si>
  <si>
    <t>Histriónico</t>
  </si>
  <si>
    <t>Narcisita</t>
  </si>
  <si>
    <t>6A</t>
  </si>
  <si>
    <t>Antisocial</t>
  </si>
  <si>
    <t>6B</t>
  </si>
  <si>
    <t>Agresivo-sádico</t>
  </si>
  <si>
    <t>Compulsivo</t>
  </si>
  <si>
    <t>8A</t>
  </si>
  <si>
    <t>Pasivo-agresivo</t>
  </si>
  <si>
    <t>8B</t>
  </si>
  <si>
    <t>Autoderrotista</t>
  </si>
  <si>
    <t>Patología severa de personalidad</t>
  </si>
  <si>
    <t>S</t>
  </si>
  <si>
    <t>Esquizotípico</t>
  </si>
  <si>
    <t>C</t>
  </si>
  <si>
    <t>Borderline</t>
  </si>
  <si>
    <t>P</t>
  </si>
  <si>
    <t>Paranoide</t>
  </si>
  <si>
    <t>Síndromes clínicos</t>
  </si>
  <si>
    <t>A</t>
  </si>
  <si>
    <t>Ansiedad</t>
  </si>
  <si>
    <t>H</t>
  </si>
  <si>
    <t>Somatoformo</t>
  </si>
  <si>
    <t>N</t>
  </si>
  <si>
    <t>Bipolar</t>
  </si>
  <si>
    <t>D</t>
  </si>
  <si>
    <t>Distimia</t>
  </si>
  <si>
    <t>B</t>
  </si>
  <si>
    <t>Dependencia de alcohol</t>
  </si>
  <si>
    <t>Dependencia de drogas</t>
  </si>
  <si>
    <t>Síndromes severos</t>
  </si>
  <si>
    <t>SS</t>
  </si>
  <si>
    <t>Desorden del pensamiento</t>
  </si>
  <si>
    <t>CC</t>
  </si>
  <si>
    <t>Depresión mayor</t>
  </si>
  <si>
    <t>PP</t>
  </si>
  <si>
    <t>Desorden delusional</t>
  </si>
  <si>
    <t>Indicador elevado</t>
  </si>
  <si>
    <t>&gt;=85</t>
  </si>
  <si>
    <t>Indicador moderado</t>
  </si>
  <si>
    <t>75-84</t>
  </si>
  <si>
    <t>Indicador sugestivo</t>
  </si>
  <si>
    <t>60-74</t>
  </si>
  <si>
    <t>Indicador bajo</t>
  </si>
  <si>
    <t>35-59</t>
  </si>
  <si>
    <t>Indicador nulo</t>
  </si>
  <si>
    <t>0-34</t>
  </si>
  <si>
    <t>Raw scores</t>
  </si>
  <si>
    <t>X BR</t>
  </si>
  <si>
    <t>br</t>
  </si>
  <si>
    <t>Y br</t>
  </si>
  <si>
    <t>X br</t>
  </si>
  <si>
    <t>Z br</t>
  </si>
  <si>
    <t>A br</t>
  </si>
  <si>
    <t>PP br</t>
  </si>
  <si>
    <t>SS br</t>
  </si>
  <si>
    <t>1 br</t>
  </si>
  <si>
    <t>8B br</t>
  </si>
  <si>
    <t>H br</t>
  </si>
  <si>
    <t>N br</t>
  </si>
  <si>
    <t>2 br</t>
  </si>
  <si>
    <t>CC br</t>
  </si>
  <si>
    <t>S br</t>
  </si>
  <si>
    <t>3 br</t>
  </si>
  <si>
    <t>B br</t>
  </si>
  <si>
    <t>6B br</t>
  </si>
  <si>
    <t>6A br</t>
  </si>
  <si>
    <t>8A br</t>
  </si>
  <si>
    <t>D br</t>
  </si>
  <si>
    <t>4 br</t>
  </si>
  <si>
    <t>T br</t>
  </si>
  <si>
    <t>7 br</t>
  </si>
  <si>
    <t>P br</t>
  </si>
  <si>
    <t>C br</t>
  </si>
  <si>
    <t>5 br</t>
  </si>
  <si>
    <t>Válido</t>
  </si>
  <si>
    <t>Cuestionable</t>
  </si>
  <si>
    <t>Tabla 1</t>
  </si>
  <si>
    <t>Tabla 2</t>
  </si>
  <si>
    <t>FACTOR CORRECTOR X</t>
  </si>
  <si>
    <t>FACTOR CORRECTOR X/2</t>
  </si>
  <si>
    <t>D &gt;= 85</t>
  </si>
  <si>
    <t>A &lt; 85</t>
  </si>
  <si>
    <t>D - 85</t>
  </si>
  <si>
    <t>(D - 85) + (A - 85)</t>
  </si>
  <si>
    <t>menos de 1 sem</t>
  </si>
  <si>
    <t>de 1 a 4 semanas</t>
  </si>
  <si>
    <t>mas de 4 sem. o no paciente</t>
  </si>
  <si>
    <t>hombre</t>
  </si>
  <si>
    <t>mujer</t>
  </si>
  <si>
    <t>DC-I</t>
  </si>
  <si>
    <t>Mujer</t>
  </si>
  <si>
    <t>Hombre</t>
  </si>
  <si>
    <t>DC-II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</si>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</sst>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;@"/>
    <numFmt numFmtId="165" formatCode="0.0"/>
  </numFmts>
  <fonts count="22" x14ac:knownFonts="1">
    <font>
      <sz val="10"/>
      <color rgb="FF000000"/>
      <name val="Arial"/>
    </font>
    <font>
      <b/>
      <sz val="10"/>
      <color rgb="FF333399"/>
      <name val="Arial"/>
      <family val="2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b/>
      <sz val="10"/>
      <color rgb="FFFFFFCC"/>
      <name val="Arial"/>
      <family val="2"/>
    </font>
    <font>
      <sz val="10"/>
      <color rgb="FFFFFFCC"/>
      <name val="Arial"/>
      <family val="2"/>
    </font>
    <font>
      <sz val="10"/>
      <color rgb="FF333399"/>
      <name val="Arial"/>
      <family val="2"/>
    </font>
    <font>
      <b/>
      <sz val="12"/>
      <color rgb="FF333399"/>
      <name val="Arial"/>
      <family val="2"/>
    </font>
    <font>
      <sz val="12"/>
      <color rgb="FFFFFF00"/>
      <name val="Arial"/>
      <family val="2"/>
    </font>
    <font>
      <sz val="8"/>
      <color rgb="FFFFFF00"/>
      <name val="Arial"/>
      <family val="2"/>
    </font>
    <font>
      <b/>
      <sz val="9"/>
      <color rgb="FFFFFF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C0C0C0"/>
      <name val="Arial"/>
      <family val="2"/>
    </font>
    <font>
      <b/>
      <sz val="10"/>
      <color rgb="FF000000"/>
      <name val="Arial"/>
      <family val="2"/>
    </font>
    <font>
      <sz val="9"/>
      <color rgb="FF00FF00"/>
      <name val="Arial"/>
      <family val="2"/>
    </font>
    <font>
      <b/>
      <sz val="9"/>
      <color rgb="FF00FF00"/>
      <name val="Arial"/>
      <family val="2"/>
    </font>
    <font>
      <b/>
      <sz val="18"/>
      <color rgb="FFFFFFCC"/>
      <name val="Arial"/>
      <family val="2"/>
    </font>
    <font>
      <b/>
      <sz val="13"/>
      <color rgb="FFFFFFCC"/>
      <name val="Arial"/>
      <family val="2"/>
    </font>
    <font>
      <b/>
      <sz val="14"/>
      <color rgb="FF333399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000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 applyAlignment="1">
      <alignment vertical="center"/>
    </xf>
    <xf numFmtId="0" fontId="1" fillId="3" borderId="0" xfId="0" applyFont="1" applyFill="1" applyAlignment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2" xfId="0" applyFont="1" applyFill="1" applyBorder="1" applyAlignment="1"/>
    <xf numFmtId="0" fontId="0" fillId="2" borderId="4" xfId="0" applyFill="1" applyBorder="1" applyAlignment="1">
      <alignment wrapText="1"/>
    </xf>
    <xf numFmtId="0" fontId="3" fillId="4" borderId="4" xfId="0" applyFont="1" applyFill="1" applyBorder="1" applyAlignment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4" fillId="4" borderId="4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2" fillId="4" borderId="6" xfId="0" applyFont="1" applyFill="1" applyBorder="1" applyAlignment="1"/>
    <xf numFmtId="0" fontId="5" fillId="4" borderId="4" xfId="0" applyFont="1" applyFill="1" applyBorder="1" applyAlignment="1"/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8" xfId="0" applyFont="1" applyFill="1" applyBorder="1" applyAlignment="1"/>
    <xf numFmtId="0" fontId="2" fillId="4" borderId="7" xfId="0" applyFont="1" applyFill="1" applyBorder="1" applyAlignment="1"/>
    <xf numFmtId="0" fontId="2" fillId="4" borderId="9" xfId="0" applyFont="1" applyFill="1" applyBorder="1" applyAlignment="1"/>
    <xf numFmtId="0" fontId="6" fillId="3" borderId="0" xfId="0" applyFont="1" applyFill="1" applyAlignment="1"/>
    <xf numFmtId="0" fontId="7" fillId="5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9" fillId="4" borderId="0" xfId="0" applyFont="1" applyFill="1" applyAlignment="1"/>
    <xf numFmtId="0" fontId="10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top"/>
    </xf>
    <xf numFmtId="1" fontId="12" fillId="2" borderId="0" xfId="0" applyNumberFormat="1" applyFont="1" applyFill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0" fillId="2" borderId="0" xfId="0" applyFill="1" applyAlignment="1"/>
    <xf numFmtId="164" fontId="0" fillId="2" borderId="0" xfId="0" applyNumberFormat="1" applyFill="1" applyAlignment="1"/>
    <xf numFmtId="0" fontId="12" fillId="2" borderId="0" xfId="0" applyFont="1" applyFill="1" applyAlignment="1"/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/>
    <xf numFmtId="0" fontId="12" fillId="2" borderId="12" xfId="0" applyFont="1" applyFill="1" applyBorder="1" applyAlignment="1">
      <alignment vertical="center"/>
    </xf>
    <xf numFmtId="0" fontId="12" fillId="2" borderId="3" xfId="0" applyFont="1" applyFill="1" applyBorder="1" applyAlignment="1"/>
    <xf numFmtId="0" fontId="12" fillId="2" borderId="13" xfId="0" applyFont="1" applyFill="1" applyBorder="1" applyAlignment="1"/>
    <xf numFmtId="0" fontId="0" fillId="2" borderId="6" xfId="0" applyFill="1" applyBorder="1" applyAlignment="1">
      <alignment wrapText="1"/>
    </xf>
    <xf numFmtId="0" fontId="12" fillId="2" borderId="4" xfId="0" applyFont="1" applyFill="1" applyBorder="1" applyAlignment="1">
      <alignment vertical="center"/>
    </xf>
    <xf numFmtId="0" fontId="12" fillId="2" borderId="2" xfId="0" applyFont="1" applyFill="1" applyBorder="1" applyAlignment="1"/>
    <xf numFmtId="0" fontId="12" fillId="2" borderId="0" xfId="0" applyFont="1" applyFill="1" applyAlignment="1">
      <alignment horizontal="right"/>
    </xf>
    <xf numFmtId="0" fontId="12" fillId="2" borderId="8" xfId="0" applyFont="1" applyFill="1" applyBorder="1" applyAlignment="1">
      <alignment vertical="center"/>
    </xf>
    <xf numFmtId="0" fontId="12" fillId="2" borderId="9" xfId="0" applyFont="1" applyFill="1" applyBorder="1" applyAlignment="1"/>
    <xf numFmtId="0" fontId="0" fillId="2" borderId="7" xfId="0" applyFill="1" applyBorder="1" applyAlignment="1">
      <alignment wrapText="1"/>
    </xf>
    <xf numFmtId="0" fontId="12" fillId="2" borderId="3" xfId="0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2" fillId="2" borderId="12" xfId="0" applyFont="1" applyFill="1" applyBorder="1" applyAlignment="1"/>
    <xf numFmtId="0" fontId="12" fillId="2" borderId="4" xfId="0" applyFont="1" applyFill="1" applyBorder="1" applyAlignment="1"/>
    <xf numFmtId="0" fontId="12" fillId="2" borderId="8" xfId="0" applyFont="1" applyFill="1" applyBorder="1" applyAlignment="1"/>
    <xf numFmtId="0" fontId="12" fillId="2" borderId="5" xfId="0" applyFont="1" applyFill="1" applyBorder="1" applyAlignment="1"/>
    <xf numFmtId="0" fontId="12" fillId="2" borderId="14" xfId="0" applyFont="1" applyFill="1" applyBorder="1" applyAlignment="1"/>
    <xf numFmtId="165" fontId="12" fillId="2" borderId="13" xfId="0" applyNumberFormat="1" applyFont="1" applyFill="1" applyBorder="1" applyAlignment="1"/>
    <xf numFmtId="165" fontId="12" fillId="2" borderId="9" xfId="0" applyNumberFormat="1" applyFont="1" applyFill="1" applyBorder="1" applyAlignment="1"/>
    <xf numFmtId="0" fontId="12" fillId="2" borderId="11" xfId="0" applyFont="1" applyFill="1" applyBorder="1" applyAlignment="1">
      <alignment vertical="center"/>
    </xf>
    <xf numFmtId="0" fontId="13" fillId="2" borderId="3" xfId="0" applyFont="1" applyFill="1" applyBorder="1" applyAlignment="1"/>
    <xf numFmtId="0" fontId="16" fillId="2" borderId="3" xfId="0" applyFont="1" applyFill="1" applyBorder="1" applyAlignment="1"/>
    <xf numFmtId="0" fontId="12" fillId="2" borderId="6" xfId="0" applyFont="1" applyFill="1" applyBorder="1" applyAlignment="1">
      <alignment vertical="center"/>
    </xf>
    <xf numFmtId="0" fontId="13" fillId="2" borderId="0" xfId="0" applyFont="1" applyFill="1" applyAlignment="1"/>
    <xf numFmtId="0" fontId="12" fillId="2" borderId="6" xfId="0" applyFont="1" applyFill="1" applyBorder="1" applyAlignment="1"/>
    <xf numFmtId="0" fontId="16" fillId="2" borderId="4" xfId="0" applyFont="1" applyFill="1" applyBorder="1" applyAlignment="1"/>
    <xf numFmtId="0" fontId="16" fillId="2" borderId="10" xfId="0" applyFont="1" applyFill="1" applyBorder="1" applyAlignment="1">
      <alignment vertical="center"/>
    </xf>
    <xf numFmtId="0" fontId="17" fillId="2" borderId="3" xfId="0" applyFont="1" applyFill="1" applyBorder="1" applyAlignment="1"/>
    <xf numFmtId="0" fontId="12" fillId="2" borderId="10" xfId="0" applyFont="1" applyFill="1" applyBorder="1" applyAlignment="1">
      <alignment vertical="center"/>
    </xf>
    <xf numFmtId="0" fontId="12" fillId="2" borderId="7" xfId="0" applyFont="1" applyFill="1" applyBorder="1" applyAlignment="1"/>
    <xf numFmtId="0" fontId="12" fillId="2" borderId="15" xfId="0" applyFont="1" applyFill="1" applyBorder="1" applyAlignment="1"/>
    <xf numFmtId="0" fontId="0" fillId="2" borderId="12" xfId="0" applyFill="1" applyBorder="1" applyAlignment="1">
      <alignment wrapText="1"/>
    </xf>
    <xf numFmtId="0" fontId="12" fillId="2" borderId="11" xfId="0" applyFont="1" applyFill="1" applyBorder="1" applyAlignment="1"/>
    <xf numFmtId="0" fontId="12" fillId="2" borderId="10" xfId="0" applyFont="1" applyFill="1" applyBorder="1" applyAlignment="1"/>
    <xf numFmtId="1" fontId="0" fillId="2" borderId="0" xfId="0" applyNumberFormat="1" applyFill="1" applyAlignment="1">
      <alignment vertical="center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4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19" fillId="4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left"/>
    </xf>
    <xf numFmtId="0" fontId="4" fillId="4" borderId="12" xfId="0" applyFont="1" applyFill="1" applyBorder="1" applyAlignment="1">
      <alignment horizontal="center" vertical="center"/>
    </xf>
    <xf numFmtId="0" fontId="0" fillId="2" borderId="3" xfId="0" applyFill="1" applyBorder="1" applyAlignment="1">
      <alignment wrapText="1"/>
    </xf>
    <xf numFmtId="0" fontId="10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right" vertical="top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/>
  </sheetViews>
  <sheetFormatPr baseColWidth="10" defaultColWidth="11.42578125" defaultRowHeight="12.75" customHeight="1" x14ac:dyDescent="0.2"/>
  <cols>
    <col min="1" max="1" width="9.140625" customWidth="1"/>
    <col min="2" max="3" width="2.42578125" customWidth="1"/>
    <col min="5" max="5" width="32.28515625" customWidth="1"/>
    <col min="6" max="6" width="12.7109375" customWidth="1"/>
    <col min="7" max="7" width="4" customWidth="1"/>
    <col min="8" max="8" width="3.140625" customWidth="1"/>
  </cols>
  <sheetData>
    <row r="2" spans="2:10" ht="23.25" customHeight="1" x14ac:dyDescent="0.35">
      <c r="B2" s="95" t="s">
        <v>0</v>
      </c>
      <c r="C2" s="96"/>
      <c r="D2" s="96"/>
      <c r="E2" s="96"/>
      <c r="F2" s="96"/>
      <c r="G2" s="96"/>
      <c r="H2" s="96"/>
      <c r="I2" s="96"/>
      <c r="J2" s="96"/>
    </row>
    <row r="3" spans="2:10" ht="16.5" customHeight="1" x14ac:dyDescent="0.2">
      <c r="B3" s="97" t="s">
        <v>1</v>
      </c>
      <c r="C3" s="96"/>
      <c r="D3" s="96"/>
      <c r="E3" s="96"/>
      <c r="F3" s="96"/>
      <c r="G3" s="96"/>
      <c r="H3" s="96"/>
      <c r="I3" s="96"/>
      <c r="J3" s="96"/>
    </row>
    <row r="5" spans="2:10" ht="18" customHeight="1" x14ac:dyDescent="0.25">
      <c r="B5" s="98" t="s">
        <v>2</v>
      </c>
      <c r="C5" s="96"/>
      <c r="D5" s="96"/>
      <c r="E5" s="96"/>
      <c r="F5" s="96"/>
      <c r="G5" s="96"/>
      <c r="H5" s="96"/>
      <c r="I5" s="96"/>
      <c r="J5" s="96"/>
    </row>
    <row r="7" spans="2:10" x14ac:dyDescent="0.2">
      <c r="B7" s="1" t="s">
        <v>3</v>
      </c>
      <c r="C7" s="1" t="s">
        <v>4</v>
      </c>
    </row>
    <row r="8" spans="2:10" x14ac:dyDescent="0.2">
      <c r="E8" s="2"/>
      <c r="F8" s="2"/>
      <c r="G8" s="2"/>
      <c r="H8" s="2"/>
    </row>
    <row r="9" spans="2:10" x14ac:dyDescent="0.2">
      <c r="D9" s="3"/>
      <c r="E9" s="99" t="s">
        <v>5</v>
      </c>
      <c r="F9" s="100"/>
      <c r="G9" s="100"/>
      <c r="H9" s="100"/>
    </row>
    <row r="10" spans="2:10" x14ac:dyDescent="0.2">
      <c r="D10" s="3"/>
      <c r="E10" s="5" t="s">
        <v>6</v>
      </c>
      <c r="F10" s="6"/>
      <c r="G10" s="6"/>
      <c r="H10" s="7"/>
      <c r="I10" s="8"/>
    </row>
    <row r="11" spans="2:10" x14ac:dyDescent="0.2">
      <c r="D11" s="3"/>
      <c r="E11" s="9"/>
      <c r="F11" s="10"/>
      <c r="G11" s="11"/>
      <c r="H11" s="7"/>
      <c r="I11" s="8"/>
    </row>
    <row r="12" spans="2:10" x14ac:dyDescent="0.2">
      <c r="D12" s="3"/>
      <c r="E12" s="12" t="s">
        <v>7</v>
      </c>
      <c r="F12" s="7"/>
      <c r="G12" s="13" t="s">
        <v>8</v>
      </c>
      <c r="H12" s="14"/>
      <c r="I12" s="8"/>
    </row>
    <row r="13" spans="2:10" x14ac:dyDescent="0.2">
      <c r="D13" s="3"/>
      <c r="E13" s="15"/>
      <c r="F13" s="10"/>
      <c r="G13" s="16"/>
      <c r="H13" s="7"/>
      <c r="I13" s="8"/>
    </row>
    <row r="14" spans="2:10" x14ac:dyDescent="0.2">
      <c r="D14" s="3"/>
      <c r="E14" s="12" t="s">
        <v>9</v>
      </c>
      <c r="F14" s="7"/>
      <c r="G14" s="13">
        <v>20</v>
      </c>
      <c r="H14" s="14"/>
      <c r="I14" s="8"/>
    </row>
    <row r="15" spans="2:10" x14ac:dyDescent="0.2">
      <c r="D15" s="3"/>
      <c r="E15" s="15"/>
      <c r="F15" s="10"/>
      <c r="G15" s="17"/>
      <c r="H15" s="7"/>
      <c r="I15" s="8"/>
    </row>
    <row r="16" spans="2:10" x14ac:dyDescent="0.2">
      <c r="D16" s="3"/>
      <c r="E16" s="9" t="s">
        <v>10</v>
      </c>
      <c r="F16" s="10"/>
      <c r="G16" s="18"/>
      <c r="H16" s="7"/>
      <c r="I16" s="8"/>
    </row>
    <row r="17" spans="2:9" x14ac:dyDescent="0.2">
      <c r="D17" s="3"/>
      <c r="E17" s="15" t="s">
        <v>11</v>
      </c>
      <c r="F17" s="7"/>
      <c r="G17" s="13"/>
      <c r="H17" s="14"/>
      <c r="I17" s="8"/>
    </row>
    <row r="18" spans="2:9" x14ac:dyDescent="0.2">
      <c r="D18" s="3"/>
      <c r="E18" s="15" t="s">
        <v>12</v>
      </c>
      <c r="F18" s="7"/>
      <c r="G18" s="13"/>
      <c r="H18" s="14"/>
      <c r="I18" s="8"/>
    </row>
    <row r="19" spans="2:9" x14ac:dyDescent="0.2">
      <c r="D19" s="3"/>
      <c r="E19" s="15" t="s">
        <v>13</v>
      </c>
      <c r="F19" s="7"/>
      <c r="G19" s="13" t="s">
        <v>14</v>
      </c>
      <c r="H19" s="14"/>
      <c r="I19" s="8"/>
    </row>
    <row r="20" spans="2:9" x14ac:dyDescent="0.2">
      <c r="D20" s="3"/>
      <c r="E20" s="19"/>
      <c r="F20" s="11"/>
      <c r="G20" s="20"/>
      <c r="H20" s="21"/>
      <c r="I20" s="8"/>
    </row>
    <row r="21" spans="2:9" x14ac:dyDescent="0.2">
      <c r="E21" s="4"/>
      <c r="F21" s="4"/>
      <c r="G21" s="4"/>
      <c r="H21" s="4"/>
    </row>
    <row r="22" spans="2:9" x14ac:dyDescent="0.2">
      <c r="B22" s="1" t="s">
        <v>15</v>
      </c>
      <c r="C22" s="1" t="s">
        <v>16</v>
      </c>
    </row>
    <row r="23" spans="2:9" x14ac:dyDescent="0.2">
      <c r="D23" s="22" t="s">
        <v>17</v>
      </c>
      <c r="F23" s="22" t="s">
        <v>18</v>
      </c>
    </row>
    <row r="24" spans="2:9" x14ac:dyDescent="0.2">
      <c r="D24" s="22" t="s">
        <v>19</v>
      </c>
      <c r="F24" s="22" t="s">
        <v>20</v>
      </c>
    </row>
    <row r="25" spans="2:9" x14ac:dyDescent="0.2">
      <c r="D25" s="22" t="s">
        <v>21</v>
      </c>
      <c r="F25" s="22" t="s">
        <v>22</v>
      </c>
    </row>
    <row r="26" spans="2:9" x14ac:dyDescent="0.2">
      <c r="C26" s="1" t="s">
        <v>23</v>
      </c>
    </row>
    <row r="27" spans="2:9" x14ac:dyDescent="0.2">
      <c r="D27" s="1"/>
    </row>
    <row r="28" spans="2:9" x14ac:dyDescent="0.2">
      <c r="B28" s="1" t="s">
        <v>24</v>
      </c>
      <c r="C28" s="1" t="s">
        <v>25</v>
      </c>
    </row>
    <row r="29" spans="2:9" x14ac:dyDescent="0.2">
      <c r="C29" s="22" t="s">
        <v>26</v>
      </c>
      <c r="D29" s="22" t="s">
        <v>27</v>
      </c>
    </row>
    <row r="30" spans="2:9" x14ac:dyDescent="0.2">
      <c r="C30" s="22" t="s">
        <v>28</v>
      </c>
      <c r="D30" s="22" t="s">
        <v>29</v>
      </c>
    </row>
    <row r="31" spans="2:9" x14ac:dyDescent="0.2">
      <c r="D31" s="22" t="s">
        <v>30</v>
      </c>
    </row>
    <row r="32" spans="2:9" x14ac:dyDescent="0.2">
      <c r="D32" s="22" t="s">
        <v>31</v>
      </c>
    </row>
    <row r="33" spans="2:4" x14ac:dyDescent="0.2">
      <c r="C33" s="22" t="s">
        <v>32</v>
      </c>
      <c r="D33" s="22" t="s">
        <v>33</v>
      </c>
    </row>
    <row r="34" spans="2:4" x14ac:dyDescent="0.2">
      <c r="D34" s="22" t="s">
        <v>34</v>
      </c>
    </row>
    <row r="35" spans="2:4" x14ac:dyDescent="0.2">
      <c r="D35" s="22" t="s">
        <v>35</v>
      </c>
    </row>
    <row r="37" spans="2:4" x14ac:dyDescent="0.2">
      <c r="B37" s="1" t="s">
        <v>36</v>
      </c>
      <c r="C37" s="1" t="s">
        <v>37</v>
      </c>
    </row>
    <row r="38" spans="2:4" x14ac:dyDescent="0.2">
      <c r="C38" s="22" t="s">
        <v>38</v>
      </c>
      <c r="D38" s="22" t="s">
        <v>39</v>
      </c>
    </row>
    <row r="39" spans="2:4" x14ac:dyDescent="0.2">
      <c r="C39" s="22" t="s">
        <v>40</v>
      </c>
      <c r="D39" s="22" t="s">
        <v>41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2:J2"/>
    <mergeCell ref="B3:J3"/>
    <mergeCell ref="B5:J5"/>
    <mergeCell ref="E9:H9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opLeftCell="A164" workbookViewId="0">
      <selection activeCell="D176" sqref="C2:D176"/>
    </sheetView>
  </sheetViews>
  <sheetFormatPr baseColWidth="10" defaultColWidth="11.42578125" defaultRowHeight="15" customHeight="1" x14ac:dyDescent="0.2"/>
  <cols>
    <col min="2" max="2" width="11.28515625" customWidth="1"/>
    <col min="3" max="3" width="5.5703125" customWidth="1"/>
    <col min="4" max="4" width="5.85546875" customWidth="1"/>
    <col min="6" max="6" width="34.85546875" customWidth="1"/>
  </cols>
  <sheetData>
    <row r="1" spans="1:6" ht="15.75" customHeight="1" x14ac:dyDescent="0.2">
      <c r="A1" s="3"/>
      <c r="B1" s="23" t="s">
        <v>42</v>
      </c>
      <c r="C1" s="23" t="s">
        <v>43</v>
      </c>
      <c r="D1" s="23" t="s">
        <v>44</v>
      </c>
      <c r="E1" s="8"/>
    </row>
    <row r="2" spans="1:6" x14ac:dyDescent="0.2">
      <c r="A2" s="3"/>
      <c r="B2" s="24">
        <v>1</v>
      </c>
      <c r="C2" s="24"/>
      <c r="D2" s="24"/>
      <c r="E2" s="8"/>
    </row>
    <row r="3" spans="1:6" x14ac:dyDescent="0.2">
      <c r="A3" s="3"/>
      <c r="B3" s="24">
        <v>2</v>
      </c>
      <c r="C3" s="24"/>
      <c r="D3" s="24"/>
      <c r="E3" s="8"/>
    </row>
    <row r="4" spans="1:6" x14ac:dyDescent="0.2">
      <c r="A4" s="3"/>
      <c r="B4" s="24">
        <v>3</v>
      </c>
      <c r="C4" s="24"/>
      <c r="D4" s="24"/>
      <c r="E4" s="8"/>
    </row>
    <row r="5" spans="1:6" x14ac:dyDescent="0.2">
      <c r="A5" s="3"/>
      <c r="B5" s="24">
        <v>4</v>
      </c>
      <c r="C5" s="24"/>
      <c r="D5" s="24"/>
      <c r="E5" s="8"/>
    </row>
    <row r="6" spans="1:6" x14ac:dyDescent="0.2">
      <c r="A6" s="3"/>
      <c r="B6" s="24">
        <v>5</v>
      </c>
      <c r="C6" s="24"/>
      <c r="D6" s="24"/>
      <c r="E6" s="8"/>
      <c r="F6" s="25"/>
    </row>
    <row r="7" spans="1:6" x14ac:dyDescent="0.2">
      <c r="A7" s="3"/>
      <c r="B7" s="24">
        <v>6</v>
      </c>
      <c r="C7" s="24"/>
      <c r="D7" s="24"/>
      <c r="E7" s="8"/>
    </row>
    <row r="8" spans="1:6" x14ac:dyDescent="0.2">
      <c r="A8" s="3"/>
      <c r="B8" s="24">
        <v>7</v>
      </c>
      <c r="C8" s="24"/>
      <c r="D8" s="24"/>
      <c r="E8" s="8"/>
    </row>
    <row r="9" spans="1:6" x14ac:dyDescent="0.2">
      <c r="A9" s="3"/>
      <c r="B9" s="24">
        <v>8</v>
      </c>
      <c r="C9" s="24"/>
      <c r="D9" s="24"/>
      <c r="E9" s="8"/>
    </row>
    <row r="10" spans="1:6" x14ac:dyDescent="0.2">
      <c r="A10" s="3"/>
      <c r="B10" s="24">
        <v>9</v>
      </c>
      <c r="C10" s="24"/>
      <c r="D10" s="24"/>
      <c r="E10" s="8"/>
    </row>
    <row r="11" spans="1:6" x14ac:dyDescent="0.2">
      <c r="A11" s="3"/>
      <c r="B11" s="24">
        <v>10</v>
      </c>
      <c r="C11" s="24"/>
      <c r="D11" s="24"/>
      <c r="E11" s="8"/>
    </row>
    <row r="12" spans="1:6" x14ac:dyDescent="0.2">
      <c r="A12" s="3"/>
      <c r="B12" s="24">
        <v>11</v>
      </c>
      <c r="C12" s="24"/>
      <c r="D12" s="24"/>
      <c r="E12" s="8"/>
    </row>
    <row r="13" spans="1:6" x14ac:dyDescent="0.2">
      <c r="A13" s="3"/>
      <c r="B13" s="24">
        <v>12</v>
      </c>
      <c r="C13" s="24"/>
      <c r="D13" s="24"/>
      <c r="E13" s="8"/>
    </row>
    <row r="14" spans="1:6" x14ac:dyDescent="0.2">
      <c r="A14" s="3"/>
      <c r="B14" s="24">
        <v>13</v>
      </c>
      <c r="C14" s="24"/>
      <c r="D14" s="24"/>
      <c r="E14" s="8"/>
    </row>
    <row r="15" spans="1:6" x14ac:dyDescent="0.2">
      <c r="A15" s="3"/>
      <c r="B15" s="24">
        <v>14</v>
      </c>
      <c r="C15" s="24"/>
      <c r="D15" s="24"/>
      <c r="E15" s="8"/>
    </row>
    <row r="16" spans="1:6" x14ac:dyDescent="0.2">
      <c r="A16" s="3"/>
      <c r="B16" s="24">
        <v>15</v>
      </c>
      <c r="C16" s="24"/>
      <c r="D16" s="24"/>
      <c r="E16" s="8"/>
    </row>
    <row r="17" spans="1:5" x14ac:dyDescent="0.2">
      <c r="A17" s="3"/>
      <c r="B17" s="24">
        <v>16</v>
      </c>
      <c r="C17" s="24"/>
      <c r="D17" s="24"/>
      <c r="E17" s="8"/>
    </row>
    <row r="18" spans="1:5" x14ac:dyDescent="0.2">
      <c r="A18" s="3"/>
      <c r="B18" s="24">
        <v>17</v>
      </c>
      <c r="C18" s="24"/>
      <c r="D18" s="24"/>
      <c r="E18" s="8"/>
    </row>
    <row r="19" spans="1:5" x14ac:dyDescent="0.2">
      <c r="A19" s="3"/>
      <c r="B19" s="24">
        <v>18</v>
      </c>
      <c r="C19" s="24"/>
      <c r="D19" s="24"/>
      <c r="E19" s="8"/>
    </row>
    <row r="20" spans="1:5" x14ac:dyDescent="0.2">
      <c r="A20" s="3"/>
      <c r="B20" s="24">
        <v>19</v>
      </c>
      <c r="C20" s="24"/>
      <c r="D20" s="24"/>
      <c r="E20" s="8"/>
    </row>
    <row r="21" spans="1:5" x14ac:dyDescent="0.2">
      <c r="A21" s="3"/>
      <c r="B21" s="24">
        <v>20</v>
      </c>
      <c r="C21" s="24"/>
      <c r="D21" s="24"/>
      <c r="E21" s="8"/>
    </row>
    <row r="22" spans="1:5" x14ac:dyDescent="0.2">
      <c r="A22" s="3"/>
      <c r="B22" s="24">
        <v>21</v>
      </c>
      <c r="C22" s="24"/>
      <c r="D22" s="24"/>
      <c r="E22" s="8"/>
    </row>
    <row r="23" spans="1:5" x14ac:dyDescent="0.2">
      <c r="A23" s="3"/>
      <c r="B23" s="24">
        <v>22</v>
      </c>
      <c r="C23" s="24"/>
      <c r="D23" s="24"/>
      <c r="E23" s="8"/>
    </row>
    <row r="24" spans="1:5" x14ac:dyDescent="0.2">
      <c r="A24" s="3"/>
      <c r="B24" s="24">
        <v>23</v>
      </c>
      <c r="C24" s="24"/>
      <c r="D24" s="24"/>
      <c r="E24" s="8"/>
    </row>
    <row r="25" spans="1:5" x14ac:dyDescent="0.2">
      <c r="A25" s="3"/>
      <c r="B25" s="24">
        <v>24</v>
      </c>
      <c r="C25" s="24"/>
      <c r="D25" s="24"/>
      <c r="E25" s="8"/>
    </row>
    <row r="26" spans="1:5" x14ac:dyDescent="0.2">
      <c r="A26" s="3"/>
      <c r="B26" s="24">
        <v>25</v>
      </c>
      <c r="C26" s="24"/>
      <c r="D26" s="24"/>
      <c r="E26" s="8"/>
    </row>
    <row r="27" spans="1:5" x14ac:dyDescent="0.2">
      <c r="A27" s="3"/>
      <c r="B27" s="24">
        <v>26</v>
      </c>
      <c r="C27" s="24"/>
      <c r="D27" s="24"/>
      <c r="E27" s="8"/>
    </row>
    <row r="28" spans="1:5" x14ac:dyDescent="0.2">
      <c r="A28" s="3"/>
      <c r="B28" s="24">
        <v>27</v>
      </c>
      <c r="C28" s="24"/>
      <c r="D28" s="24"/>
      <c r="E28" s="8"/>
    </row>
    <row r="29" spans="1:5" x14ac:dyDescent="0.2">
      <c r="A29" s="3"/>
      <c r="B29" s="24">
        <v>28</v>
      </c>
      <c r="C29" s="24"/>
      <c r="D29" s="24"/>
      <c r="E29" s="8"/>
    </row>
    <row r="30" spans="1:5" x14ac:dyDescent="0.2">
      <c r="A30" s="3"/>
      <c r="B30" s="24">
        <v>29</v>
      </c>
      <c r="C30" s="24"/>
      <c r="D30" s="24"/>
      <c r="E30" s="8"/>
    </row>
    <row r="31" spans="1:5" x14ac:dyDescent="0.2">
      <c r="A31" s="3"/>
      <c r="B31" s="24">
        <v>30</v>
      </c>
      <c r="C31" s="24"/>
      <c r="D31" s="24"/>
      <c r="E31" s="8"/>
    </row>
    <row r="32" spans="1:5" x14ac:dyDescent="0.2">
      <c r="A32" s="3"/>
      <c r="B32" s="24">
        <v>31</v>
      </c>
      <c r="C32" s="24"/>
      <c r="D32" s="24"/>
      <c r="E32" s="8"/>
    </row>
    <row r="33" spans="1:5" x14ac:dyDescent="0.2">
      <c r="A33" s="3"/>
      <c r="B33" s="24">
        <v>32</v>
      </c>
      <c r="C33" s="24"/>
      <c r="D33" s="24"/>
      <c r="E33" s="8"/>
    </row>
    <row r="34" spans="1:5" x14ac:dyDescent="0.2">
      <c r="A34" s="3"/>
      <c r="B34" s="24">
        <v>33</v>
      </c>
      <c r="C34" s="24"/>
      <c r="D34" s="24"/>
      <c r="E34" s="8"/>
    </row>
    <row r="35" spans="1:5" x14ac:dyDescent="0.2">
      <c r="A35" s="3"/>
      <c r="B35" s="24">
        <v>34</v>
      </c>
      <c r="C35" s="24"/>
      <c r="D35" s="24"/>
      <c r="E35" s="8"/>
    </row>
    <row r="36" spans="1:5" x14ac:dyDescent="0.2">
      <c r="A36" s="3"/>
      <c r="B36" s="24">
        <v>35</v>
      </c>
      <c r="C36" s="24"/>
      <c r="D36" s="24"/>
      <c r="E36" s="8"/>
    </row>
    <row r="37" spans="1:5" x14ac:dyDescent="0.2">
      <c r="A37" s="3"/>
      <c r="B37" s="24">
        <v>36</v>
      </c>
      <c r="C37" s="24"/>
      <c r="D37" s="24"/>
      <c r="E37" s="8"/>
    </row>
    <row r="38" spans="1:5" x14ac:dyDescent="0.2">
      <c r="A38" s="3"/>
      <c r="B38" s="24">
        <v>37</v>
      </c>
      <c r="C38" s="24"/>
      <c r="D38" s="24"/>
      <c r="E38" s="8"/>
    </row>
    <row r="39" spans="1:5" x14ac:dyDescent="0.2">
      <c r="A39" s="3"/>
      <c r="B39" s="24">
        <v>38</v>
      </c>
      <c r="C39" s="24"/>
      <c r="D39" s="24"/>
      <c r="E39" s="8"/>
    </row>
    <row r="40" spans="1:5" x14ac:dyDescent="0.2">
      <c r="A40" s="3"/>
      <c r="B40" s="24">
        <v>39</v>
      </c>
      <c r="C40" s="24"/>
      <c r="D40" s="24"/>
      <c r="E40" s="8"/>
    </row>
    <row r="41" spans="1:5" x14ac:dyDescent="0.2">
      <c r="A41" s="3"/>
      <c r="B41" s="24">
        <v>40</v>
      </c>
      <c r="C41" s="24"/>
      <c r="D41" s="24"/>
      <c r="E41" s="8"/>
    </row>
    <row r="42" spans="1:5" x14ac:dyDescent="0.2">
      <c r="A42" s="3"/>
      <c r="B42" s="24">
        <v>41</v>
      </c>
      <c r="C42" s="24"/>
      <c r="D42" s="24"/>
      <c r="E42" s="8"/>
    </row>
    <row r="43" spans="1:5" x14ac:dyDescent="0.2">
      <c r="A43" s="3"/>
      <c r="B43" s="24">
        <v>42</v>
      </c>
      <c r="C43" s="24"/>
      <c r="D43" s="24"/>
      <c r="E43" s="8"/>
    </row>
    <row r="44" spans="1:5" x14ac:dyDescent="0.2">
      <c r="A44" s="3"/>
      <c r="B44" s="24">
        <v>43</v>
      </c>
      <c r="C44" s="24"/>
      <c r="D44" s="24"/>
      <c r="E44" s="8"/>
    </row>
    <row r="45" spans="1:5" x14ac:dyDescent="0.2">
      <c r="A45" s="3"/>
      <c r="B45" s="24">
        <v>44</v>
      </c>
      <c r="C45" s="24"/>
      <c r="D45" s="24"/>
      <c r="E45" s="8"/>
    </row>
    <row r="46" spans="1:5" x14ac:dyDescent="0.2">
      <c r="A46" s="3"/>
      <c r="B46" s="24">
        <v>45</v>
      </c>
      <c r="C46" s="24"/>
      <c r="D46" s="24"/>
      <c r="E46" s="8"/>
    </row>
    <row r="47" spans="1:5" x14ac:dyDescent="0.2">
      <c r="A47" s="3"/>
      <c r="B47" s="24">
        <v>46</v>
      </c>
      <c r="C47" s="24"/>
      <c r="D47" s="24"/>
      <c r="E47" s="8"/>
    </row>
    <row r="48" spans="1:5" x14ac:dyDescent="0.2">
      <c r="A48" s="3"/>
      <c r="B48" s="24">
        <v>47</v>
      </c>
      <c r="C48" s="24"/>
      <c r="D48" s="24"/>
      <c r="E48" s="8"/>
    </row>
    <row r="49" spans="1:6" x14ac:dyDescent="0.2">
      <c r="A49" s="3"/>
      <c r="B49" s="24">
        <v>48</v>
      </c>
      <c r="C49" s="24"/>
      <c r="D49" s="24"/>
      <c r="E49" s="8"/>
    </row>
    <row r="50" spans="1:6" x14ac:dyDescent="0.2">
      <c r="A50" s="3"/>
      <c r="B50" s="24">
        <v>49</v>
      </c>
      <c r="C50" s="24"/>
      <c r="D50" s="24"/>
      <c r="E50" s="8"/>
    </row>
    <row r="51" spans="1:6" x14ac:dyDescent="0.2">
      <c r="A51" s="3"/>
      <c r="B51" s="24">
        <v>50</v>
      </c>
      <c r="C51" s="24"/>
      <c r="D51" s="24"/>
      <c r="E51" s="8"/>
    </row>
    <row r="52" spans="1:6" x14ac:dyDescent="0.2">
      <c r="A52" s="3"/>
      <c r="B52" s="24">
        <v>51</v>
      </c>
      <c r="C52" s="24"/>
      <c r="D52" s="24"/>
      <c r="E52" s="8"/>
    </row>
    <row r="53" spans="1:6" x14ac:dyDescent="0.2">
      <c r="A53" s="3"/>
      <c r="B53" s="24">
        <v>52</v>
      </c>
      <c r="C53" s="24"/>
      <c r="D53" s="24"/>
      <c r="E53" s="8"/>
    </row>
    <row r="54" spans="1:6" x14ac:dyDescent="0.2">
      <c r="A54" s="3"/>
      <c r="B54" s="24">
        <v>53</v>
      </c>
      <c r="C54" s="24"/>
      <c r="D54" s="24"/>
      <c r="E54" s="8"/>
    </row>
    <row r="55" spans="1:6" x14ac:dyDescent="0.2">
      <c r="A55" s="3"/>
      <c r="B55" s="24">
        <v>54</v>
      </c>
      <c r="C55" s="24"/>
      <c r="D55" s="24"/>
      <c r="E55" s="8"/>
      <c r="F55" s="25"/>
    </row>
    <row r="56" spans="1:6" x14ac:dyDescent="0.2">
      <c r="A56" s="3"/>
      <c r="B56" s="24">
        <v>55</v>
      </c>
      <c r="C56" s="24"/>
      <c r="D56" s="24"/>
      <c r="E56" s="8"/>
      <c r="F56" s="25"/>
    </row>
    <row r="57" spans="1:6" x14ac:dyDescent="0.2">
      <c r="A57" s="3"/>
      <c r="B57" s="24">
        <v>56</v>
      </c>
      <c r="C57" s="24"/>
      <c r="D57" s="24"/>
      <c r="E57" s="8"/>
    </row>
    <row r="58" spans="1:6" x14ac:dyDescent="0.2">
      <c r="A58" s="3"/>
      <c r="B58" s="24">
        <v>57</v>
      </c>
      <c r="C58" s="24"/>
      <c r="D58" s="24"/>
      <c r="E58" s="8"/>
    </row>
    <row r="59" spans="1:6" x14ac:dyDescent="0.2">
      <c r="A59" s="3"/>
      <c r="B59" s="24">
        <v>58</v>
      </c>
      <c r="C59" s="24"/>
      <c r="D59" s="24"/>
      <c r="E59" s="8"/>
    </row>
    <row r="60" spans="1:6" x14ac:dyDescent="0.2">
      <c r="A60" s="3"/>
      <c r="B60" s="24">
        <v>59</v>
      </c>
      <c r="C60" s="24"/>
      <c r="D60" s="24"/>
      <c r="E60" s="8"/>
    </row>
    <row r="61" spans="1:6" x14ac:dyDescent="0.2">
      <c r="A61" s="3"/>
      <c r="B61" s="24">
        <v>60</v>
      </c>
      <c r="C61" s="24"/>
      <c r="D61" s="24"/>
      <c r="E61" s="8"/>
    </row>
    <row r="62" spans="1:6" x14ac:dyDescent="0.2">
      <c r="A62" s="3"/>
      <c r="B62" s="24">
        <v>61</v>
      </c>
      <c r="C62" s="24"/>
      <c r="D62" s="24"/>
      <c r="E62" s="8"/>
    </row>
    <row r="63" spans="1:6" x14ac:dyDescent="0.2">
      <c r="A63" s="3"/>
      <c r="B63" s="24">
        <v>62</v>
      </c>
      <c r="C63" s="24"/>
      <c r="D63" s="24"/>
      <c r="E63" s="8"/>
    </row>
    <row r="64" spans="1:6" x14ac:dyDescent="0.2">
      <c r="A64" s="3"/>
      <c r="B64" s="24">
        <v>63</v>
      </c>
      <c r="C64" s="24"/>
      <c r="D64" s="24"/>
      <c r="E64" s="8"/>
    </row>
    <row r="65" spans="1:6" x14ac:dyDescent="0.2">
      <c r="A65" s="3"/>
      <c r="B65" s="24">
        <v>64</v>
      </c>
      <c r="C65" s="24"/>
      <c r="D65" s="24"/>
      <c r="E65" s="8"/>
    </row>
    <row r="66" spans="1:6" x14ac:dyDescent="0.2">
      <c r="A66" s="3"/>
      <c r="B66" s="24">
        <v>65</v>
      </c>
      <c r="C66" s="24"/>
      <c r="D66" s="24"/>
      <c r="E66" s="8"/>
    </row>
    <row r="67" spans="1:6" x14ac:dyDescent="0.2">
      <c r="A67" s="3"/>
      <c r="B67" s="24">
        <v>66</v>
      </c>
      <c r="C67" s="24"/>
      <c r="D67" s="24"/>
      <c r="E67" s="8"/>
    </row>
    <row r="68" spans="1:6" x14ac:dyDescent="0.2">
      <c r="A68" s="3"/>
      <c r="B68" s="24">
        <v>67</v>
      </c>
      <c r="C68" s="24"/>
      <c r="D68" s="24"/>
      <c r="E68" s="8"/>
    </row>
    <row r="69" spans="1:6" x14ac:dyDescent="0.2">
      <c r="A69" s="3"/>
      <c r="B69" s="24">
        <v>68</v>
      </c>
      <c r="C69" s="24"/>
      <c r="D69" s="24"/>
      <c r="E69" s="8"/>
    </row>
    <row r="70" spans="1:6" x14ac:dyDescent="0.2">
      <c r="A70" s="3"/>
      <c r="B70" s="24">
        <v>69</v>
      </c>
      <c r="C70" s="24"/>
      <c r="D70" s="24"/>
      <c r="E70" s="8"/>
    </row>
    <row r="71" spans="1:6" x14ac:dyDescent="0.2">
      <c r="A71" s="3"/>
      <c r="B71" s="24">
        <v>70</v>
      </c>
      <c r="C71" s="24"/>
      <c r="D71" s="24"/>
      <c r="E71" s="8"/>
    </row>
    <row r="72" spans="1:6" x14ac:dyDescent="0.2">
      <c r="A72" s="3"/>
      <c r="B72" s="24">
        <v>71</v>
      </c>
      <c r="C72" s="24"/>
      <c r="D72" s="24"/>
      <c r="E72" s="8"/>
    </row>
    <row r="73" spans="1:6" x14ac:dyDescent="0.2">
      <c r="A73" s="3"/>
      <c r="B73" s="24">
        <v>72</v>
      </c>
      <c r="C73" s="24"/>
      <c r="D73" s="24"/>
      <c r="E73" s="8"/>
    </row>
    <row r="74" spans="1:6" x14ac:dyDescent="0.2">
      <c r="A74" s="3"/>
      <c r="B74" s="24">
        <v>73</v>
      </c>
      <c r="C74" s="24"/>
      <c r="D74" s="24"/>
      <c r="E74" s="8"/>
      <c r="F74" s="25"/>
    </row>
    <row r="75" spans="1:6" x14ac:dyDescent="0.2">
      <c r="A75" s="3"/>
      <c r="B75" s="24">
        <v>74</v>
      </c>
      <c r="C75" s="24"/>
      <c r="D75" s="24"/>
      <c r="E75" s="8"/>
    </row>
    <row r="76" spans="1:6" x14ac:dyDescent="0.2">
      <c r="A76" s="3"/>
      <c r="B76" s="24">
        <v>75</v>
      </c>
      <c r="C76" s="24"/>
      <c r="D76" s="24"/>
      <c r="E76" s="8"/>
    </row>
    <row r="77" spans="1:6" x14ac:dyDescent="0.2">
      <c r="A77" s="3"/>
      <c r="B77" s="24">
        <v>76</v>
      </c>
      <c r="C77" s="24"/>
      <c r="D77" s="24"/>
      <c r="E77" s="8"/>
    </row>
    <row r="78" spans="1:6" x14ac:dyDescent="0.2">
      <c r="A78" s="3"/>
      <c r="B78" s="24">
        <v>77</v>
      </c>
      <c r="C78" s="24"/>
      <c r="D78" s="24"/>
      <c r="E78" s="8"/>
    </row>
    <row r="79" spans="1:6" x14ac:dyDescent="0.2">
      <c r="A79" s="3"/>
      <c r="B79" s="24">
        <v>78</v>
      </c>
      <c r="C79" s="24"/>
      <c r="D79" s="24"/>
      <c r="E79" s="8"/>
    </row>
    <row r="80" spans="1:6" x14ac:dyDescent="0.2">
      <c r="A80" s="3"/>
      <c r="B80" s="24">
        <v>79</v>
      </c>
      <c r="C80" s="24"/>
      <c r="D80" s="24"/>
      <c r="E80" s="8"/>
    </row>
    <row r="81" spans="1:5" x14ac:dyDescent="0.2">
      <c r="A81" s="3"/>
      <c r="B81" s="24">
        <v>80</v>
      </c>
      <c r="C81" s="24"/>
      <c r="D81" s="24"/>
      <c r="E81" s="8"/>
    </row>
    <row r="82" spans="1:5" x14ac:dyDescent="0.2">
      <c r="A82" s="3"/>
      <c r="B82" s="24">
        <v>81</v>
      </c>
      <c r="C82" s="24"/>
      <c r="D82" s="24"/>
      <c r="E82" s="8"/>
    </row>
    <row r="83" spans="1:5" x14ac:dyDescent="0.2">
      <c r="A83" s="3"/>
      <c r="B83" s="24">
        <v>82</v>
      </c>
      <c r="C83" s="24"/>
      <c r="D83" s="24"/>
      <c r="E83" s="8"/>
    </row>
    <row r="84" spans="1:5" x14ac:dyDescent="0.2">
      <c r="A84" s="3"/>
      <c r="B84" s="24">
        <v>83</v>
      </c>
      <c r="C84" s="24"/>
      <c r="D84" s="24"/>
      <c r="E84" s="8"/>
    </row>
    <row r="85" spans="1:5" x14ac:dyDescent="0.2">
      <c r="A85" s="3"/>
      <c r="B85" s="24">
        <v>84</v>
      </c>
      <c r="C85" s="24"/>
      <c r="D85" s="24"/>
      <c r="E85" s="8"/>
    </row>
    <row r="86" spans="1:5" x14ac:dyDescent="0.2">
      <c r="A86" s="3"/>
      <c r="B86" s="24">
        <v>85</v>
      </c>
      <c r="C86" s="24"/>
      <c r="D86" s="24"/>
      <c r="E86" s="8"/>
    </row>
    <row r="87" spans="1:5" x14ac:dyDescent="0.2">
      <c r="A87" s="3"/>
      <c r="B87" s="24">
        <v>86</v>
      </c>
      <c r="C87" s="24"/>
      <c r="D87" s="24"/>
      <c r="E87" s="8"/>
    </row>
    <row r="88" spans="1:5" x14ac:dyDescent="0.2">
      <c r="A88" s="3"/>
      <c r="B88" s="24">
        <v>87</v>
      </c>
      <c r="C88" s="24"/>
      <c r="D88" s="24"/>
      <c r="E88" s="8"/>
    </row>
    <row r="89" spans="1:5" x14ac:dyDescent="0.2">
      <c r="A89" s="3"/>
      <c r="B89" s="24">
        <v>88</v>
      </c>
      <c r="C89" s="24"/>
      <c r="D89" s="24"/>
      <c r="E89" s="8"/>
    </row>
    <row r="90" spans="1:5" x14ac:dyDescent="0.2">
      <c r="A90" s="3"/>
      <c r="B90" s="24">
        <v>89</v>
      </c>
      <c r="C90" s="24"/>
      <c r="D90" s="24"/>
      <c r="E90" s="8"/>
    </row>
    <row r="91" spans="1:5" x14ac:dyDescent="0.2">
      <c r="A91" s="3"/>
      <c r="B91" s="24">
        <v>90</v>
      </c>
      <c r="C91" s="24"/>
      <c r="D91" s="24"/>
      <c r="E91" s="8"/>
    </row>
    <row r="92" spans="1:5" x14ac:dyDescent="0.2">
      <c r="A92" s="3"/>
      <c r="B92" s="24">
        <v>91</v>
      </c>
      <c r="C92" s="24"/>
      <c r="D92" s="24"/>
      <c r="E92" s="8"/>
    </row>
    <row r="93" spans="1:5" x14ac:dyDescent="0.2">
      <c r="A93" s="3"/>
      <c r="B93" s="24">
        <v>92</v>
      </c>
      <c r="C93" s="24"/>
      <c r="D93" s="24"/>
      <c r="E93" s="8"/>
    </row>
    <row r="94" spans="1:5" x14ac:dyDescent="0.2">
      <c r="A94" s="3"/>
      <c r="B94" s="24">
        <v>93</v>
      </c>
      <c r="C94" s="24"/>
      <c r="D94" s="24"/>
      <c r="E94" s="8"/>
    </row>
    <row r="95" spans="1:5" x14ac:dyDescent="0.2">
      <c r="A95" s="3"/>
      <c r="B95" s="24">
        <v>94</v>
      </c>
      <c r="C95" s="24"/>
      <c r="D95" s="24"/>
      <c r="E95" s="8"/>
    </row>
    <row r="96" spans="1:5" x14ac:dyDescent="0.2">
      <c r="A96" s="3"/>
      <c r="B96" s="24">
        <v>95</v>
      </c>
      <c r="C96" s="24"/>
      <c r="D96" s="24"/>
      <c r="E96" s="8"/>
    </row>
    <row r="97" spans="1:5" x14ac:dyDescent="0.2">
      <c r="A97" s="3"/>
      <c r="B97" s="24">
        <v>96</v>
      </c>
      <c r="C97" s="24"/>
      <c r="D97" s="24"/>
      <c r="E97" s="8"/>
    </row>
    <row r="98" spans="1:5" x14ac:dyDescent="0.2">
      <c r="A98" s="3"/>
      <c r="B98" s="24">
        <v>97</v>
      </c>
      <c r="C98" s="24"/>
      <c r="D98" s="24"/>
      <c r="E98" s="8"/>
    </row>
    <row r="99" spans="1:5" x14ac:dyDescent="0.2">
      <c r="A99" s="3"/>
      <c r="B99" s="24">
        <v>98</v>
      </c>
      <c r="C99" s="24"/>
      <c r="D99" s="24"/>
      <c r="E99" s="8"/>
    </row>
    <row r="100" spans="1:5" x14ac:dyDescent="0.2">
      <c r="A100" s="3"/>
      <c r="B100" s="24">
        <v>99</v>
      </c>
      <c r="C100" s="24"/>
      <c r="D100" s="24"/>
      <c r="E100" s="8"/>
    </row>
    <row r="101" spans="1:5" x14ac:dyDescent="0.2">
      <c r="A101" s="3"/>
      <c r="B101" s="24">
        <v>100</v>
      </c>
      <c r="C101" s="24"/>
      <c r="D101" s="24"/>
      <c r="E101" s="8"/>
    </row>
    <row r="102" spans="1:5" x14ac:dyDescent="0.2">
      <c r="A102" s="3"/>
      <c r="B102" s="24">
        <v>101</v>
      </c>
      <c r="C102" s="24"/>
      <c r="D102" s="24"/>
      <c r="E102" s="8"/>
    </row>
    <row r="103" spans="1:5" x14ac:dyDescent="0.2">
      <c r="A103" s="3"/>
      <c r="B103" s="24">
        <v>102</v>
      </c>
      <c r="C103" s="24"/>
      <c r="D103" s="24"/>
      <c r="E103" s="8"/>
    </row>
    <row r="104" spans="1:5" x14ac:dyDescent="0.2">
      <c r="A104" s="3"/>
      <c r="B104" s="24">
        <v>103</v>
      </c>
      <c r="C104" s="24"/>
      <c r="D104" s="24"/>
      <c r="E104" s="8"/>
    </row>
    <row r="105" spans="1:5" x14ac:dyDescent="0.2">
      <c r="A105" s="3"/>
      <c r="B105" s="24">
        <v>104</v>
      </c>
      <c r="C105" s="24"/>
      <c r="D105" s="24"/>
      <c r="E105" s="8"/>
    </row>
    <row r="106" spans="1:5" x14ac:dyDescent="0.2">
      <c r="A106" s="3"/>
      <c r="B106" s="24">
        <v>105</v>
      </c>
      <c r="C106" s="24"/>
      <c r="D106" s="24"/>
      <c r="E106" s="8"/>
    </row>
    <row r="107" spans="1:5" x14ac:dyDescent="0.2">
      <c r="A107" s="3"/>
      <c r="B107" s="24">
        <v>106</v>
      </c>
      <c r="C107" s="24"/>
      <c r="D107" s="24"/>
      <c r="E107" s="8"/>
    </row>
    <row r="108" spans="1:5" x14ac:dyDescent="0.2">
      <c r="A108" s="3"/>
      <c r="B108" s="24">
        <v>107</v>
      </c>
      <c r="C108" s="24"/>
      <c r="D108" s="24"/>
      <c r="E108" s="8"/>
    </row>
    <row r="109" spans="1:5" x14ac:dyDescent="0.2">
      <c r="A109" s="3"/>
      <c r="B109" s="24">
        <v>108</v>
      </c>
      <c r="C109" s="24"/>
      <c r="D109" s="24"/>
      <c r="E109" s="8"/>
    </row>
    <row r="110" spans="1:5" x14ac:dyDescent="0.2">
      <c r="A110" s="3"/>
      <c r="B110" s="24">
        <v>109</v>
      </c>
      <c r="C110" s="24"/>
      <c r="D110" s="24"/>
      <c r="E110" s="8"/>
    </row>
    <row r="111" spans="1:5" x14ac:dyDescent="0.2">
      <c r="A111" s="3"/>
      <c r="B111" s="24">
        <v>110</v>
      </c>
      <c r="C111" s="24"/>
      <c r="D111" s="24"/>
      <c r="E111" s="8"/>
    </row>
    <row r="112" spans="1:5" x14ac:dyDescent="0.2">
      <c r="A112" s="3"/>
      <c r="B112" s="24">
        <v>111</v>
      </c>
      <c r="C112" s="24"/>
      <c r="D112" s="24"/>
      <c r="E112" s="8"/>
    </row>
    <row r="113" spans="1:5" x14ac:dyDescent="0.2">
      <c r="A113" s="3"/>
      <c r="B113" s="24">
        <v>112</v>
      </c>
      <c r="C113" s="24"/>
      <c r="D113" s="24"/>
      <c r="E113" s="8"/>
    </row>
    <row r="114" spans="1:5" x14ac:dyDescent="0.2">
      <c r="A114" s="3"/>
      <c r="B114" s="24">
        <v>113</v>
      </c>
      <c r="C114" s="24"/>
      <c r="D114" s="24"/>
      <c r="E114" s="8"/>
    </row>
    <row r="115" spans="1:5" x14ac:dyDescent="0.2">
      <c r="A115" s="3"/>
      <c r="B115" s="24">
        <v>114</v>
      </c>
      <c r="C115" s="24"/>
      <c r="D115" s="24"/>
      <c r="E115" s="8"/>
    </row>
    <row r="116" spans="1:5" x14ac:dyDescent="0.2">
      <c r="A116" s="3"/>
      <c r="B116" s="24">
        <v>115</v>
      </c>
      <c r="C116" s="24"/>
      <c r="D116" s="24"/>
      <c r="E116" s="8"/>
    </row>
    <row r="117" spans="1:5" x14ac:dyDescent="0.2">
      <c r="A117" s="3"/>
      <c r="B117" s="24">
        <v>116</v>
      </c>
      <c r="C117" s="24"/>
      <c r="D117" s="24"/>
      <c r="E117" s="8"/>
    </row>
    <row r="118" spans="1:5" x14ac:dyDescent="0.2">
      <c r="A118" s="3"/>
      <c r="B118" s="24">
        <v>117</v>
      </c>
      <c r="C118" s="24"/>
      <c r="D118" s="24"/>
      <c r="E118" s="8"/>
    </row>
    <row r="119" spans="1:5" x14ac:dyDescent="0.2">
      <c r="A119" s="3"/>
      <c r="B119" s="24">
        <v>118</v>
      </c>
      <c r="C119" s="24"/>
      <c r="D119" s="24"/>
      <c r="E119" s="8"/>
    </row>
    <row r="120" spans="1:5" x14ac:dyDescent="0.2">
      <c r="A120" s="3"/>
      <c r="B120" s="24">
        <v>119</v>
      </c>
      <c r="C120" s="24"/>
      <c r="D120" s="24"/>
      <c r="E120" s="8"/>
    </row>
    <row r="121" spans="1:5" x14ac:dyDescent="0.2">
      <c r="A121" s="3"/>
      <c r="B121" s="24">
        <v>120</v>
      </c>
      <c r="C121" s="24"/>
      <c r="D121" s="24"/>
      <c r="E121" s="8"/>
    </row>
    <row r="122" spans="1:5" x14ac:dyDescent="0.2">
      <c r="A122" s="3"/>
      <c r="B122" s="24">
        <v>121</v>
      </c>
      <c r="C122" s="24"/>
      <c r="D122" s="24"/>
      <c r="E122" s="8"/>
    </row>
    <row r="123" spans="1:5" x14ac:dyDescent="0.2">
      <c r="A123" s="3"/>
      <c r="B123" s="24">
        <v>122</v>
      </c>
      <c r="C123" s="24"/>
      <c r="D123" s="24"/>
      <c r="E123" s="8"/>
    </row>
    <row r="124" spans="1:5" x14ac:dyDescent="0.2">
      <c r="A124" s="3"/>
      <c r="B124" s="24">
        <v>123</v>
      </c>
      <c r="C124" s="24"/>
      <c r="D124" s="24"/>
      <c r="E124" s="8"/>
    </row>
    <row r="125" spans="1:5" x14ac:dyDescent="0.2">
      <c r="A125" s="3"/>
      <c r="B125" s="24">
        <v>124</v>
      </c>
      <c r="C125" s="24"/>
      <c r="D125" s="24"/>
      <c r="E125" s="8"/>
    </row>
    <row r="126" spans="1:5" x14ac:dyDescent="0.2">
      <c r="A126" s="3"/>
      <c r="B126" s="24">
        <v>125</v>
      </c>
      <c r="C126" s="24"/>
      <c r="D126" s="24"/>
      <c r="E126" s="8"/>
    </row>
    <row r="127" spans="1:5" x14ac:dyDescent="0.2">
      <c r="A127" s="3"/>
      <c r="B127" s="24">
        <v>126</v>
      </c>
      <c r="C127" s="24"/>
      <c r="D127" s="24"/>
      <c r="E127" s="8"/>
    </row>
    <row r="128" spans="1:5" x14ac:dyDescent="0.2">
      <c r="A128" s="3"/>
      <c r="B128" s="24">
        <v>127</v>
      </c>
      <c r="C128" s="24"/>
      <c r="D128" s="24"/>
      <c r="E128" s="8"/>
    </row>
    <row r="129" spans="1:6" x14ac:dyDescent="0.2">
      <c r="A129" s="3"/>
      <c r="B129" s="24">
        <v>128</v>
      </c>
      <c r="C129" s="24"/>
      <c r="D129" s="24"/>
      <c r="E129" s="8"/>
    </row>
    <row r="130" spans="1:6" x14ac:dyDescent="0.2">
      <c r="A130" s="3"/>
      <c r="B130" s="24">
        <v>129</v>
      </c>
      <c r="C130" s="24"/>
      <c r="D130" s="24"/>
      <c r="E130" s="8"/>
    </row>
    <row r="131" spans="1:6" x14ac:dyDescent="0.2">
      <c r="A131" s="3"/>
      <c r="B131" s="24">
        <v>130</v>
      </c>
      <c r="C131" s="24"/>
      <c r="D131" s="24"/>
      <c r="E131" s="8"/>
    </row>
    <row r="132" spans="1:6" x14ac:dyDescent="0.2">
      <c r="A132" s="3"/>
      <c r="B132" s="24">
        <v>131</v>
      </c>
      <c r="C132" s="24"/>
      <c r="D132" s="24"/>
      <c r="E132" s="8"/>
    </row>
    <row r="133" spans="1:6" x14ac:dyDescent="0.2">
      <c r="A133" s="3"/>
      <c r="B133" s="24">
        <v>132</v>
      </c>
      <c r="C133" s="24"/>
      <c r="D133" s="24"/>
      <c r="E133" s="8"/>
    </row>
    <row r="134" spans="1:6" x14ac:dyDescent="0.2">
      <c r="A134" s="3"/>
      <c r="B134" s="24">
        <v>133</v>
      </c>
      <c r="C134" s="24"/>
      <c r="D134" s="24"/>
      <c r="E134" s="8"/>
    </row>
    <row r="135" spans="1:6" x14ac:dyDescent="0.2">
      <c r="A135" s="3"/>
      <c r="B135" s="24">
        <v>134</v>
      </c>
      <c r="C135" s="24"/>
      <c r="D135" s="24"/>
      <c r="E135" s="8"/>
    </row>
    <row r="136" spans="1:6" x14ac:dyDescent="0.2">
      <c r="A136" s="3"/>
      <c r="B136" s="24">
        <v>135</v>
      </c>
      <c r="C136" s="24"/>
      <c r="D136" s="24"/>
      <c r="E136" s="8"/>
    </row>
    <row r="137" spans="1:6" x14ac:dyDescent="0.2">
      <c r="A137" s="3"/>
      <c r="B137" s="24">
        <v>136</v>
      </c>
      <c r="C137" s="24"/>
      <c r="D137" s="24"/>
      <c r="E137" s="8"/>
      <c r="F137" s="25"/>
    </row>
    <row r="138" spans="1:6" x14ac:dyDescent="0.2">
      <c r="A138" s="3"/>
      <c r="B138" s="24">
        <v>137</v>
      </c>
      <c r="C138" s="24"/>
      <c r="D138" s="24"/>
      <c r="E138" s="8"/>
    </row>
    <row r="139" spans="1:6" x14ac:dyDescent="0.2">
      <c r="A139" s="3"/>
      <c r="B139" s="24">
        <v>138</v>
      </c>
      <c r="C139" s="24"/>
      <c r="D139" s="24"/>
      <c r="E139" s="8"/>
    </row>
    <row r="140" spans="1:6" x14ac:dyDescent="0.2">
      <c r="A140" s="3"/>
      <c r="B140" s="24">
        <v>139</v>
      </c>
      <c r="C140" s="24"/>
      <c r="D140" s="24"/>
      <c r="E140" s="8"/>
    </row>
    <row r="141" spans="1:6" x14ac:dyDescent="0.2">
      <c r="A141" s="3"/>
      <c r="B141" s="24">
        <v>140</v>
      </c>
      <c r="C141" s="24"/>
      <c r="D141" s="24"/>
      <c r="E141" s="8"/>
    </row>
    <row r="142" spans="1:6" x14ac:dyDescent="0.2">
      <c r="A142" s="3"/>
      <c r="B142" s="24">
        <v>141</v>
      </c>
      <c r="C142" s="24"/>
      <c r="D142" s="24"/>
      <c r="E142" s="8"/>
    </row>
    <row r="143" spans="1:6" x14ac:dyDescent="0.2">
      <c r="A143" s="3"/>
      <c r="B143" s="24">
        <v>142</v>
      </c>
      <c r="C143" s="24"/>
      <c r="D143" s="24"/>
      <c r="E143" s="8"/>
    </row>
    <row r="144" spans="1:6" x14ac:dyDescent="0.2">
      <c r="A144" s="3"/>
      <c r="B144" s="24">
        <v>143</v>
      </c>
      <c r="C144" s="24"/>
      <c r="D144" s="24"/>
      <c r="E144" s="8"/>
    </row>
    <row r="145" spans="1:5" x14ac:dyDescent="0.2">
      <c r="A145" s="3"/>
      <c r="B145" s="24">
        <v>144</v>
      </c>
      <c r="C145" s="24"/>
      <c r="D145" s="24"/>
      <c r="E145" s="8"/>
    </row>
    <row r="146" spans="1:5" x14ac:dyDescent="0.2">
      <c r="A146" s="3"/>
      <c r="B146" s="24">
        <v>145</v>
      </c>
      <c r="C146" s="24"/>
      <c r="D146" s="24"/>
      <c r="E146" s="8"/>
    </row>
    <row r="147" spans="1:5" x14ac:dyDescent="0.2">
      <c r="A147" s="3"/>
      <c r="B147" s="24">
        <v>146</v>
      </c>
      <c r="C147" s="24"/>
      <c r="D147" s="24"/>
      <c r="E147" s="8"/>
    </row>
    <row r="148" spans="1:5" x14ac:dyDescent="0.2">
      <c r="A148" s="3"/>
      <c r="B148" s="24">
        <v>147</v>
      </c>
      <c r="C148" s="24"/>
      <c r="D148" s="24"/>
      <c r="E148" s="8"/>
    </row>
    <row r="149" spans="1:5" x14ac:dyDescent="0.2">
      <c r="A149" s="3"/>
      <c r="B149" s="24">
        <v>148</v>
      </c>
      <c r="C149" s="24"/>
      <c r="D149" s="24"/>
      <c r="E149" s="8"/>
    </row>
    <row r="150" spans="1:5" x14ac:dyDescent="0.2">
      <c r="A150" s="3"/>
      <c r="B150" s="24">
        <v>149</v>
      </c>
      <c r="C150" s="24"/>
      <c r="D150" s="24"/>
      <c r="E150" s="8"/>
    </row>
    <row r="151" spans="1:5" x14ac:dyDescent="0.2">
      <c r="A151" s="3"/>
      <c r="B151" s="24">
        <v>150</v>
      </c>
      <c r="C151" s="24"/>
      <c r="D151" s="24"/>
      <c r="E151" s="8"/>
    </row>
    <row r="152" spans="1:5" x14ac:dyDescent="0.2">
      <c r="A152" s="3"/>
      <c r="B152" s="24">
        <v>151</v>
      </c>
      <c r="C152" s="24"/>
      <c r="D152" s="24"/>
      <c r="E152" s="8"/>
    </row>
    <row r="153" spans="1:5" x14ac:dyDescent="0.2">
      <c r="A153" s="3"/>
      <c r="B153" s="24">
        <v>152</v>
      </c>
      <c r="C153" s="24"/>
      <c r="D153" s="24"/>
      <c r="E153" s="8"/>
    </row>
    <row r="154" spans="1:5" x14ac:dyDescent="0.2">
      <c r="A154" s="3"/>
      <c r="B154" s="24">
        <v>153</v>
      </c>
      <c r="C154" s="24"/>
      <c r="D154" s="24"/>
      <c r="E154" s="8"/>
    </row>
    <row r="155" spans="1:5" x14ac:dyDescent="0.2">
      <c r="A155" s="3"/>
      <c r="B155" s="24">
        <v>154</v>
      </c>
      <c r="C155" s="24"/>
      <c r="D155" s="24"/>
      <c r="E155" s="8"/>
    </row>
    <row r="156" spans="1:5" x14ac:dyDescent="0.2">
      <c r="A156" s="3"/>
      <c r="B156" s="24">
        <v>155</v>
      </c>
      <c r="C156" s="24"/>
      <c r="D156" s="24"/>
      <c r="E156" s="8"/>
    </row>
    <row r="157" spans="1:5" x14ac:dyDescent="0.2">
      <c r="A157" s="3"/>
      <c r="B157" s="24">
        <v>156</v>
      </c>
      <c r="C157" s="24"/>
      <c r="D157" s="24"/>
      <c r="E157" s="8"/>
    </row>
    <row r="158" spans="1:5" x14ac:dyDescent="0.2">
      <c r="A158" s="3"/>
      <c r="B158" s="24">
        <v>157</v>
      </c>
      <c r="C158" s="24"/>
      <c r="D158" s="24"/>
      <c r="E158" s="8"/>
    </row>
    <row r="159" spans="1:5" x14ac:dyDescent="0.2">
      <c r="A159" s="3"/>
      <c r="B159" s="24">
        <v>158</v>
      </c>
      <c r="C159" s="24"/>
      <c r="D159" s="24"/>
      <c r="E159" s="8"/>
    </row>
    <row r="160" spans="1:5" x14ac:dyDescent="0.2">
      <c r="A160" s="3"/>
      <c r="B160" s="24">
        <v>159</v>
      </c>
      <c r="C160" s="24"/>
      <c r="D160" s="24"/>
      <c r="E160" s="8"/>
    </row>
    <row r="161" spans="1:6" x14ac:dyDescent="0.2">
      <c r="A161" s="3"/>
      <c r="B161" s="24">
        <v>160</v>
      </c>
      <c r="C161" s="24"/>
      <c r="D161" s="24"/>
      <c r="E161" s="8"/>
      <c r="F161" s="25"/>
    </row>
    <row r="162" spans="1:6" x14ac:dyDescent="0.2">
      <c r="A162" s="3"/>
      <c r="B162" s="24">
        <v>161</v>
      </c>
      <c r="C162" s="24"/>
      <c r="D162" s="24"/>
      <c r="E162" s="8"/>
    </row>
    <row r="163" spans="1:6" x14ac:dyDescent="0.2">
      <c r="A163" s="3"/>
      <c r="B163" s="24">
        <v>162</v>
      </c>
      <c r="C163" s="24"/>
      <c r="D163" s="24"/>
      <c r="E163" s="8"/>
    </row>
    <row r="164" spans="1:6" x14ac:dyDescent="0.2">
      <c r="A164" s="3"/>
      <c r="B164" s="24">
        <v>163</v>
      </c>
      <c r="C164" s="24"/>
      <c r="D164" s="24"/>
      <c r="E164" s="8"/>
    </row>
    <row r="165" spans="1:6" x14ac:dyDescent="0.2">
      <c r="A165" s="3"/>
      <c r="B165" s="24">
        <v>164</v>
      </c>
      <c r="C165" s="24"/>
      <c r="D165" s="24"/>
      <c r="E165" s="8"/>
    </row>
    <row r="166" spans="1:6" x14ac:dyDescent="0.2">
      <c r="A166" s="3"/>
      <c r="B166" s="24">
        <v>165</v>
      </c>
      <c r="C166" s="24"/>
      <c r="D166" s="24"/>
      <c r="E166" s="8"/>
    </row>
    <row r="167" spans="1:6" x14ac:dyDescent="0.2">
      <c r="A167" s="3"/>
      <c r="B167" s="24">
        <v>166</v>
      </c>
      <c r="C167" s="24"/>
      <c r="D167" s="24"/>
      <c r="E167" s="8"/>
    </row>
    <row r="168" spans="1:6" x14ac:dyDescent="0.2">
      <c r="A168" s="3"/>
      <c r="B168" s="24">
        <v>167</v>
      </c>
      <c r="C168" s="24"/>
      <c r="D168" s="24"/>
      <c r="E168" s="8"/>
    </row>
    <row r="169" spans="1:6" x14ac:dyDescent="0.2">
      <c r="A169" s="3"/>
      <c r="B169" s="24">
        <v>168</v>
      </c>
      <c r="C169" s="24"/>
      <c r="D169" s="24"/>
      <c r="E169" s="8"/>
    </row>
    <row r="170" spans="1:6" x14ac:dyDescent="0.2">
      <c r="A170" s="3"/>
      <c r="B170" s="24">
        <v>169</v>
      </c>
      <c r="C170" s="24"/>
      <c r="D170" s="24"/>
      <c r="E170" s="8"/>
    </row>
    <row r="171" spans="1:6" x14ac:dyDescent="0.2">
      <c r="A171" s="3"/>
      <c r="B171" s="24">
        <v>170</v>
      </c>
      <c r="C171" s="24"/>
      <c r="D171" s="24"/>
      <c r="E171" s="8"/>
    </row>
    <row r="172" spans="1:6" x14ac:dyDescent="0.2">
      <c r="A172" s="3"/>
      <c r="B172" s="24">
        <v>171</v>
      </c>
      <c r="C172" s="24"/>
      <c r="D172" s="24"/>
      <c r="E172" s="8"/>
    </row>
    <row r="173" spans="1:6" x14ac:dyDescent="0.2">
      <c r="A173" s="3"/>
      <c r="B173" s="24">
        <v>172</v>
      </c>
      <c r="C173" s="24"/>
      <c r="D173" s="24"/>
      <c r="E173" s="8"/>
    </row>
    <row r="174" spans="1:6" x14ac:dyDescent="0.2">
      <c r="A174" s="3"/>
      <c r="B174" s="24">
        <v>173</v>
      </c>
      <c r="C174" s="24"/>
      <c r="D174" s="24"/>
      <c r="E174" s="8"/>
    </row>
    <row r="175" spans="1:6" x14ac:dyDescent="0.2">
      <c r="A175" s="3"/>
      <c r="B175" s="24">
        <v>174</v>
      </c>
      <c r="C175" s="24"/>
      <c r="D175" s="24"/>
      <c r="E175" s="8"/>
    </row>
    <row r="176" spans="1:6" x14ac:dyDescent="0.2">
      <c r="A176" s="3"/>
      <c r="B176" s="24">
        <v>175</v>
      </c>
      <c r="C176" s="24"/>
      <c r="D176" s="24"/>
      <c r="E176" s="8"/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140625" defaultRowHeight="12.75" customHeight="1" x14ac:dyDescent="0.2"/>
  <sheetData/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workbookViewId="0">
      <selection activeCell="P36" sqref="P36"/>
    </sheetView>
  </sheetViews>
  <sheetFormatPr baseColWidth="10" defaultColWidth="11.42578125" defaultRowHeight="12" customHeight="1" x14ac:dyDescent="0.2"/>
  <cols>
    <col min="1" max="1" width="2.5703125" customWidth="1"/>
    <col min="2" max="2" width="3.28515625" customWidth="1"/>
    <col min="3" max="3" width="25.5703125" customWidth="1"/>
    <col min="4" max="12" width="5.28515625" customWidth="1"/>
    <col min="13" max="13" width="7.85546875" customWidth="1"/>
    <col min="14" max="14" width="4.42578125" customWidth="1"/>
  </cols>
  <sheetData>
    <row r="1" spans="2:16" ht="14.25" customHeight="1" x14ac:dyDescent="0.2">
      <c r="L1" s="102" t="str">
        <f>CONCATENATE("Edad: ",Datos!G14," años ")</f>
        <v xml:space="preserve">Edad: 20 años </v>
      </c>
      <c r="M1" s="96"/>
      <c r="N1" s="96"/>
    </row>
    <row r="2" spans="2:16" ht="12.75" customHeight="1" x14ac:dyDescent="0.2">
      <c r="B2" s="101" t="s">
        <v>45</v>
      </c>
      <c r="C2" s="96"/>
      <c r="M2" s="27" t="s">
        <v>46</v>
      </c>
    </row>
    <row r="3" spans="2:16" ht="12.75" customHeight="1" x14ac:dyDescent="0.2">
      <c r="B3" s="26" t="s">
        <v>47</v>
      </c>
      <c r="C3" s="28" t="s">
        <v>48</v>
      </c>
      <c r="D3" s="90">
        <f>((Respuestas!C63+Respuestas!C91)+Respuestas!C153)+Respuestas!C170</f>
        <v>0</v>
      </c>
      <c r="E3" s="29" t="s">
        <v>49</v>
      </c>
      <c r="F3" s="103" t="str">
        <f>IF((Auxiliar!E4=TRUE),"Válido","Inválido")</f>
        <v>Válido</v>
      </c>
      <c r="G3" s="96"/>
      <c r="H3" s="103" t="str">
        <f>IF((Auxiliar!F4="VERDADERO"),"(Cuestionable)"," ")</f>
        <v xml:space="preserve"> </v>
      </c>
      <c r="I3" s="96"/>
      <c r="J3" s="96"/>
      <c r="M3" s="30" t="s">
        <v>50</v>
      </c>
    </row>
    <row r="4" spans="2:16" ht="12.75" customHeight="1" x14ac:dyDescent="0.2">
      <c r="B4" s="26" t="s">
        <v>51</v>
      </c>
      <c r="C4" s="28" t="s">
        <v>52</v>
      </c>
      <c r="D4" s="31">
        <f>(((D13+D18)*1.5)+((((D10+D11)+D12)+D19)*1.6))+(((D14+D15)+D16)+D17)</f>
        <v>0</v>
      </c>
      <c r="E4" s="29" t="s">
        <v>49</v>
      </c>
      <c r="F4" s="103" t="str">
        <f>IF((Auxiliar!C5=TRUE),"Válido","Inválido")</f>
        <v>Inválido</v>
      </c>
      <c r="G4" s="96"/>
      <c r="L4" s="3"/>
      <c r="M4" s="91">
        <f>IF((Datos!G12="M"),'BR mujer'!C32,'BR mujer'!C32)</f>
        <v>0</v>
      </c>
      <c r="N4" s="26" t="s">
        <v>51</v>
      </c>
    </row>
    <row r="5" spans="2:16" ht="12.75" customHeight="1" x14ac:dyDescent="0.2">
      <c r="B5" s="26" t="s">
        <v>53</v>
      </c>
      <c r="C5" s="28" t="s">
        <v>54</v>
      </c>
      <c r="D5" s="29">
        <f>(((((((((((((((((((((Respuestas!C5+Respuestas!C15)+Respuestas!C35)+Respuestas!C40)+Respuestas!C61)+Respuestas!C62)+Respuestas!C76)+Respuestas!C79)+Respuestas!C87)+Respuestas!C89)+Respuestas!C90)+Respuestas!C94)+Respuestas!C104)+Respuestas!C107)+Respuestas!C123)+Respuestas!C126)+Respuestas!C127)+Respuestas!C138)+Respuestas!C139)+Respuestas!C150)+Respuestas!C154)+Respuestas!C160)+Respuestas!C167</f>
        <v>0</v>
      </c>
      <c r="E5" s="29" t="s">
        <v>49</v>
      </c>
      <c r="F5" s="104"/>
      <c r="G5" s="96"/>
      <c r="L5" s="3"/>
      <c r="M5" s="91">
        <f>IF((Datos!G12="M"),'BR hombre'!G25,'BR mujer'!G24)</f>
        <v>0</v>
      </c>
      <c r="N5" s="26" t="s">
        <v>53</v>
      </c>
    </row>
    <row r="6" spans="2:16" ht="12.75" customHeight="1" x14ac:dyDescent="0.2">
      <c r="B6" s="26" t="s">
        <v>55</v>
      </c>
      <c r="C6" s="28" t="s">
        <v>56</v>
      </c>
      <c r="D6" s="29">
        <f>((((((((((((((((((((((((((((((((((((((((((((Respuestas!C4+Respuestas!C6)+Respuestas!C9)+Respuestas!C19)+Respuestas!C24)+Respuestas!C25)+Respuestas!C26)+Respuestas!C27)+Respuestas!C28)+Respuestas!C34)+Respuestas!C37)+Respuestas!C44)+Respuestas!C46)+Respuestas!C50)+Respuestas!C51)+Respuestas!C52)+Respuestas!C54)+Respuestas!C55)+Respuestas!C59)+Respuestas!C60)+Respuestas!C64)+Respuestas!C67)+Respuestas!C68)+Respuestas!C69)+Respuestas!C72)+Respuestas!C73)+Respuestas!C77)+Respuestas!C80)+Respuestas!C83)+Respuestas!C97)+Respuestas!C98)+Respuestas!C100)+Respuestas!C101)+Respuestas!C103)+Respuestas!C109)+Respuestas!C111)+Respuestas!C115)+Respuestas!C116)+Respuestas!C118)+Respuestas!C119)+Respuestas!C121)+Respuestas!C129)+Respuestas!C133)+Respuestas!C137)+Respuestas!C159)+Respuestas!C168</f>
        <v>0</v>
      </c>
      <c r="E6" s="29" t="s">
        <v>49</v>
      </c>
      <c r="F6" s="104"/>
      <c r="G6" s="96"/>
      <c r="L6" s="3"/>
      <c r="M6" s="92">
        <f>IF((Datos!G12="M"),'BR hombre'!J37,'BR mujer'!J38)</f>
        <v>12</v>
      </c>
      <c r="N6" s="26" t="s">
        <v>55</v>
      </c>
    </row>
    <row r="7" spans="2:16" ht="12.75" customHeight="1" x14ac:dyDescent="0.2">
      <c r="M7" s="4"/>
    </row>
    <row r="8" spans="2:16" ht="12" customHeight="1" x14ac:dyDescent="0.2">
      <c r="D8" s="105" t="s">
        <v>46</v>
      </c>
      <c r="E8" s="96"/>
      <c r="F8" s="105" t="s">
        <v>57</v>
      </c>
      <c r="G8" s="96"/>
      <c r="H8" s="105" t="s">
        <v>58</v>
      </c>
      <c r="I8" s="96"/>
      <c r="J8" s="96"/>
      <c r="K8" s="96"/>
      <c r="L8" s="96"/>
      <c r="M8" s="27" t="s">
        <v>46</v>
      </c>
    </row>
    <row r="9" spans="2:16" ht="12.75" customHeight="1" x14ac:dyDescent="0.2">
      <c r="B9" s="101" t="s">
        <v>59</v>
      </c>
      <c r="C9" s="96"/>
      <c r="D9" s="30" t="s">
        <v>60</v>
      </c>
      <c r="E9" s="30" t="s">
        <v>61</v>
      </c>
      <c r="F9" s="30" t="s">
        <v>51</v>
      </c>
      <c r="G9" s="30" t="s">
        <v>62</v>
      </c>
      <c r="H9" s="30" t="s">
        <v>63</v>
      </c>
      <c r="I9" s="30" t="s">
        <v>64</v>
      </c>
      <c r="J9" s="30" t="s">
        <v>65</v>
      </c>
      <c r="K9" s="30" t="s">
        <v>66</v>
      </c>
      <c r="L9" s="30" t="s">
        <v>67</v>
      </c>
      <c r="M9" s="30" t="s">
        <v>50</v>
      </c>
    </row>
    <row r="10" spans="2:16" ht="12.75" customHeight="1" x14ac:dyDescent="0.2">
      <c r="B10" s="26">
        <v>1</v>
      </c>
      <c r="C10" s="32" t="s">
        <v>68</v>
      </c>
      <c r="D10" s="33">
        <f>((((((((((((((((((((((((((((((((((Respuestas!C3*3)+(Respuestas!C11*2))+(Respuestas!C14*3))+Respuestas!D15)+Respuestas!C17)+(Respuestas!C20*3))+(Respuestas!D21*2))+Respuestas!C23)+Respuestas!C26)+Respuestas!D29)+(Respuestas!C34*2))+(Respuestas!C35*3))+Respuestas!C47)+(Respuestas!C48*2))+(Respuestas!D49*2))+Respuestas!C54)+Respuestas!D61)+Respuestas!D79)+(Respuestas!C82*3))+(Respuestas!C84*2))+Respuestas!C86)+Respuestas!D96)+Respuestas!D104)+(Respuestas!C107*2))+Respuestas!C109)+Respuestas!D112)+(Respuestas!C125*2))+Respuestas!D126)+Respuestas!C142)+Respuestas!C143)+(Respuestas!C144*3))+(Respuestas!C151*2))+Respuestas!C160)+Respuestas!C161)+(Respuestas!C162*3)</f>
        <v>0</v>
      </c>
      <c r="E10" s="33">
        <f>IF((Datos!G12="M"),'BR hombre'!M43,'BR mujer'!M47)</f>
        <v>0</v>
      </c>
      <c r="F10" s="34">
        <f>E10+Auxiliar!C35</f>
        <v>0</v>
      </c>
      <c r="G10" s="35"/>
      <c r="H10" s="36"/>
      <c r="I10" s="36"/>
      <c r="J10" s="36"/>
      <c r="K10" s="36"/>
      <c r="L10" s="37"/>
      <c r="M10" s="34">
        <f>F10</f>
        <v>0</v>
      </c>
      <c r="N10" s="26">
        <v>1</v>
      </c>
    </row>
    <row r="11" spans="2:16" ht="12.75" customHeight="1" x14ac:dyDescent="0.2">
      <c r="B11" s="26">
        <v>2</v>
      </c>
      <c r="C11" s="32" t="s">
        <v>69</v>
      </c>
      <c r="D11" s="33">
        <f>(((((((((((((((((((((((((((((((((((((((Respuestas!C3+(Respuestas!C4*3))+(Respuestas!C9*3))+Respuestas!D15)+(Respuestas!C20*2))+Respuestas!D22)+(Respuestas!C24*2))+(Respuestas!C26*2))+(Respuestas!C28*2))+Respuestas!D29)+(Respuestas!C33*2))+Respuestas!C35)+Respuestas!C46)+(Respuestas!C48*2))+(Respuestas!C50*3))+(Respuestas!C57*2))+(Respuestas!C58*2))+(Respuestas!C64*3))+(Respuestas!C78*3))+Respuestas!C82)+(Respuestas!C84*2))+Respuestas!C86)+(Respuestas!C103*2))+Respuestas!C107)+Respuestas!C110)+(Respuestas!C111*2))+Respuestas!C114)+(Respuestas!C116*2))+(Respuestas!C119*2))+(Respuestas!C121*3))+Respuestas!D126)+Respuestas!C134)+Respuestas!C140)+(Respuestas!C142*3))+Respuestas!C148)+(Respuestas!C151*2))+(Respuestas!C156*2))+(Respuestas!C159*3))+Respuestas!C161)+Respuestas!D164)+(Respuestas!C172*2)</f>
        <v>0</v>
      </c>
      <c r="E11" s="33">
        <f>IF((Datos!G12="M"),'BR hombre'!P49,'BR mujer'!P54)</f>
        <v>6</v>
      </c>
      <c r="F11" s="33">
        <f>E11+Auxiliar!C35</f>
        <v>6</v>
      </c>
      <c r="G11" s="38"/>
      <c r="H11" s="33">
        <f>IF((Auxiliar!E47&gt;0),Auxiliar!E47,F11)</f>
        <v>6</v>
      </c>
      <c r="I11" s="39"/>
      <c r="J11" s="39"/>
      <c r="K11" s="39"/>
      <c r="L11" s="39"/>
      <c r="M11" s="34">
        <f>H11</f>
        <v>6</v>
      </c>
      <c r="N11" s="26">
        <v>2</v>
      </c>
      <c r="P11">
        <f>D3</f>
        <v>0</v>
      </c>
    </row>
    <row r="12" spans="2:16" ht="12.75" customHeight="1" x14ac:dyDescent="0.2">
      <c r="B12" s="26">
        <v>3</v>
      </c>
      <c r="C12" s="32" t="s">
        <v>70</v>
      </c>
      <c r="D12" s="33">
        <f>((((((((((((((((((((((((((((((((((((Respuestas!D5*2)+Respuestas!D8)+(Respuestas!C11*3))+Respuestas!D13)+Respuestas!D22)+Respuestas!D29)+(Respuestas!C32*3))+(Respuestas!C35*2))+Respuestas!D41)+Respuestas!D42)+(Respuestas!C43*3))+Respuestas!D44)+Respuestas!C50)+Respuestas!C55)+(Respuestas!C58*2))+(Respuestas!C61*2))+Respuestas!D75)+Respuestas!C76)+(Respuestas!C78*2))+(Respuestas!C79*3))+(Respuestas!C82*2))+Respuestas!D92)+Respuestas!D93)+(Respuestas!C98*2))+Respuestas!D102)+(Respuestas!C107*3))+Respuestas!C111)+Respuestas!C126)+(Respuestas!C134*3))+(Respuestas!C146*3))+Respuestas!D148)+Respuestas!C150)+(Respuestas!C160*3))+Respuestas!D163)+Respuestas!D164)+Respuestas!C169)+(Respuestas!C174*3)</f>
        <v>0</v>
      </c>
      <c r="E12" s="33">
        <f>IF((Datos!G12="M"),'BR hombre'!S54,'BR mujer'!S56)</f>
        <v>0</v>
      </c>
      <c r="F12" s="33">
        <f>E12+Auxiliar!C35</f>
        <v>0</v>
      </c>
      <c r="G12" s="38"/>
      <c r="H12" s="39"/>
      <c r="I12" s="39"/>
      <c r="J12" s="39"/>
      <c r="K12" s="39"/>
      <c r="L12" s="39"/>
      <c r="M12" s="34">
        <f t="shared" ref="M12:M18" si="0">F12</f>
        <v>0</v>
      </c>
      <c r="N12" s="26">
        <v>3</v>
      </c>
      <c r="P12" s="89">
        <f>D4</f>
        <v>0</v>
      </c>
    </row>
    <row r="13" spans="2:16" ht="12.75" customHeight="1" x14ac:dyDescent="0.2">
      <c r="B13" s="26">
        <v>4</v>
      </c>
      <c r="C13" s="32" t="s">
        <v>71</v>
      </c>
      <c r="D13" s="33">
        <f>((((((((((((((((((((((((((((((((((((((Respuestas!D4+Respuestas!C8)+(Respuestas!C10*2))+(Respuestas!C15*3))+Respuestas!D20)+(Respuestas!C21*3))+(Respuestas!C29*3))+Respuestas!C38)+Respuestas!D40)+Respuestas!C41)+Respuestas!C42)+(Respuestas!C43*2))+(Respuestas!C44*2))+(Respuestas!C49*3))+Respuestas!D52)+Respuestas!C57)+(Respuestas!C61*3))+(Respuestas!D62*2))+(Respuestas!C67*2))+Respuestas!D78)+(Respuestas!C87*3))+Respuestas!C90)+Respuestas!C92)+Respuestas!C96)+(Respuestas!C104*2))+(Respuestas!C112*3))+(Respuestas!C126*3))+Respuestas!D127)+Respuestas!C129)+Respuestas!C131)+(Respuestas!C134*2))+(Respuestas!C138*3))+Respuestas!C143)+(Respuestas!D159*2))+Respuestas!C163)+(Respuestas!C167*2))+(Respuestas!C171*3))+Respuestas!C172)+Respuestas!C173)+Respuestas!C174</f>
        <v>0</v>
      </c>
      <c r="E13" s="33">
        <f>IF((Datos!G12="M"),'BR hombre'!V61,'BR mujer'!V55)</f>
        <v>6</v>
      </c>
      <c r="F13" s="33">
        <f>E13+Auxiliar!C35</f>
        <v>6</v>
      </c>
      <c r="G13" s="38"/>
      <c r="H13" s="39"/>
      <c r="I13" s="39"/>
      <c r="J13" s="39"/>
      <c r="K13" s="39"/>
      <c r="L13" s="39"/>
      <c r="M13" s="34">
        <f t="shared" si="0"/>
        <v>6</v>
      </c>
      <c r="N13" s="26">
        <v>4</v>
      </c>
    </row>
    <row r="14" spans="2:16" ht="12.75" customHeight="1" x14ac:dyDescent="0.2">
      <c r="B14" s="26">
        <v>5</v>
      </c>
      <c r="C14" s="32" t="s">
        <v>72</v>
      </c>
      <c r="D14" s="33">
        <f>((((((((((((((((((((((((((((((((((((((((((((((((Respuestas!C2*3)+Respuestas!C3)+(Respuestas!C5*2))+(Respuestas!C7*3))+Respuestas!D9)+Respuestas!C13)+(Respuestas!C15*2))+(Respuestas!C16*3))+(Respuestas!C17*2))+Respuestas!C23)+Respuestas!C29)+Respuestas!D32)+Respuestas!C33)+(Respuestas!C38*3))+(Respuestas!C42*2))+(Respuestas!D43*2))+Respuestas!C44)+Respuestas!D46)+Respuestas!D52)+Respuestas!C56)+Respuestas!C61)+Respuestas!D79)+Respuestas!C81)+Respuestas!C86)+(Respuestas!C87*2))+(Respuestas!C90*3))+(Respuestas!C92*3))+(Respuestas!C104*2))+Respuestas!D107)+(Respuestas!C112*2))+(Respuestas!C126*2))+Respuestas!C127)+(Respuestas!C130*3))+Respuestas!C131)+(Respuestas!C132*3))+Respuestas!C135)+Respuestas!C136)+(Respuestas!C138*2))+(Respuestas!C143*3))+Respuestas!C144)+Respuestas!C147)+(Respuestas!D150*2))+(Respuestas!D159*2))+Respuestas!C164)+(Respuestas!C166*2))+(Respuestas!C167*3))+(Respuestas!C171*2))+(Respuestas!C172*2))+(Respuestas!C173*2)</f>
        <v>0</v>
      </c>
      <c r="E14" s="33">
        <f>IF((Datos!G12="M"),'BR hombre'!Y70,'BR mujer'!Y60)</f>
        <v>0</v>
      </c>
      <c r="F14" s="33">
        <f>E14+Auxiliar!C35</f>
        <v>0</v>
      </c>
      <c r="G14" s="38"/>
      <c r="H14" s="39"/>
      <c r="I14" s="39"/>
      <c r="J14" s="39"/>
      <c r="K14" s="39"/>
      <c r="L14" s="39"/>
      <c r="M14" s="34">
        <f t="shared" si="0"/>
        <v>0</v>
      </c>
      <c r="N14" s="26">
        <v>5</v>
      </c>
    </row>
    <row r="15" spans="2:16" ht="12.75" customHeight="1" x14ac:dyDescent="0.2">
      <c r="B15" s="26" t="s">
        <v>73</v>
      </c>
      <c r="C15" s="32" t="s">
        <v>74</v>
      </c>
      <c r="D15" s="33">
        <f>((((((((((((((((((((((((((((((((((((((((((((Respuestas!C2*2)+(Respuestas!C8*3))+(Respuestas!C13*2))+Respuestas!C16)+(Respuestas!C21*2))+(Respuestas!C23*2))+(Respuestas!C33*2))+Respuestas!D35)+(Respuestas!C39*2))+(Respuestas!C41*3))+(Respuestas!D43*2))+(Respuestas!C44*2))+Respuestas!C45)+Respuestas!C49)+(Respuestas!C56*2))+Respuestas!C65)+(Respuestas!C74*2))+(Respuestas!C75*2))+Respuestas!D78)+(Respuestas!D79*2))+(Respuestas!C81*2))+(Respuestas!D82*2))+Respuestas!C86)+(Respuestas!C87*2))+(Respuestas!C88*2))+(Respuestas!C92*2))+(Respuestas!C93*3))+(Respuestas!C95*3))+Respuestas!C102)+(Respuestas!C104*3))+Respuestas!C105)+Respuestas!C112)+Respuestas!C114)+(Respuestas!C117*3))+(Respuestas!C130*2))+(Respuestas!C131*3))+Respuestas!C141)+(Respuestas!C143*2))+(Respuestas!C145*2))+(Respuestas!C148*3))+Respuestas!C158)+(Respuestas!C163*3))+(Respuestas!C166*2))+Respuestas!C172)+(Respuestas!C173*3)</f>
        <v>0</v>
      </c>
      <c r="E15" s="33">
        <f>IF((Datos!G12="M"),'BR hombre'!AB57,'BR mujer'!AB59)</f>
        <v>0</v>
      </c>
      <c r="F15" s="33">
        <f>E15+Auxiliar!C35</f>
        <v>0</v>
      </c>
      <c r="G15" s="38"/>
      <c r="H15" s="39"/>
      <c r="I15" s="39"/>
      <c r="J15" s="39"/>
      <c r="K15" s="39"/>
      <c r="L15" s="39"/>
      <c r="M15" s="34">
        <f t="shared" si="0"/>
        <v>0</v>
      </c>
      <c r="N15" s="26" t="s">
        <v>73</v>
      </c>
    </row>
    <row r="16" spans="2:16" ht="12.75" customHeight="1" x14ac:dyDescent="0.2">
      <c r="B16" s="26" t="s">
        <v>75</v>
      </c>
      <c r="C16" s="32" t="s">
        <v>76</v>
      </c>
      <c r="D16" s="33">
        <f>((((((((((((((((((((((((((((((((((((((((((((Respuestas!C2*2)+(Respuestas!C5*3))+Respuestas!C8)+(Respuestas!C10*3))+(Respuestas!C13*3))+(Respuestas!C22*2))+(Respuestas!C31*3))+Respuestas!D32)+Respuestas!C33)+Respuestas!C39)+Respuestas!C41)+(Respuestas!C42*3))+(Respuestas!D43*2))+Respuestas!C44)+(Respuestas!C45*3))+Respuestas!C59)+(Respuestas!C65*2))+Respuestas!C67)+Respuestas!D72)+(Respuestas!C75*2))+(Respuestas!D78*2))+(Respuestas!D79*2))+Respuestas!C81)+(Respuestas!C83*2))+(Respuestas!C85*2))+Respuestas!C87)+(Respuestas!C92*2))+Respuestas!C96)+(Respuestas!C102*3))+Respuestas!D107)+(Respuestas!C108*2))+(Respuestas!C116*2))+(Respuestas!C122*2))+(Respuestas!C130*2))+(Respuestas!C135*3))+Respuestas!C136)+Respuestas!C143)+Respuestas!D146)+Respuestas!C147)+Respuestas!C148)+(Respuestas!C149*3))+(Respuestas!C156*2))+(Respuestas!C164*3))+Respuestas!C166)+(Respuestas!C167*2)</f>
        <v>0</v>
      </c>
      <c r="E16" s="33">
        <f>IF((Datos!G12="M"),'BR hombre'!AE56,'BR mujer'!AE65)</f>
        <v>0</v>
      </c>
      <c r="F16" s="33">
        <f>E16+Auxiliar!C35</f>
        <v>0</v>
      </c>
      <c r="G16" s="38"/>
      <c r="H16" s="39"/>
      <c r="I16" s="39"/>
      <c r="J16" s="39"/>
      <c r="K16" s="39"/>
      <c r="L16" s="39"/>
      <c r="M16" s="34">
        <f t="shared" si="0"/>
        <v>0</v>
      </c>
      <c r="N16" s="26" t="s">
        <v>75</v>
      </c>
    </row>
    <row r="17" spans="2:14" ht="12.75" customHeight="1" x14ac:dyDescent="0.2">
      <c r="B17" s="26">
        <v>7</v>
      </c>
      <c r="C17" s="32" t="s">
        <v>77</v>
      </c>
      <c r="D17" s="33">
        <f>((((((((((((((((((((((((((((((((((((Respuestas!C5+Respuestas!D8)+(Respuestas!D21*2))+(Respuestas!C22*3))+Respuestas!C33)+(Respuestas!C40*3))+Respuestas!D41)+Respuestas!D44)+(Respuestas!C47*3))+(Respuestas!D49*2))+Respuestas!D51)+Respuestas!D61)+(Respuestas!C62*3))+(Respuestas!C65*2))+Respuestas!D67)+Respuestas!C75)+(Respuestas!C76*3))+Respuestas!D78)+Respuestas!C79)+Respuestas!C82)+(Respuestas!D87*2))+(Respuestas!C89*3))+Respuestas!D93)+Respuestas!D96)+Respuestas!D104)+Respuestas!D112)+(Respuestas!C127*3))+Respuestas!D129)+(Respuestas!C135*2))+(Respuestas!C139*3))+(Respuestas!D146*2))+(Respuestas!C149*2))+(Respuestas!C150*3))+(Respuestas!C154*3))+Respuestas!D156)+(Respuestas!C160*2))+(Respuestas!C162*2))+(Respuestas!C164*2)</f>
        <v>0</v>
      </c>
      <c r="E17" s="33">
        <f>IF((Datos!G12="M"),'BR hombre'!AH64,'BR mujer'!AH63)</f>
        <v>6</v>
      </c>
      <c r="F17" s="33">
        <f>E17+Auxiliar!C35</f>
        <v>6</v>
      </c>
      <c r="G17" s="38"/>
      <c r="H17" s="39"/>
      <c r="I17" s="39"/>
      <c r="J17" s="39"/>
      <c r="K17" s="39"/>
      <c r="L17" s="39"/>
      <c r="M17" s="34">
        <f t="shared" si="0"/>
        <v>6</v>
      </c>
      <c r="N17" s="26">
        <v>7</v>
      </c>
    </row>
    <row r="18" spans="2:14" ht="12.75" customHeight="1" x14ac:dyDescent="0.2">
      <c r="B18" s="26" t="s">
        <v>78</v>
      </c>
      <c r="C18" s="32" t="s">
        <v>79</v>
      </c>
      <c r="D18" s="33">
        <f>(((((((((((((((((((((((((((((((((((((((Respuestas!C2+Respuestas!C5)+(Respuestas!C10*2))+Respuestas!C13)+(Respuestas!C17*2))+Respuestas!C22)+(Respuestas!C23*3))+Respuestas!C24)+Respuestas!C26)+(Respuestas!C29*2))+(Respuestas!C44*2))+(Respuestas!C51*3))+Respuestas!C52)+(Respuestas!C56*3))+Respuestas!C59)+Respuestas!D62)+(Respuestas!C65*2))+(Respuestas!C67*3))+(Respuestas!C74*2))+(Respuestas!C75*2))+(Respuestas!C78*2))+(Respuestas!C83*2))+(Respuestas!C87*2))+(Respuestas!C96*3))+(Respuestas!C102*2))+(Respuestas!C105*3))+(Respuestas!C108*3))+Respuestas!C111)+(Respuestas!C116*2))+Respuestas!C121)+(Respuestas!C124*2))+(Respuestas!C129*2))+Respuestas!C130)+(Respuestas!C136*3))+Respuestas!C140)+(Respuestas!D150*2))+(Respuestas!C156*2))+(Respuestas!C157*3))+(Respuestas!D160*2))+(Respuestas!C166*3))+Respuestas!C172</f>
        <v>0</v>
      </c>
      <c r="E18" s="33">
        <f>IF((Datos!G12="M"),'BR hombre'!AK58,'BR mujer'!AK56)</f>
        <v>0</v>
      </c>
      <c r="F18" s="33">
        <f>E18+Auxiliar!C35</f>
        <v>0</v>
      </c>
      <c r="G18" s="38"/>
      <c r="H18" s="39"/>
      <c r="I18" s="39"/>
      <c r="J18" s="39"/>
      <c r="K18" s="39"/>
      <c r="L18" s="39"/>
      <c r="M18" s="34">
        <f t="shared" si="0"/>
        <v>0</v>
      </c>
      <c r="N18" s="26" t="s">
        <v>78</v>
      </c>
    </row>
    <row r="19" spans="2:14" ht="12.75" customHeight="1" x14ac:dyDescent="0.2">
      <c r="B19" s="26" t="s">
        <v>80</v>
      </c>
      <c r="C19" s="32" t="s">
        <v>81</v>
      </c>
      <c r="D19" s="40">
        <f>((((((((((((((((((((((((((((((((((((((Respuestas!C9+(Respuestas!C11*2))+(Respuestas!C17*2))+Respuestas!C19)+(Respuestas!C24*3))+Respuestas!C26)+(Respuestas!C29*2))+Respuestas!C32)+(Respuestas!C43*2))+(Respuestas!C46*2))+(Respuestas!C52*2))+(Respuestas!C55*2))+(Respuestas!C57*2))+(Respuestas!C58*3))+Respuestas!C64)+(Respuestas!C66*3))+Respuestas!C72)+Respuestas!C74)+Respuestas!D75)+(Respuestas!C78*2))+Respuestas!C82)+Respuestas!C83)+Respuestas!C100)+(Respuestas!C107*2))+(Respuestas!C111*3))+(Respuestas!C116*2))+(Respuestas!C121*2))+(Respuestas!C122*3))+Respuestas!C129)+(Respuestas!C133*2))+Respuestas!C134)+(Respuestas!C140*3))+Respuestas!C142)+(Respuestas!C146*2))+(Respuestas!C155*3))+(Respuestas!C156*2))+Respuestas!C168)+(Respuestas!C169*3))+Respuestas!C172)+Respuestas!C174</f>
        <v>0</v>
      </c>
      <c r="E19" s="40">
        <f>IF((Datos!G12="M"),'BR hombre'!AN46,'BR mujer'!AN51)</f>
        <v>0</v>
      </c>
      <c r="F19" s="40">
        <f>E19+Auxiliar!C35</f>
        <v>0</v>
      </c>
      <c r="G19" s="41"/>
      <c r="H19" s="40">
        <f>IF((Auxiliar!F47&gt;0),Auxiliar!F47,F19)</f>
        <v>0</v>
      </c>
      <c r="I19" s="42"/>
      <c r="J19" s="42"/>
      <c r="K19" s="42"/>
      <c r="L19" s="42"/>
      <c r="M19" s="93">
        <f>H19</f>
        <v>0</v>
      </c>
      <c r="N19" s="26" t="s">
        <v>80</v>
      </c>
    </row>
    <row r="20" spans="2:14" ht="12.75" customHeight="1" x14ac:dyDescent="0.2"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4" ht="12.75" customHeight="1" x14ac:dyDescent="0.2">
      <c r="B21" s="101" t="s">
        <v>82</v>
      </c>
      <c r="C21" s="9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4" ht="12.75" customHeight="1" x14ac:dyDescent="0.2">
      <c r="B22" s="26" t="s">
        <v>83</v>
      </c>
      <c r="C22" s="32" t="s">
        <v>84</v>
      </c>
      <c r="D22" s="43">
        <f>(((((((((((((((((((((((((((((((((((((((((((Respuestas!C3*2)+(Respuestas!C4*2))+(Respuestas!C9*2))+Respuestas!C11)+Respuestas!C14)+Respuestas!D15)+Respuestas!C20)+Respuestas!C24)+(Respuestas!C25*3))+Respuestas!C26)+(Respuestas!C32*2))+(Respuestas!C39*2))+(Respuestas!C48*3))+Respuestas!D49)+(Respuestas!C50*2))+Respuestas!C54)+Respuestas!D61)+(Respuestas!C64*2))+(Respuestas!C70*3))+(Respuestas!C78*2))+(Respuestas!C84*3))+(Respuestas!C86*2))+(Respuestas!C101*2))+(Respuestas!C103*3))+Respuestas!C109)+(Respuestas!C113*3))+(Respuestas!C114*2))+(Respuestas!C119*3))+(Respuestas!C121*2))+(Respuestas!C124*2))+(Respuestas!C125*2))+Respuestas!C131)+(Respuestas!C134*2))+Respuestas!C137)+(Respuestas!C142*2))+Respuestas!C148)+(Respuestas!C151*3))+(Respuestas!C159*2))+Respuestas!C161)+Respuestas!C162)+Respuestas!C163)+(Respuestas!C165*2))+Respuestas!C166)+(Respuestas!D167*2)</f>
        <v>0</v>
      </c>
      <c r="E22" s="43">
        <f>IF((Datos!G12="M"),'BR hombre'!AQ51,'BR mujer'!AQ51)</f>
        <v>6</v>
      </c>
      <c r="F22" s="44"/>
      <c r="G22" s="43">
        <f>E22+Auxiliar!G35</f>
        <v>6</v>
      </c>
      <c r="H22" s="44"/>
      <c r="I22" s="43">
        <f>G22+Auxiliar!C50</f>
        <v>5</v>
      </c>
      <c r="J22" s="43">
        <f>IF((Auxiliar!C56=TRUE),(I22+4),I22)</f>
        <v>9</v>
      </c>
      <c r="K22" s="43">
        <f>IF((Auxiliar!C62=TRUE),(J22-2),J22)</f>
        <v>9</v>
      </c>
      <c r="L22" s="44"/>
      <c r="M22" s="94">
        <f>K22</f>
        <v>9</v>
      </c>
      <c r="N22" s="26" t="s">
        <v>83</v>
      </c>
    </row>
    <row r="23" spans="2:14" ht="12.75" customHeight="1" x14ac:dyDescent="0.2">
      <c r="B23" s="26" t="s">
        <v>85</v>
      </c>
      <c r="C23" s="32" t="s">
        <v>86</v>
      </c>
      <c r="D23" s="33">
        <f>(((((((((((((((((((((((((((((((((((((((((((((((((((((((((((((Respuestas!C6*2)+Respuestas!C8)+(Respuestas!C23*2))+(Respuestas!C24*2))+(Respuestas!C26*3))+(Respuestas!C27*2))+(Respuestas!C28*2))+(Respuestas!C36*2))+Respuestas!C37)+Respuestas!C41)+(Respuestas!C44*3))+Respuestas!C45)+(Respuestas!C51*2))+Respuestas!C52)+Respuestas!C54)+Respuestas!C55)+(Respuestas!C57*3))+Respuestas!C58)+(Respuestas!C59*3))+(Respuestas!C60*2))+Respuestas!C66)+(Respuestas!C67*2))+Respuestas!C68)+Respuestas!C73)+(Respuestas!C74*3))+Respuestas!C75)+Respuestas!C78)+Respuestas!C79)+(Respuestas!C80*2))+(Respuestas!C83*3))+(Respuestas!C92*2))+Respuestas!C95)+(Respuestas!C96*2))+(Respuestas!C98*2))+Respuestas!C100)+(Respuestas!C102*2))+Respuestas!C104)+Respuestas!C105)+Respuestas!C109)+Respuestas!C111)+(Respuestas!C114*3))+(Respuestas!C116*3))+(Respuestas!C129*3))+(Respuestas!C130*2))+Respuestas!C131)+Respuestas!C133)+Respuestas!C136)+(Respuestas!C137*2))+Respuestas!C140)+(Respuestas!C141*2))+(Respuestas!C143*2))+Respuestas!C145)+Respuestas!C148)+Respuestas!C155)+(Respuestas!C156*3))+(Respuestas!C157*2))+Respuestas!C163)+Respuestas!C166)+Respuestas!C168)+Respuestas!C169)+(Respuestas!C172*3))+Respuestas!C174</f>
        <v>0</v>
      </c>
      <c r="E23" s="33">
        <f>IF((Datos!G12="M"),'BR hombre'!AT67,'BR mujer'!AT68)</f>
        <v>0</v>
      </c>
      <c r="F23" s="39"/>
      <c r="G23" s="33">
        <f>E23+Auxiliar!G35</f>
        <v>0</v>
      </c>
      <c r="H23" s="33">
        <f>IF((Auxiliar!G47&gt;0),Auxiliar!G47,G23)</f>
        <v>0</v>
      </c>
      <c r="I23" s="33">
        <f>H23+Auxiliar!C50</f>
        <v>-1</v>
      </c>
      <c r="J23" s="33">
        <f>IF((Auxiliar!C56=TRUE),(I23+4),I23)</f>
        <v>3</v>
      </c>
      <c r="K23" s="33">
        <f>IF((Auxiliar!C62=TRUE),(J23-6),J23)</f>
        <v>3</v>
      </c>
      <c r="L23" s="39"/>
      <c r="M23" s="34">
        <f>K23</f>
        <v>3</v>
      </c>
      <c r="N23" s="26" t="s">
        <v>85</v>
      </c>
    </row>
    <row r="24" spans="2:14" ht="12.75" customHeight="1" x14ac:dyDescent="0.2">
      <c r="B24" s="26" t="s">
        <v>87</v>
      </c>
      <c r="C24" s="32" t="s">
        <v>88</v>
      </c>
      <c r="D24" s="40">
        <f>((((((((((((((((((((((((((((((((((((((((((Respuestas!C7+Respuestas!C13)+(Respuestas!C16*2))+(Respuestas!C17*3))+Respuestas!C22)+Respuestas!C23)+(Respuestas!C25*2))+Respuestas!C31)+(Respuestas!C33*3))+(Respuestas!C38*2))+(Respuestas!C39*3))+Respuestas!C40)+Respuestas!C42)+Respuestas!C44)+Respuestas!C45)+(Respuestas!C47*2))+Respuestas!C56)+Respuestas!C62)+Respuestas!C64)+(Respuestas!C65*3))+Respuestas!C69)+(Respuestas!C75*3))+Respuestas!C76)+(Respuestas!C81*2))+(Respuestas!C85*3))+(Respuestas!C86*3))+(Respuestas!C90*2))+Respuestas!C99)+(Respuestas!C101*2))+(Respuestas!C104*2))+(Respuestas!C124*2))+(Respuestas!C127*2))+(Respuestas!C128*1))+(Respuestas!C130*2))+(Respuestas!C132*2))+Respuestas!C136)+Respuestas!C139)+Respuestas!C144)+(Respuestas!C147*3))+Respuestas!C164)+(Respuestas!C165*3))+Respuestas!C166)+Respuestas!C172)+Respuestas!C173</f>
        <v>0</v>
      </c>
      <c r="E24" s="40">
        <f>IF((Datos!G12="M"),'BR hombre'!AW65,'BR mujer'!AW62)</f>
        <v>0</v>
      </c>
      <c r="F24" s="42"/>
      <c r="G24" s="40">
        <f>E24+Auxiliar!G35</f>
        <v>0</v>
      </c>
      <c r="H24" s="42"/>
      <c r="I24" s="42"/>
      <c r="J24" s="40">
        <f>IF((Auxiliar!C56=TRUE),(G24+2),G24)</f>
        <v>2</v>
      </c>
      <c r="K24" s="40">
        <f>IF((Auxiliar!C62=TRUE),(J24-7),J24)</f>
        <v>2</v>
      </c>
      <c r="L24" s="42"/>
      <c r="M24" s="93">
        <f>K24</f>
        <v>2</v>
      </c>
      <c r="N24" s="26" t="s">
        <v>87</v>
      </c>
    </row>
    <row r="25" spans="2:14" ht="12.75" customHeight="1" x14ac:dyDescent="0.2">
      <c r="B25" s="45">
        <v>4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4" ht="12.75" customHeight="1" x14ac:dyDescent="0.2">
      <c r="B26" s="101" t="s">
        <v>89</v>
      </c>
      <c r="C26" s="96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4" ht="12.75" customHeight="1" x14ac:dyDescent="0.2">
      <c r="B27" s="26" t="s">
        <v>90</v>
      </c>
      <c r="C27" s="32" t="s">
        <v>91</v>
      </c>
      <c r="D27" s="43">
        <f>(((((((((((((((((((((((Respuestas!C9+Respuestas!C17)+(Respuestas!C19*3))+Respuestas!C27)+(Respuestas!C30*2))+(Respuestas!C34*2))+Respuestas!C37)+(Respuestas!C52*3))+(Respuestas!C54*2))+Respuestas!C55)+(Respuestas!C68*3))+(Respuestas!C72*2))+Respuestas!C79)+(Respuestas!C97*2))+(Respuestas!C98*2))+Respuestas!C100)+Respuestas!C109)+(Respuestas!C110*2))+(Respuestas!C115*3))+(Respuestas!C118*3))+Respuestas!C133)+Respuestas!C146)+Respuestas!C154)+Respuestas!D167)+(Respuestas!C168*2)</f>
        <v>0</v>
      </c>
      <c r="E27" s="43">
        <f>IF((Datos!G12="M"),'BR hombre'!AZ39,'BR mujer'!AZ42)</f>
        <v>0</v>
      </c>
      <c r="F27" s="43">
        <f>E27+Auxiliar!C35</f>
        <v>0</v>
      </c>
      <c r="G27" s="44"/>
      <c r="H27" s="44"/>
      <c r="I27" s="43">
        <f>F27+Auxiliar!C50</f>
        <v>-1</v>
      </c>
      <c r="J27" s="43">
        <f>IF((Auxiliar!C56=TRUE),(I27+15),I27)</f>
        <v>14</v>
      </c>
      <c r="K27" s="43">
        <f>IF((Auxiliar!C62=TRUE),(J27-7),J27)</f>
        <v>14</v>
      </c>
      <c r="L27" s="44"/>
      <c r="M27" s="94">
        <f>K27</f>
        <v>14</v>
      </c>
      <c r="N27" s="26" t="s">
        <v>90</v>
      </c>
    </row>
    <row r="28" spans="2:14" ht="12.75" customHeight="1" x14ac:dyDescent="0.2">
      <c r="B28" s="26" t="s">
        <v>92</v>
      </c>
      <c r="C28" s="32" t="s">
        <v>93</v>
      </c>
      <c r="D28" s="33">
        <f>(((((((((((((((((((((((((((((Respuestas!C6+(Respuestas!C19*2))+Respuestas!C27)+(Respuestas!C30*3))+Respuestas!C32)+(Respuestas!C34*3))+Respuestas!C37)+Respuestas!D42)+Respuestas!C43)+Respuestas!C51)+(Respuestas!C52*2))+(Respuestas!C54*2))+Respuestas!C57)+Respuestas!C61)+Respuestas!C67)+(Respuestas!C68*2))+(Respuestas!C69*3))+(Respuestas!C72*3))+(Respuestas!C73*3))+Respuestas!C79)+(Respuestas!C97*3))+(Respuestas!C99*2))+Respuestas!C103)+Respuestas!C110)+(Respuestas!C115*2))+Respuestas!C118)+Respuestas!C119)+Respuestas!C138)+Respuestas!C146)+Respuestas!C171)+Respuestas!C174</f>
        <v>0</v>
      </c>
      <c r="E28" s="33">
        <f>IF((Datos!G12="M"),'BR hombre'!BC46,'BR mujer'!BC47)</f>
        <v>0</v>
      </c>
      <c r="F28" s="33">
        <f>E28+Auxiliar!C35</f>
        <v>0</v>
      </c>
      <c r="G28" s="39"/>
      <c r="H28" s="39"/>
      <c r="I28" s="33">
        <f>F28+Auxiliar!C50</f>
        <v>-1</v>
      </c>
      <c r="J28" s="33">
        <f>IF((Auxiliar!C56=TRUE),(I28+13),I28)</f>
        <v>12</v>
      </c>
      <c r="K28" s="33">
        <f>IF((Auxiliar!C62=TRUE),(J28-5),J28)</f>
        <v>12</v>
      </c>
      <c r="L28" s="39"/>
      <c r="M28" s="34">
        <f>K28</f>
        <v>12</v>
      </c>
      <c r="N28" s="26" t="s">
        <v>92</v>
      </c>
    </row>
    <row r="29" spans="2:14" ht="12.75" customHeight="1" x14ac:dyDescent="0.2">
      <c r="B29" s="26" t="s">
        <v>94</v>
      </c>
      <c r="C29" s="32" t="s">
        <v>95</v>
      </c>
      <c r="D29" s="33">
        <f>((((((((((((((((((((((((((((((((((((Respuestas!C12*3)+(Respuestas!C15*2))+Respuestas!C18)+Respuestas!D20)+(Respuestas!C21*2))+(Respuestas!C29*2))+Respuestas!C38)+Respuestas!C41)+Respuestas!D43)+(Respuestas!C51*2))+Respuestas!C59)+(Respuestas!C61*2))+Respuestas!C67)+Respuestas!C68)+Respuestas!C74)+(Respuestas!C87*2))+Respuestas!C90)+(Respuestas!C94*3))+Respuestas!C96)+Respuestas!C99)+Respuestas!C102)+(Respuestas!C104*2))+Respuestas!C112)+Respuestas!C122)+(Respuestas!C126*2))+Respuestas!C128)+(Respuestas!C129*2))+Respuestas!C132)+(Respuestas!C135*2))+(Respuestas!C138*2))+(Respuestas!C152*3))+Respuestas!D159)+Respuestas!D162)+Respuestas!C167)+(Respuestas!C171*2))+Respuestas!C173)+(Respuestas!C175*3)</f>
        <v>0</v>
      </c>
      <c r="E29" s="33">
        <f>IF((Datos!G12="M"),'BR hombre'!BF47,'BR mujer'!BF48)</f>
        <v>0</v>
      </c>
      <c r="F29" s="33">
        <f>E29+Auxiliar!C35</f>
        <v>0</v>
      </c>
      <c r="G29" s="39"/>
      <c r="H29" s="39"/>
      <c r="I29" s="39"/>
      <c r="J29" s="39"/>
      <c r="K29" s="39"/>
      <c r="L29" s="39"/>
      <c r="M29" s="34">
        <f>F29</f>
        <v>0</v>
      </c>
      <c r="N29" s="26" t="s">
        <v>94</v>
      </c>
    </row>
    <row r="30" spans="2:14" ht="12.75" customHeight="1" x14ac:dyDescent="0.2">
      <c r="B30" s="26" t="s">
        <v>96</v>
      </c>
      <c r="C30" s="32" t="s">
        <v>97</v>
      </c>
      <c r="D30" s="33">
        <f>(((((((((((((((((((((((((((((((((((Respuestas!C6*2)+(Respuestas!C9*2))+Respuestas!C26)+(Respuestas!C27*2))+(Respuestas!C28*3))+(Respuestas!C37*2))+Respuestas!D42)+(Respuestas!C46*3))+Respuestas!C47)+(Respuestas!C52*2))+(Respuestas!C54*2))+(Respuestas!C55*3))+Respuestas!C57)+(Respuestas!C60*2))+(Respuestas!C66*2))+(Respuestas!C72*2))+(Respuestas!C73*2))+(Respuestas!C77*2))+(Respuestas!C80*3))+(Respuestas!C84*2))+Respuestas!D87)+(Respuestas!C97*2))+(Respuestas!C98*3))+(Respuestas!C100*3))+Respuestas!C108)+(Respuestas!C109*3))+(Respuestas!C110*2))+Respuestas!C111)+(Respuestas!C133*3))+(Respuestas!C137*2))+Respuestas!C140)+(Respuestas!C155*2))+Respuestas!C156)+(Respuestas!D167*2))+Respuestas!C168)+Respuestas!C169</f>
        <v>0</v>
      </c>
      <c r="E30" s="33">
        <f>IF((Datos!G12="M"),'BR hombre'!BI59,'BR mujer'!BI60)</f>
        <v>0</v>
      </c>
      <c r="F30" s="33">
        <f>E30+Auxiliar!C35</f>
        <v>0</v>
      </c>
      <c r="G30" s="39"/>
      <c r="H30" s="39"/>
      <c r="I30" s="33">
        <f>F30+Auxiliar!C50</f>
        <v>-1</v>
      </c>
      <c r="J30" s="33">
        <f>IF((Auxiliar!C56=TRUE),(I30+15),I30)</f>
        <v>14</v>
      </c>
      <c r="K30" s="33">
        <f>IF((Auxiliar!C62=TRUE),(J30-5),J30)</f>
        <v>14</v>
      </c>
      <c r="L30" s="39"/>
      <c r="M30" s="34">
        <f>K30</f>
        <v>14</v>
      </c>
      <c r="N30" s="26" t="s">
        <v>96</v>
      </c>
    </row>
    <row r="31" spans="2:14" ht="12.75" customHeight="1" x14ac:dyDescent="0.2">
      <c r="B31" s="26" t="s">
        <v>98</v>
      </c>
      <c r="C31" s="32" t="s">
        <v>99</v>
      </c>
      <c r="D31" s="33">
        <f>((((((((((((((((((((((((((((((((((((((((((((Respuestas!D9+(Respuestas!C18*3))+(Respuestas!C19*2))+Respuestas!C23)+Respuestas!C24)+Respuestas!C26)+Respuestas!C28)+Respuestas!C36)+Respuestas!C41)+Respuestas!C47)+(Respuestas!D53*2))+(Respuestas!C55*2))+Respuestas!C66)+Respuestas!C71)+(Respuestas!C74*2))+Respuestas!C81)+(Respuestas!C88*3))+Respuestas!C94)+(Respuestas!C96*2))+Respuestas!C97)+(Respuestas!C98*2))+Respuestas!C104)+Respuestas!C105)+(Respuestas!C106*2))+Respuestas!C109)+(Respuestas!C110*2))+Respuestas!C112)+Respuestas!C115)+Respuestas!C118)+(Respuestas!C120*3))+(Respuestas!D123*2))+Respuestas!C126)+Respuestas!C129)+Respuestas!C131)+Respuestas!C136)+Respuestas!C138)+Respuestas!C141)+(Respuestas!C145*2))+Respuestas!C150)+Respuestas!C156)+(Respuestas!C158*3))+Respuestas!C160)+Respuestas!C163)+Respuestas!C166)+Respuestas!C172)+(Respuestas!C176*2)</f>
        <v>0</v>
      </c>
      <c r="E31" s="33">
        <f>IF((Datos!G12="M"),'BR hombre'!BL54,'BR mujer'!BL53)</f>
        <v>0</v>
      </c>
      <c r="F31" s="33">
        <f>E31+Auxiliar!C35</f>
        <v>0</v>
      </c>
      <c r="G31" s="39"/>
      <c r="H31" s="39"/>
      <c r="I31" s="39"/>
      <c r="J31" s="39"/>
      <c r="K31" s="39"/>
      <c r="L31" s="39"/>
      <c r="M31" s="34">
        <f>F31</f>
        <v>0</v>
      </c>
      <c r="N31" s="26" t="s">
        <v>98</v>
      </c>
    </row>
    <row r="32" spans="2:14" ht="12.75" customHeight="1" x14ac:dyDescent="0.2">
      <c r="B32" s="26" t="s">
        <v>43</v>
      </c>
      <c r="C32" s="32" t="s">
        <v>100</v>
      </c>
      <c r="D32" s="40">
        <f>(((((((((((((((((((((((((((((((((((((((((((((((((((((((((Respuestas!C2*2)+Respuestas!C7)+(Respuestas!C8*2))+(Respuestas!C10*2))+Respuestas!C13)+Respuestas!C15)+(Respuestas!C21*2))+(Respuestas!C23*2))+Respuestas!C31)+Respuestas!C33)+(Respuestas!C36*3))+(Respuestas!C41*2))+(Respuestas!C44*2))+Respuestas!C45)+Respuestas!C51)+Respuestas!C56)+(Respuestas!C59*2))+Respuestas!C61)+Respuestas!D62)+Respuestas!C67)+(Respuestas!C71*3))+(Respuestas!C74*2))+(Respuestas!C81*2))+(Respuestas!C83*2))+(Respuestas!C87*2))+Respuestas!C90)+(Respuestas!C92*2))+(Respuestas!C93*2))+Respuestas!C94)+Respuestas!C95)+(Respuestas!C96*2))+Respuestas!C102)+(Respuestas!C104*2))+Respuestas!C105)+(Respuestas!C106*3))+Respuestas!C112)+Respuestas!C114)+Respuestas!C115)+(Respuestas!C116*2))+(Respuestas!C118*2))+Respuestas!C117)+Respuestas!C121)+Respuestas!C124)+Respuestas!C126)+Respuestas!C129)+(Respuestas!C130*2))+Respuestas!C131)+Respuestas!C138)+(Respuestas!C141*3))+(Respuestas!C145*3))+Respuestas!C147)+Respuestas!C156)+(Respuestas!C163*2))+Respuestas!C166)+Respuestas!C167)+Respuestas!C172)+Respuestas!C173)+(Respuestas!C176*3)</f>
        <v>0</v>
      </c>
      <c r="E32" s="40">
        <f>IF((Datos!G12="M"),'BR hombre'!BO63,'BR mujer'!BO66)</f>
        <v>0</v>
      </c>
      <c r="F32" s="40">
        <f>E32+Auxiliar!C35</f>
        <v>0</v>
      </c>
      <c r="G32" s="42"/>
      <c r="H32" s="42"/>
      <c r="I32" s="42"/>
      <c r="J32" s="42"/>
      <c r="K32" s="42"/>
      <c r="L32" s="42"/>
      <c r="M32" s="93">
        <f>F32</f>
        <v>0</v>
      </c>
      <c r="N32" s="26" t="s">
        <v>43</v>
      </c>
    </row>
    <row r="33" spans="2:14" ht="12.75" customHeight="1" x14ac:dyDescent="0.2"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4" ht="12.75" customHeight="1" x14ac:dyDescent="0.2">
      <c r="B34" s="101" t="s">
        <v>101</v>
      </c>
      <c r="C34" s="96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4" ht="12.75" customHeight="1" x14ac:dyDescent="0.2">
      <c r="B35" s="26" t="s">
        <v>102</v>
      </c>
      <c r="C35" s="32" t="s">
        <v>103</v>
      </c>
      <c r="D35" s="43">
        <f>(((((((((((((((((((((((((((((((Respuestas!C4+Respuestas!C9)+Respuestas!C14)+Respuestas!C20)+Respuestas!C24)+Respuestas!C25)+Respuestas!C30)+Respuestas!C32)+(Respuestas!C39*2))+(Respuestas!C69*2))+(Respuestas!C70*2))+Respuestas!C75)+(Respuestas!C78*2))+(Respuestas!C81*2))+Respuestas!C83)+(Respuestas!C84*2))+(Respuestas!C86*2))+(Respuestas!C99*3))+(Respuestas!C103*2))+(Respuestas!C110*3))+(Respuestas!C113*2))+(Respuestas!C116*2))+(Respuestas!C121*2))+(Respuestas!C125*3))+(Respuestas!C128*3))+Respuestas!C142)+(Respuestas!C147*2))+Respuestas!C148)+Respuestas!C157)+(Respuestas!C161*3))+Respuestas!C162)+(Respuestas!C165*2))+(Respuestas!C168*3)</f>
        <v>0</v>
      </c>
      <c r="E35" s="43">
        <f>IF((Datos!G12="M"),'BR hombre'!BR42,'BR mujer'!BR50)</f>
        <v>0</v>
      </c>
      <c r="F35" s="44"/>
      <c r="G35" s="43">
        <f>E35+Auxiliar!G35</f>
        <v>0</v>
      </c>
      <c r="H35" s="44"/>
      <c r="I35" s="44"/>
      <c r="J35" s="44"/>
      <c r="K35" s="44"/>
      <c r="L35" s="43">
        <f>G35+Auxiliar!D66</f>
        <v>0</v>
      </c>
      <c r="M35" s="94">
        <f>L35</f>
        <v>0</v>
      </c>
      <c r="N35" s="26" t="s">
        <v>102</v>
      </c>
    </row>
    <row r="36" spans="2:14" ht="12.75" customHeight="1" x14ac:dyDescent="0.2">
      <c r="B36" s="26" t="s">
        <v>104</v>
      </c>
      <c r="C36" s="32" t="s">
        <v>105</v>
      </c>
      <c r="D36" s="33">
        <f>((((((((((((((((((((((((((((((Respuestas!C6*3)+Respuestas!C20)+(Respuestas!C27*3))+(Respuestas!C34*2))+(Respuestas!C37*3))+(Respuestas!C46*2))+(Respuestas!C48*2))+(Respuestas!C51*2))+Respuestas!C52)+(Respuestas!C54*3))+Respuestas!C55)+(Respuestas!C57*2))+Respuestas!C58)+Respuestas!C59)+(Respuestas!C60*3))+Respuestas!C66)+Respuestas!C68)+(Respuestas!C73*2))+(Respuestas!C77*3))+(Respuestas!C80*2))+Respuestas!C82)+Respuestas!C83)+Respuestas!C96)+(Respuestas!C97*2))+Respuestas!C100)+(Respuestas!C109*2))+(Respuestas!C110*2))+Respuestas!C111)+Respuestas!C118)+(Respuestas!C137*3))+Respuestas!C155</f>
        <v>0</v>
      </c>
      <c r="E36" s="33">
        <f>IF((Datos!G12="M"),'BR hombre'!BU49,'BR mujer'!BU51)</f>
        <v>0</v>
      </c>
      <c r="F36" s="39"/>
      <c r="G36" s="33">
        <f>E36+Auxiliar!G35</f>
        <v>0</v>
      </c>
      <c r="H36" s="39"/>
      <c r="I36" s="39"/>
      <c r="J36" s="39"/>
      <c r="K36" s="39"/>
      <c r="L36" s="33">
        <f>G36+Auxiliar!E66</f>
        <v>0</v>
      </c>
      <c r="M36" s="34">
        <f>L36</f>
        <v>0</v>
      </c>
      <c r="N36" s="26" t="s">
        <v>104</v>
      </c>
    </row>
    <row r="37" spans="2:14" ht="12.75" customHeight="1" x14ac:dyDescent="0.2">
      <c r="B37" s="26" t="s">
        <v>106</v>
      </c>
      <c r="C37" s="32" t="s">
        <v>107</v>
      </c>
      <c r="D37" s="40">
        <f>((((((((((((((((((((Respuestas!C16+(Respuestas!C17*2))+(Respuestas!C25*2))+Respuestas!C33)+(Respuestas!C39*2))+Respuestas!C40)+(Respuestas!C70*2))+Respuestas!C75)+(Respuestas!C81*3))+(Respuestas!C85*2))+(Respuestas!C86*2))+Respuestas!C90)+(Respuestas!C99*2))+(Respuestas!C101*3))+Respuestas!C113)+(Respuestas!C124*3))+Respuestas!C127)+(Respuestas!C132*2))+Respuestas!C139)+Respuestas!C144)+(Respuestas!C147*2))+(Respuestas!C165*2)</f>
        <v>0</v>
      </c>
      <c r="E37" s="40">
        <f>IF((Datos!G12="M"),'BR hombre'!BX39,'BR mujer'!BX39)</f>
        <v>0</v>
      </c>
      <c r="F37" s="42"/>
      <c r="G37" s="40">
        <f>E37+Auxiliar!G35</f>
        <v>0</v>
      </c>
      <c r="H37" s="42"/>
      <c r="I37" s="42"/>
      <c r="J37" s="42"/>
      <c r="K37" s="42"/>
      <c r="L37" s="40">
        <f>G37+Auxiliar!F66</f>
        <v>0</v>
      </c>
      <c r="M37" s="93">
        <f>L37</f>
        <v>0</v>
      </c>
      <c r="N37" s="26" t="s">
        <v>106</v>
      </c>
    </row>
    <row r="38" spans="2:14" ht="12.75" customHeight="1" x14ac:dyDescent="0.2"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4" ht="12.75" customHeight="1" x14ac:dyDescent="0.2">
      <c r="E39" s="106" t="s">
        <v>108</v>
      </c>
      <c r="F39" s="96"/>
      <c r="G39" s="96"/>
      <c r="H39" s="96"/>
      <c r="I39" s="96"/>
      <c r="J39" s="96"/>
      <c r="K39" s="96"/>
      <c r="L39" s="96"/>
      <c r="M39" s="46" t="s">
        <v>109</v>
      </c>
    </row>
    <row r="40" spans="2:14" ht="12.75" customHeight="1" x14ac:dyDescent="0.2">
      <c r="C40" s="106" t="s">
        <v>110</v>
      </c>
      <c r="D40" s="96"/>
      <c r="E40" s="96"/>
      <c r="F40" s="96"/>
      <c r="G40" s="96"/>
      <c r="H40" s="96"/>
      <c r="I40" s="96"/>
      <c r="J40" s="96"/>
      <c r="K40" s="96"/>
      <c r="L40" s="96"/>
      <c r="M40" s="46" t="s">
        <v>111</v>
      </c>
    </row>
    <row r="41" spans="2:14" ht="12.75" customHeight="1" x14ac:dyDescent="0.2">
      <c r="C41" s="106" t="s">
        <v>112</v>
      </c>
      <c r="D41" s="96"/>
      <c r="E41" s="96"/>
      <c r="F41" s="96"/>
      <c r="G41" s="96"/>
      <c r="H41" s="96"/>
      <c r="I41" s="96"/>
      <c r="J41" s="96"/>
      <c r="K41" s="96"/>
      <c r="L41" s="96"/>
      <c r="M41" s="46" t="s">
        <v>113</v>
      </c>
    </row>
    <row r="42" spans="2:14" ht="12.75" customHeight="1" x14ac:dyDescent="0.2">
      <c r="C42" s="106" t="s">
        <v>114</v>
      </c>
      <c r="D42" s="96"/>
      <c r="E42" s="96"/>
      <c r="F42" s="96"/>
      <c r="G42" s="96"/>
      <c r="H42" s="96"/>
      <c r="I42" s="96"/>
      <c r="J42" s="96"/>
      <c r="K42" s="96"/>
      <c r="L42" s="96"/>
      <c r="M42" s="46" t="s">
        <v>115</v>
      </c>
    </row>
    <row r="43" spans="2:14" ht="12.75" customHeight="1" x14ac:dyDescent="0.2">
      <c r="C43" s="106" t="s">
        <v>116</v>
      </c>
      <c r="D43" s="96"/>
      <c r="E43" s="96"/>
      <c r="F43" s="96"/>
      <c r="G43" s="96"/>
      <c r="H43" s="96"/>
      <c r="I43" s="96"/>
      <c r="J43" s="96"/>
      <c r="K43" s="96"/>
      <c r="L43" s="96"/>
      <c r="M43" s="46" t="s">
        <v>117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C43:L43"/>
    <mergeCell ref="B26:C26"/>
    <mergeCell ref="B34:C34"/>
    <mergeCell ref="E39:L39"/>
    <mergeCell ref="C40:L40"/>
    <mergeCell ref="C41:L41"/>
    <mergeCell ref="C42:L42"/>
    <mergeCell ref="B21:C21"/>
    <mergeCell ref="L1:N1"/>
    <mergeCell ref="B2:C2"/>
    <mergeCell ref="F3:G3"/>
    <mergeCell ref="H3:J3"/>
    <mergeCell ref="F4:G4"/>
    <mergeCell ref="F5:G5"/>
    <mergeCell ref="F6:G6"/>
    <mergeCell ref="D8:E8"/>
    <mergeCell ref="F8:G8"/>
    <mergeCell ref="H8:L8"/>
    <mergeCell ref="B9:C9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54"/>
  <sheetViews>
    <sheetView topLeftCell="E1" workbookViewId="0"/>
  </sheetViews>
  <sheetFormatPr baseColWidth="10" defaultColWidth="11.42578125" defaultRowHeight="12.75" customHeight="1" x14ac:dyDescent="0.2"/>
  <cols>
    <col min="1" max="4" width="11.42578125" hidden="1"/>
    <col min="5" max="5" width="12.7109375" customWidth="1"/>
    <col min="6" max="7" width="4" customWidth="1"/>
    <col min="8" max="8" width="12.7109375" customWidth="1"/>
    <col min="9" max="10" width="5" customWidth="1"/>
    <col min="11" max="11" width="12.7109375" customWidth="1"/>
    <col min="12" max="13" width="5" customWidth="1"/>
    <col min="14" max="14" width="12.7109375" customWidth="1"/>
    <col min="15" max="16" width="5" customWidth="1"/>
    <col min="17" max="17" width="12.7109375" customWidth="1"/>
    <col min="18" max="19" width="5" customWidth="1"/>
    <col min="20" max="20" width="12.7109375" customWidth="1"/>
    <col min="21" max="22" width="5" customWidth="1"/>
    <col min="23" max="23" width="12.7109375" customWidth="1"/>
    <col min="24" max="25" width="5" customWidth="1"/>
    <col min="26" max="26" width="12.7109375" customWidth="1"/>
    <col min="27" max="28" width="5" customWidth="1"/>
    <col min="29" max="29" width="12.7109375" customWidth="1"/>
    <col min="30" max="31" width="5" customWidth="1"/>
    <col min="32" max="32" width="12.7109375" customWidth="1"/>
    <col min="33" max="34" width="5" customWidth="1"/>
    <col min="35" max="35" width="12.7109375" customWidth="1"/>
    <col min="36" max="37" width="5" customWidth="1"/>
    <col min="38" max="38" width="12.7109375" customWidth="1"/>
    <col min="39" max="40" width="5" customWidth="1"/>
    <col min="41" max="41" width="12.7109375" customWidth="1"/>
    <col min="42" max="42" width="5" customWidth="1"/>
    <col min="43" max="43" width="5.7109375" customWidth="1"/>
    <col min="44" max="44" width="12.7109375" customWidth="1"/>
    <col min="45" max="46" width="5" customWidth="1"/>
    <col min="47" max="47" width="12.7109375" customWidth="1"/>
    <col min="48" max="49" width="5" customWidth="1"/>
    <col min="50" max="50" width="12.7109375" customWidth="1"/>
    <col min="51" max="52" width="5" customWidth="1"/>
    <col min="53" max="53" width="12.7109375" customWidth="1"/>
    <col min="54" max="55" width="5" customWidth="1"/>
    <col min="56" max="56" width="12.7109375" customWidth="1"/>
    <col min="57" max="58" width="5" customWidth="1"/>
    <col min="59" max="59" width="12.7109375" customWidth="1"/>
    <col min="60" max="61" width="5" customWidth="1"/>
    <col min="62" max="62" width="12.7109375" customWidth="1"/>
    <col min="63" max="64" width="5" customWidth="1"/>
    <col min="65" max="65" width="12.7109375" customWidth="1"/>
    <col min="66" max="67" width="5" customWidth="1"/>
    <col min="68" max="68" width="12.7109375" customWidth="1"/>
    <col min="69" max="69" width="5.7109375" customWidth="1"/>
    <col min="70" max="70" width="5" customWidth="1"/>
    <col min="71" max="71" width="12.7109375" customWidth="1"/>
    <col min="72" max="72" width="5.7109375" customWidth="1"/>
    <col min="73" max="73" width="5" customWidth="1"/>
    <col min="74" max="74" width="12.7109375" customWidth="1"/>
    <col min="75" max="75" width="5.7109375" customWidth="1"/>
    <col min="76" max="76" width="6.28515625" customWidth="1"/>
  </cols>
  <sheetData>
    <row r="1" spans="1:76" ht="12.75" customHeight="1" x14ac:dyDescent="0.2">
      <c r="A1" s="47" t="s">
        <v>118</v>
      </c>
      <c r="B1" s="47" t="s">
        <v>51</v>
      </c>
      <c r="C1" s="47" t="s">
        <v>119</v>
      </c>
      <c r="E1" s="47" t="s">
        <v>118</v>
      </c>
      <c r="F1" s="47" t="s">
        <v>53</v>
      </c>
      <c r="G1" s="47" t="s">
        <v>120</v>
      </c>
      <c r="H1" s="47" t="s">
        <v>118</v>
      </c>
      <c r="I1" s="47" t="s">
        <v>55</v>
      </c>
      <c r="J1" s="47" t="s">
        <v>120</v>
      </c>
      <c r="K1" s="47" t="s">
        <v>118</v>
      </c>
      <c r="L1" s="47">
        <v>1</v>
      </c>
      <c r="M1" s="47" t="s">
        <v>120</v>
      </c>
      <c r="N1" s="47" t="s">
        <v>118</v>
      </c>
      <c r="O1" s="47">
        <v>2</v>
      </c>
      <c r="P1" s="47" t="s">
        <v>120</v>
      </c>
      <c r="Q1" s="47" t="s">
        <v>118</v>
      </c>
      <c r="R1" s="47">
        <v>3</v>
      </c>
      <c r="S1" s="47" t="s">
        <v>120</v>
      </c>
      <c r="T1" s="47" t="s">
        <v>118</v>
      </c>
      <c r="U1" s="47">
        <v>4</v>
      </c>
      <c r="V1" s="47" t="s">
        <v>120</v>
      </c>
      <c r="W1" s="47" t="s">
        <v>118</v>
      </c>
      <c r="X1" s="47">
        <v>5</v>
      </c>
      <c r="Y1" s="47" t="s">
        <v>120</v>
      </c>
      <c r="Z1" s="47" t="s">
        <v>118</v>
      </c>
      <c r="AA1" s="47" t="s">
        <v>73</v>
      </c>
      <c r="AB1" s="47" t="s">
        <v>120</v>
      </c>
      <c r="AC1" s="47" t="s">
        <v>118</v>
      </c>
      <c r="AD1" s="47" t="s">
        <v>75</v>
      </c>
      <c r="AE1" s="47" t="s">
        <v>120</v>
      </c>
      <c r="AF1" s="47" t="s">
        <v>118</v>
      </c>
      <c r="AG1" s="47">
        <v>7</v>
      </c>
      <c r="AH1" s="47" t="s">
        <v>120</v>
      </c>
      <c r="AI1" s="47" t="s">
        <v>118</v>
      </c>
      <c r="AJ1" s="47" t="s">
        <v>78</v>
      </c>
      <c r="AK1" s="47" t="s">
        <v>120</v>
      </c>
      <c r="AL1" s="47" t="s">
        <v>118</v>
      </c>
      <c r="AM1" s="47" t="s">
        <v>80</v>
      </c>
      <c r="AN1" s="47" t="s">
        <v>120</v>
      </c>
      <c r="AO1" s="47" t="s">
        <v>118</v>
      </c>
      <c r="AP1" s="47" t="s">
        <v>83</v>
      </c>
      <c r="AQ1" s="47" t="s">
        <v>120</v>
      </c>
      <c r="AR1" s="47" t="s">
        <v>118</v>
      </c>
      <c r="AS1" s="47" t="s">
        <v>85</v>
      </c>
      <c r="AT1" s="47" t="s">
        <v>120</v>
      </c>
      <c r="AU1" s="47" t="s">
        <v>118</v>
      </c>
      <c r="AV1" s="47" t="s">
        <v>87</v>
      </c>
      <c r="AW1" s="47" t="s">
        <v>120</v>
      </c>
      <c r="AX1" s="47" t="s">
        <v>118</v>
      </c>
      <c r="AY1" s="47" t="s">
        <v>90</v>
      </c>
      <c r="AZ1" s="47" t="s">
        <v>120</v>
      </c>
      <c r="BA1" s="47" t="s">
        <v>118</v>
      </c>
      <c r="BB1" s="47" t="s">
        <v>92</v>
      </c>
      <c r="BC1" s="47" t="s">
        <v>120</v>
      </c>
      <c r="BD1" s="47" t="s">
        <v>118</v>
      </c>
      <c r="BE1" s="47" t="s">
        <v>94</v>
      </c>
      <c r="BF1" s="47" t="s">
        <v>120</v>
      </c>
      <c r="BG1" s="47" t="s">
        <v>118</v>
      </c>
      <c r="BH1" s="47" t="s">
        <v>96</v>
      </c>
      <c r="BI1" s="47" t="s">
        <v>120</v>
      </c>
      <c r="BJ1" s="47" t="s">
        <v>118</v>
      </c>
      <c r="BK1" s="47" t="s">
        <v>98</v>
      </c>
      <c r="BL1" s="47" t="s">
        <v>120</v>
      </c>
      <c r="BM1" s="47" t="s">
        <v>118</v>
      </c>
      <c r="BN1" s="47" t="s">
        <v>43</v>
      </c>
      <c r="BO1" s="47" t="s">
        <v>120</v>
      </c>
      <c r="BP1" s="47" t="s">
        <v>118</v>
      </c>
      <c r="BQ1" s="47" t="s">
        <v>102</v>
      </c>
      <c r="BR1" s="47" t="s">
        <v>120</v>
      </c>
      <c r="BS1" s="47" t="s">
        <v>118</v>
      </c>
      <c r="BT1" s="47" t="s">
        <v>104</v>
      </c>
      <c r="BU1" s="47" t="s">
        <v>120</v>
      </c>
      <c r="BV1" s="47" t="s">
        <v>118</v>
      </c>
      <c r="BW1" s="47" t="s">
        <v>106</v>
      </c>
      <c r="BX1" s="47" t="s">
        <v>120</v>
      </c>
    </row>
    <row r="2" spans="1:76" ht="12.75" customHeight="1" x14ac:dyDescent="0.2">
      <c r="A2" s="48">
        <v>180</v>
      </c>
      <c r="B2" s="48">
        <v>0</v>
      </c>
      <c r="C2" s="48">
        <f>IF((Resultados!D4&lt;='BR hombre'!A2),B2,0)</f>
        <v>0</v>
      </c>
      <c r="E2" s="48">
        <v>0</v>
      </c>
      <c r="F2" s="48">
        <v>0</v>
      </c>
      <c r="G2" s="48">
        <f>IF((Resultados!D5='BR hombre'!E2),F2,0)</f>
        <v>0</v>
      </c>
      <c r="H2" s="48">
        <v>0</v>
      </c>
      <c r="I2" s="48">
        <v>12</v>
      </c>
      <c r="J2" s="48">
        <f>IF((Resultados!D6='BR hombre'!H2),I2,0)</f>
        <v>12</v>
      </c>
      <c r="K2" s="48">
        <v>0</v>
      </c>
      <c r="L2" s="48">
        <v>0</v>
      </c>
      <c r="M2" s="48">
        <f>IF((Resultados!D10='BR hombre'!K2),L2,0)</f>
        <v>0</v>
      </c>
      <c r="N2" s="48">
        <v>0</v>
      </c>
      <c r="O2" s="48">
        <v>6</v>
      </c>
      <c r="P2" s="48">
        <f>IF((Resultados!D11='BR hombre'!N2),O2,0)</f>
        <v>6</v>
      </c>
      <c r="Q2" s="48">
        <v>0</v>
      </c>
      <c r="R2" s="48">
        <v>0</v>
      </c>
      <c r="S2" s="48">
        <f>IF((Resultados!D12='BR hombre'!Q2),R2,0)</f>
        <v>0</v>
      </c>
      <c r="T2" s="48">
        <v>0</v>
      </c>
      <c r="U2" s="48">
        <v>6</v>
      </c>
      <c r="V2" s="48">
        <f>IF((Resultados!D13='BR hombre'!T2),U2,0)</f>
        <v>6</v>
      </c>
      <c r="W2" s="48">
        <v>0</v>
      </c>
      <c r="X2" s="48">
        <v>0</v>
      </c>
      <c r="Y2" s="48">
        <f>IF((Resultados!D14='BR hombre'!W2),X2,0)</f>
        <v>0</v>
      </c>
      <c r="Z2" s="48">
        <v>0</v>
      </c>
      <c r="AA2" s="48">
        <v>0</v>
      </c>
      <c r="AB2" s="48">
        <f>IF((Resultados!D15='BR hombre'!Z2),AA2,0)</f>
        <v>0</v>
      </c>
      <c r="AC2" s="48">
        <v>0</v>
      </c>
      <c r="AD2" s="48">
        <v>0</v>
      </c>
      <c r="AE2" s="48">
        <f>IF((Resultados!D16='BR hombre'!AC2),AD2,0)</f>
        <v>0</v>
      </c>
      <c r="AF2" s="48">
        <v>0</v>
      </c>
      <c r="AG2" s="48">
        <v>6</v>
      </c>
      <c r="AH2" s="48">
        <f>IF((Resultados!D17='BR hombre'!AF2),AG2,0)</f>
        <v>6</v>
      </c>
      <c r="AI2" s="48">
        <v>0</v>
      </c>
      <c r="AJ2" s="48">
        <v>0</v>
      </c>
      <c r="AK2" s="48">
        <f>IF((Resultados!D18='BR hombre'!AI2),AJ2,0)</f>
        <v>0</v>
      </c>
      <c r="AL2" s="48">
        <v>0</v>
      </c>
      <c r="AM2" s="48">
        <v>0</v>
      </c>
      <c r="AN2" s="48">
        <f>IF((Resultados!D19='BR hombre'!AL2),AM2,0)</f>
        <v>0</v>
      </c>
      <c r="AO2" s="48">
        <v>0</v>
      </c>
      <c r="AP2" s="48">
        <v>6</v>
      </c>
      <c r="AQ2" s="48">
        <f>IF((Resultados!D22='BR hombre'!AO2),AP2,0)</f>
        <v>6</v>
      </c>
      <c r="AR2" s="48">
        <v>0</v>
      </c>
      <c r="AS2" s="48">
        <v>0</v>
      </c>
      <c r="AT2" s="48">
        <f>IF((Resultados!D23='BR hombre'!AR2),AS2,0)</f>
        <v>0</v>
      </c>
      <c r="AU2" s="48">
        <v>0</v>
      </c>
      <c r="AV2" s="48">
        <v>0</v>
      </c>
      <c r="AW2" s="48">
        <f>IF((Resultados!D24='BR hombre'!AU2),AV2,0)</f>
        <v>0</v>
      </c>
      <c r="AX2" s="48">
        <v>0</v>
      </c>
      <c r="AY2" s="48">
        <v>0</v>
      </c>
      <c r="AZ2" s="48">
        <f>IF((Resultados!D27='BR hombre'!AX2),AY2,0)</f>
        <v>0</v>
      </c>
      <c r="BA2" s="48">
        <v>0</v>
      </c>
      <c r="BB2" s="48">
        <v>0</v>
      </c>
      <c r="BC2" s="48">
        <f>IF((Resultados!D28='BR hombre'!BA2),BB2,0)</f>
        <v>0</v>
      </c>
      <c r="BD2" s="48">
        <v>0</v>
      </c>
      <c r="BE2" s="48">
        <v>0</v>
      </c>
      <c r="BF2" s="48">
        <f>IF((Resultados!D29='BR hombre'!BD2),BE2,0)</f>
        <v>0</v>
      </c>
      <c r="BG2" s="48">
        <v>0</v>
      </c>
      <c r="BH2" s="48">
        <v>0</v>
      </c>
      <c r="BI2" s="48">
        <f>IF((Resultados!D30='BR hombre'!BG2),BH2,0)</f>
        <v>0</v>
      </c>
      <c r="BJ2" s="48">
        <v>0</v>
      </c>
      <c r="BK2" s="48">
        <v>0</v>
      </c>
      <c r="BL2" s="48">
        <f>IF((Resultados!D31='BR hombre'!BJ2),BK2,0)</f>
        <v>0</v>
      </c>
      <c r="BM2" s="48">
        <v>0</v>
      </c>
      <c r="BN2" s="48">
        <v>0</v>
      </c>
      <c r="BO2" s="48">
        <f>IF((Resultados!D32='BR hombre'!BM2),BN2,0)</f>
        <v>0</v>
      </c>
      <c r="BP2" s="48">
        <v>0</v>
      </c>
      <c r="BQ2" s="48">
        <v>0</v>
      </c>
      <c r="BR2" s="48">
        <f>IF((Resultados!D35='BR hombre'!BP2),BQ2,0)</f>
        <v>0</v>
      </c>
      <c r="BS2" s="48">
        <v>0</v>
      </c>
      <c r="BT2" s="48">
        <v>0</v>
      </c>
      <c r="BU2" s="48">
        <f>IF((Resultados!D36='BR hombre'!BS2),BT2,0)</f>
        <v>0</v>
      </c>
      <c r="BV2" s="48">
        <v>0</v>
      </c>
      <c r="BW2" s="48">
        <v>0</v>
      </c>
      <c r="BX2" s="48">
        <f>IF((Resultados!D37='BR hombre'!BV2),BW2,0)</f>
        <v>0</v>
      </c>
    </row>
    <row r="3" spans="1:76" ht="12.75" customHeight="1" x14ac:dyDescent="0.2">
      <c r="A3" s="48">
        <v>194</v>
      </c>
      <c r="B3" s="48">
        <v>5</v>
      </c>
      <c r="C3" s="48">
        <f t="shared" ref="C3:C31" si="0">IF((D3=TRUE),B3,0)</f>
        <v>0</v>
      </c>
      <c r="D3" s="48" t="b">
        <f>AND((Resultados!D4&gt;'BR hombre'!A2),(Resultados!D4&lt;='BR hombre'!A3))</f>
        <v>0</v>
      </c>
      <c r="E3" s="48">
        <v>1</v>
      </c>
      <c r="F3" s="48">
        <v>5</v>
      </c>
      <c r="G3" s="48">
        <f>IF((Resultados!D5='BR hombre'!E3),F3,0)</f>
        <v>0</v>
      </c>
      <c r="H3" s="48">
        <v>1</v>
      </c>
      <c r="I3" s="48">
        <v>24</v>
      </c>
      <c r="J3" s="48">
        <f>IF((Resultados!D6='BR hombre'!H3),I3,0)</f>
        <v>0</v>
      </c>
      <c r="K3" s="48">
        <v>1</v>
      </c>
      <c r="L3" s="48">
        <v>0</v>
      </c>
      <c r="M3" s="48">
        <f>IF((Resultados!D10='BR hombre'!K3),L3,0)</f>
        <v>0</v>
      </c>
      <c r="N3" s="48">
        <v>1</v>
      </c>
      <c r="O3" s="48">
        <v>6</v>
      </c>
      <c r="P3" s="48">
        <f>IF((Resultados!D11='BR hombre'!N3),O3,0)</f>
        <v>0</v>
      </c>
      <c r="Q3" s="48">
        <v>1</v>
      </c>
      <c r="R3" s="48">
        <v>0</v>
      </c>
      <c r="S3" s="48">
        <f>IF((Resultados!D12='BR hombre'!Q3),R3,0)</f>
        <v>0</v>
      </c>
      <c r="T3" s="48">
        <v>1</v>
      </c>
      <c r="U3" s="48">
        <v>6</v>
      </c>
      <c r="V3" s="48">
        <f>IF((Resultados!D13='BR hombre'!T3),U3,0)</f>
        <v>0</v>
      </c>
      <c r="W3" s="48">
        <v>1</v>
      </c>
      <c r="X3" s="48">
        <v>0</v>
      </c>
      <c r="Y3" s="48">
        <f>IF((Resultados!D14='BR hombre'!W3),X3,0)</f>
        <v>0</v>
      </c>
      <c r="Z3" s="48">
        <v>1</v>
      </c>
      <c r="AA3" s="48">
        <v>0</v>
      </c>
      <c r="AB3" s="48">
        <f>IF((Resultados!D15='BR hombre'!Z3),AA3,0)</f>
        <v>0</v>
      </c>
      <c r="AC3" s="48">
        <v>1</v>
      </c>
      <c r="AD3" s="48">
        <v>0</v>
      </c>
      <c r="AE3" s="48">
        <f>IF((Resultados!D16='BR hombre'!AC3),AD3,0)</f>
        <v>0</v>
      </c>
      <c r="AF3" s="48">
        <v>1</v>
      </c>
      <c r="AG3" s="48">
        <v>6</v>
      </c>
      <c r="AH3" s="48">
        <f>IF((Resultados!D17='BR hombre'!AF3),AG3,0)</f>
        <v>0</v>
      </c>
      <c r="AI3" s="48">
        <v>1</v>
      </c>
      <c r="AJ3" s="48">
        <v>0</v>
      </c>
      <c r="AK3" s="48">
        <f>IF((Resultados!D18='BR hombre'!AI3),AJ3,0)</f>
        <v>0</v>
      </c>
      <c r="AL3" s="48">
        <v>1</v>
      </c>
      <c r="AM3" s="48">
        <v>0</v>
      </c>
      <c r="AN3" s="48">
        <f>IF((Resultados!D19='BR hombre'!AL3),AM3,0)</f>
        <v>0</v>
      </c>
      <c r="AO3" s="48">
        <v>1</v>
      </c>
      <c r="AP3" s="48">
        <v>6</v>
      </c>
      <c r="AQ3" s="48">
        <f>IF((Resultados!D22='BR hombre'!AO3),AP3,0)</f>
        <v>0</v>
      </c>
      <c r="AR3" s="48">
        <v>1</v>
      </c>
      <c r="AS3" s="48">
        <v>0</v>
      </c>
      <c r="AT3" s="48">
        <f>IF((Resultados!D23='BR hombre'!AR3),AS3,0)</f>
        <v>0</v>
      </c>
      <c r="AU3" s="48">
        <v>1</v>
      </c>
      <c r="AV3" s="48">
        <v>0</v>
      </c>
      <c r="AW3" s="48">
        <f>IF((Resultados!D24='BR hombre'!AU3),AV3,0)</f>
        <v>0</v>
      </c>
      <c r="AX3" s="48">
        <v>1</v>
      </c>
      <c r="AY3" s="48">
        <v>0</v>
      </c>
      <c r="AZ3" s="48">
        <f>IF((Resultados!D27='BR hombre'!AX3),AY3,0)</f>
        <v>0</v>
      </c>
      <c r="BA3" s="48">
        <v>1</v>
      </c>
      <c r="BB3" s="48">
        <v>0</v>
      </c>
      <c r="BC3" s="48">
        <f>IF((Resultados!D28='BR hombre'!BA3),BB3,0)</f>
        <v>0</v>
      </c>
      <c r="BD3" s="48">
        <v>1</v>
      </c>
      <c r="BE3" s="48">
        <v>0</v>
      </c>
      <c r="BF3" s="48">
        <f>IF((Resultados!D29='BR hombre'!BD3),BE3,0)</f>
        <v>0</v>
      </c>
      <c r="BG3" s="48">
        <v>1</v>
      </c>
      <c r="BH3" s="48">
        <v>0</v>
      </c>
      <c r="BI3" s="48">
        <f>IF((Resultados!D30='BR hombre'!BG3),BH3,0)</f>
        <v>0</v>
      </c>
      <c r="BJ3" s="48">
        <v>1</v>
      </c>
      <c r="BK3" s="48">
        <v>0</v>
      </c>
      <c r="BL3" s="48">
        <f>IF((Resultados!D31='BR hombre'!BJ3),BK3,0)</f>
        <v>0</v>
      </c>
      <c r="BM3" s="48">
        <v>1</v>
      </c>
      <c r="BN3" s="48">
        <v>0</v>
      </c>
      <c r="BO3" s="48">
        <f>IF((Resultados!D32='BR hombre'!BM3),BN3,0)</f>
        <v>0</v>
      </c>
      <c r="BP3" s="48">
        <v>1</v>
      </c>
      <c r="BQ3" s="48">
        <v>0</v>
      </c>
      <c r="BR3" s="48">
        <f>IF((Resultados!D35='BR hombre'!BP3),BQ3,0)</f>
        <v>0</v>
      </c>
      <c r="BS3" s="48">
        <v>1</v>
      </c>
      <c r="BT3" s="48">
        <v>35</v>
      </c>
      <c r="BU3" s="48">
        <f>IF((Resultados!D36='BR hombre'!BS3),BT3,0)</f>
        <v>0</v>
      </c>
      <c r="BV3" s="48">
        <v>1</v>
      </c>
      <c r="BW3" s="48">
        <v>0</v>
      </c>
      <c r="BX3" s="48">
        <f>IF((Resultados!D37='BR hombre'!BV3),BW3,0)</f>
        <v>0</v>
      </c>
    </row>
    <row r="4" spans="1:76" ht="12.75" customHeight="1" x14ac:dyDescent="0.2">
      <c r="A4" s="48">
        <v>206</v>
      </c>
      <c r="B4" s="48">
        <v>10</v>
      </c>
      <c r="C4" s="48">
        <f t="shared" si="0"/>
        <v>0</v>
      </c>
      <c r="D4" s="48" t="b">
        <f>AND((Resultados!D4&gt;'BR hombre'!A3),(Resultados!D4&lt;='BR hombre'!A4))</f>
        <v>0</v>
      </c>
      <c r="E4" s="48">
        <v>2</v>
      </c>
      <c r="F4" s="48">
        <v>10</v>
      </c>
      <c r="G4" s="48">
        <f>IF((Resultados!D5='BR hombre'!E4),F4,0)</f>
        <v>0</v>
      </c>
      <c r="H4" s="48">
        <v>2</v>
      </c>
      <c r="I4" s="48">
        <v>35</v>
      </c>
      <c r="J4" s="48">
        <f>IF((Resultados!D6='BR hombre'!H4),I4,0)</f>
        <v>0</v>
      </c>
      <c r="K4" s="48">
        <v>2</v>
      </c>
      <c r="L4" s="48">
        <v>0</v>
      </c>
      <c r="M4" s="48">
        <f>IF((Resultados!D10='BR hombre'!K4),L4,0)</f>
        <v>0</v>
      </c>
      <c r="N4" s="48">
        <v>2</v>
      </c>
      <c r="O4" s="48">
        <v>6</v>
      </c>
      <c r="P4" s="48">
        <f>IF((Resultados!D11='BR hombre'!N4),O4,0)</f>
        <v>0</v>
      </c>
      <c r="Q4" s="48">
        <v>2</v>
      </c>
      <c r="R4" s="48">
        <v>0</v>
      </c>
      <c r="S4" s="48">
        <f>IF((Resultados!D12='BR hombre'!Q4),R4,0)</f>
        <v>0</v>
      </c>
      <c r="T4" s="48">
        <v>2</v>
      </c>
      <c r="U4" s="48">
        <v>6</v>
      </c>
      <c r="V4" s="48">
        <f>IF((Resultados!D13='BR hombre'!T4),U4,0)</f>
        <v>0</v>
      </c>
      <c r="W4" s="48">
        <v>2</v>
      </c>
      <c r="X4" s="48">
        <v>0</v>
      </c>
      <c r="Y4" s="48">
        <f>IF((Resultados!D14='BR hombre'!W4),X4,0)</f>
        <v>0</v>
      </c>
      <c r="Z4" s="48">
        <v>2</v>
      </c>
      <c r="AA4" s="48">
        <v>0</v>
      </c>
      <c r="AB4" s="48">
        <f>IF((Resultados!D15='BR hombre'!Z4),AA4,0)</f>
        <v>0</v>
      </c>
      <c r="AC4" s="48">
        <v>2</v>
      </c>
      <c r="AD4" s="48">
        <v>0</v>
      </c>
      <c r="AE4" s="48">
        <f>IF((Resultados!D16='BR hombre'!AC4),AD4,0)</f>
        <v>0</v>
      </c>
      <c r="AF4" s="48">
        <v>2</v>
      </c>
      <c r="AG4" s="48">
        <v>6</v>
      </c>
      <c r="AH4" s="48">
        <f>IF((Resultados!D17='BR hombre'!AF4),AG4,0)</f>
        <v>0</v>
      </c>
      <c r="AI4" s="48">
        <v>2</v>
      </c>
      <c r="AJ4" s="48">
        <v>0</v>
      </c>
      <c r="AK4" s="48">
        <f>IF((Resultados!D18='BR hombre'!AI4),AJ4,0)</f>
        <v>0</v>
      </c>
      <c r="AL4" s="48">
        <v>2</v>
      </c>
      <c r="AM4" s="48">
        <v>0</v>
      </c>
      <c r="AN4" s="48">
        <f>IF((Resultados!D19='BR hombre'!AL4),AM4,0)</f>
        <v>0</v>
      </c>
      <c r="AO4" s="48">
        <v>2</v>
      </c>
      <c r="AP4" s="48">
        <v>6</v>
      </c>
      <c r="AQ4" s="48">
        <f>IF((Resultados!D22='BR hombre'!AO4),AP4,0)</f>
        <v>0</v>
      </c>
      <c r="AR4" s="48">
        <v>2</v>
      </c>
      <c r="AS4" s="48">
        <v>0</v>
      </c>
      <c r="AT4" s="48">
        <f>IF((Resultados!D23='BR hombre'!AR4),AS4,0)</f>
        <v>0</v>
      </c>
      <c r="AU4" s="48">
        <v>2</v>
      </c>
      <c r="AV4" s="48">
        <v>0</v>
      </c>
      <c r="AW4" s="48">
        <f>IF((Resultados!D24='BR hombre'!AU4),AV4,0)</f>
        <v>0</v>
      </c>
      <c r="AX4" s="48">
        <v>2</v>
      </c>
      <c r="AY4" s="48">
        <v>0</v>
      </c>
      <c r="AZ4" s="48">
        <f>IF((Resultados!D27='BR hombre'!AX4),AY4,0)</f>
        <v>0</v>
      </c>
      <c r="BA4" s="48">
        <v>2</v>
      </c>
      <c r="BB4" s="48">
        <v>0</v>
      </c>
      <c r="BC4" s="48">
        <f>IF((Resultados!D28='BR hombre'!BA4),BB4,0)</f>
        <v>0</v>
      </c>
      <c r="BD4" s="48">
        <v>2</v>
      </c>
      <c r="BE4" s="48">
        <v>0</v>
      </c>
      <c r="BF4" s="48">
        <f>IF((Resultados!D29='BR hombre'!BD4),BE4,0)</f>
        <v>0</v>
      </c>
      <c r="BG4" s="48">
        <v>2</v>
      </c>
      <c r="BH4" s="48">
        <v>0</v>
      </c>
      <c r="BI4" s="48">
        <f>IF((Resultados!D30='BR hombre'!BG4),BH4,0)</f>
        <v>0</v>
      </c>
      <c r="BJ4" s="48">
        <v>2</v>
      </c>
      <c r="BK4" s="48">
        <v>0</v>
      </c>
      <c r="BL4" s="48">
        <f>IF((Resultados!D31='BR hombre'!BJ4),BK4,0)</f>
        <v>0</v>
      </c>
      <c r="BM4" s="48">
        <v>2</v>
      </c>
      <c r="BN4" s="48">
        <v>0</v>
      </c>
      <c r="BO4" s="48">
        <f>IF((Resultados!D32='BR hombre'!BM4),BN4,0)</f>
        <v>0</v>
      </c>
      <c r="BP4" s="48">
        <v>2</v>
      </c>
      <c r="BQ4" s="48">
        <v>0</v>
      </c>
      <c r="BR4" s="48">
        <f>IF((Resultados!D35='BR hombre'!BP4),BQ4,0)</f>
        <v>0</v>
      </c>
      <c r="BS4" s="48">
        <v>2</v>
      </c>
      <c r="BT4" s="48">
        <v>38</v>
      </c>
      <c r="BU4" s="48">
        <f>IF((Resultados!D36='BR hombre'!BS4),BT4,0)</f>
        <v>0</v>
      </c>
      <c r="BV4" s="48">
        <v>2</v>
      </c>
      <c r="BW4" s="48">
        <v>0</v>
      </c>
      <c r="BX4" s="48">
        <f>IF((Resultados!D37='BR hombre'!BV4),BW4,0)</f>
        <v>0</v>
      </c>
    </row>
    <row r="5" spans="1:76" ht="12.75" customHeight="1" x14ac:dyDescent="0.2">
      <c r="A5" s="48">
        <v>219</v>
      </c>
      <c r="B5" s="48">
        <v>15</v>
      </c>
      <c r="C5" s="48">
        <f t="shared" si="0"/>
        <v>0</v>
      </c>
      <c r="D5" s="48" t="b">
        <f>AND((Resultados!D4&gt;'BR hombre'!A4),(Resultados!D4&lt;='BR hombre'!A5))</f>
        <v>0</v>
      </c>
      <c r="E5" s="48">
        <v>3</v>
      </c>
      <c r="F5" s="48">
        <v>15</v>
      </c>
      <c r="G5" s="48">
        <f>IF((Resultados!D5='BR hombre'!E5),F5,0)</f>
        <v>0</v>
      </c>
      <c r="H5" s="48">
        <v>3</v>
      </c>
      <c r="I5" s="48">
        <v>38</v>
      </c>
      <c r="J5" s="48">
        <f>IF((Resultados!D6='BR hombre'!H5),I5,0)</f>
        <v>0</v>
      </c>
      <c r="K5" s="48">
        <v>3</v>
      </c>
      <c r="L5" s="48">
        <v>0</v>
      </c>
      <c r="M5" s="48">
        <f>IF((Resultados!D10='BR hombre'!K5),L5,0)</f>
        <v>0</v>
      </c>
      <c r="N5" s="48">
        <v>3</v>
      </c>
      <c r="O5" s="48">
        <v>6</v>
      </c>
      <c r="P5" s="48">
        <f>IF((Resultados!D11='BR hombre'!N5),O5,0)</f>
        <v>0</v>
      </c>
      <c r="Q5" s="48">
        <v>3</v>
      </c>
      <c r="R5" s="48">
        <v>0</v>
      </c>
      <c r="S5" s="48">
        <f>IF((Resultados!D12='BR hombre'!Q5),R5,0)</f>
        <v>0</v>
      </c>
      <c r="T5" s="48">
        <v>3</v>
      </c>
      <c r="U5" s="48">
        <v>6</v>
      </c>
      <c r="V5" s="48">
        <f>IF((Resultados!D13='BR hombre'!T5),U5,0)</f>
        <v>0</v>
      </c>
      <c r="W5" s="48">
        <v>3</v>
      </c>
      <c r="X5" s="48">
        <v>0</v>
      </c>
      <c r="Y5" s="48">
        <f>IF((Resultados!D14='BR hombre'!W5),X5,0)</f>
        <v>0</v>
      </c>
      <c r="Z5" s="48">
        <v>3</v>
      </c>
      <c r="AA5" s="48">
        <v>0</v>
      </c>
      <c r="AB5" s="48">
        <f>IF((Resultados!D15='BR hombre'!Z5),AA5,0)</f>
        <v>0</v>
      </c>
      <c r="AC5" s="48">
        <v>3</v>
      </c>
      <c r="AD5" s="48">
        <v>0</v>
      </c>
      <c r="AE5" s="48">
        <f>IF((Resultados!D16='BR hombre'!AC5),AD5,0)</f>
        <v>0</v>
      </c>
      <c r="AF5" s="48">
        <v>3</v>
      </c>
      <c r="AG5" s="48">
        <v>6</v>
      </c>
      <c r="AH5" s="48">
        <f>IF((Resultados!D17='BR hombre'!AF5),AG5,0)</f>
        <v>0</v>
      </c>
      <c r="AI5" s="48">
        <v>3</v>
      </c>
      <c r="AJ5" s="48">
        <v>0</v>
      </c>
      <c r="AK5" s="48">
        <f>IF((Resultados!D18='BR hombre'!AI5),AJ5,0)</f>
        <v>0</v>
      </c>
      <c r="AL5" s="48">
        <v>3</v>
      </c>
      <c r="AM5" s="48">
        <v>10</v>
      </c>
      <c r="AN5" s="48">
        <f>IF((Resultados!D19='BR hombre'!AL5),AM5,0)</f>
        <v>0</v>
      </c>
      <c r="AO5" s="48">
        <v>3</v>
      </c>
      <c r="AP5" s="48">
        <v>16</v>
      </c>
      <c r="AQ5" s="48">
        <f>IF((Resultados!D22='BR hombre'!AO5),AP5,0)</f>
        <v>0</v>
      </c>
      <c r="AR5" s="48">
        <v>3</v>
      </c>
      <c r="AS5" s="48">
        <v>0</v>
      </c>
      <c r="AT5" s="48">
        <f>IF((Resultados!D23='BR hombre'!AR5),AS5,0)</f>
        <v>0</v>
      </c>
      <c r="AU5" s="48">
        <v>3</v>
      </c>
      <c r="AV5" s="48">
        <v>0</v>
      </c>
      <c r="AW5" s="48">
        <f>IF((Resultados!D24='BR hombre'!AU5),AV5,0)</f>
        <v>0</v>
      </c>
      <c r="AX5" s="48">
        <v>3</v>
      </c>
      <c r="AY5" s="48">
        <v>20</v>
      </c>
      <c r="AZ5" s="48">
        <f>IF((Resultados!D27='BR hombre'!AX5),AY5,0)</f>
        <v>0</v>
      </c>
      <c r="BA5" s="48">
        <v>3</v>
      </c>
      <c r="BB5" s="48">
        <v>15</v>
      </c>
      <c r="BC5" s="48">
        <f>IF((Resultados!D28='BR hombre'!BA5),BB5,0)</f>
        <v>0</v>
      </c>
      <c r="BD5" s="48">
        <v>3</v>
      </c>
      <c r="BE5" s="48">
        <v>0</v>
      </c>
      <c r="BF5" s="48">
        <f>IF((Resultados!D29='BR hombre'!BD5),BE5,0)</f>
        <v>0</v>
      </c>
      <c r="BG5" s="48">
        <v>3</v>
      </c>
      <c r="BH5" s="48">
        <v>0</v>
      </c>
      <c r="BI5" s="48">
        <f>IF((Resultados!D30='BR hombre'!BG5),BH5,0)</f>
        <v>0</v>
      </c>
      <c r="BJ5" s="48">
        <v>3</v>
      </c>
      <c r="BK5" s="48">
        <v>0</v>
      </c>
      <c r="BL5" s="48">
        <f>IF((Resultados!D31='BR hombre'!BJ5),BK5,0)</f>
        <v>0</v>
      </c>
      <c r="BM5" s="48">
        <v>3</v>
      </c>
      <c r="BN5" s="48">
        <v>0</v>
      </c>
      <c r="BO5" s="48">
        <f>IF((Resultados!D32='BR hombre'!BM5),BN5,0)</f>
        <v>0</v>
      </c>
      <c r="BP5" s="48">
        <v>3</v>
      </c>
      <c r="BQ5" s="48">
        <v>35</v>
      </c>
      <c r="BR5" s="48">
        <f>IF((Resultados!D35='BR hombre'!BP5),BQ5,0)</f>
        <v>0</v>
      </c>
      <c r="BS5" s="48">
        <v>3</v>
      </c>
      <c r="BT5" s="48">
        <v>41</v>
      </c>
      <c r="BU5" s="48">
        <f>IF((Resultados!D36='BR hombre'!BS5),BT5,0)</f>
        <v>0</v>
      </c>
      <c r="BV5" s="48">
        <v>3</v>
      </c>
      <c r="BW5" s="48">
        <v>10</v>
      </c>
      <c r="BX5" s="48">
        <f>IF((Resultados!D37='BR hombre'!BV5),BW5,0)</f>
        <v>0</v>
      </c>
    </row>
    <row r="6" spans="1:76" ht="12.75" customHeight="1" x14ac:dyDescent="0.2">
      <c r="A6" s="48">
        <v>231</v>
      </c>
      <c r="B6" s="48">
        <v>20</v>
      </c>
      <c r="C6" s="48">
        <f t="shared" si="0"/>
        <v>0</v>
      </c>
      <c r="D6" s="48" t="b">
        <f>AND((Resultados!D4&gt;'BR hombre'!A5),(Resultados!D4&lt;='BR hombre'!A6))</f>
        <v>0</v>
      </c>
      <c r="E6" s="48">
        <v>4</v>
      </c>
      <c r="F6" s="48">
        <v>20</v>
      </c>
      <c r="G6" s="48">
        <f>IF((Resultados!D5='BR hombre'!E6),F6,0)</f>
        <v>0</v>
      </c>
      <c r="H6" s="48">
        <v>4</v>
      </c>
      <c r="I6" s="48">
        <v>42</v>
      </c>
      <c r="J6" s="48">
        <f>IF((Resultados!D6='BR hombre'!H6),I6,0)</f>
        <v>0</v>
      </c>
      <c r="K6" s="48">
        <v>4</v>
      </c>
      <c r="L6" s="48">
        <v>0</v>
      </c>
      <c r="M6" s="48">
        <f>IF((Resultados!D10='BR hombre'!K6),L6,0)</f>
        <v>0</v>
      </c>
      <c r="N6" s="48">
        <v>4</v>
      </c>
      <c r="O6" s="48">
        <v>6</v>
      </c>
      <c r="P6" s="48">
        <f>IF((Resultados!D11='BR hombre'!N6),O6,0)</f>
        <v>0</v>
      </c>
      <c r="Q6" s="48">
        <v>4</v>
      </c>
      <c r="R6" s="48">
        <v>0</v>
      </c>
      <c r="S6" s="48">
        <f>IF((Resultados!D12='BR hombre'!Q6),R6,0)</f>
        <v>0</v>
      </c>
      <c r="T6" s="48">
        <v>4</v>
      </c>
      <c r="U6" s="48">
        <v>6</v>
      </c>
      <c r="V6" s="48">
        <f>IF((Resultados!D13='BR hombre'!T6),U6,0)</f>
        <v>0</v>
      </c>
      <c r="W6" s="48">
        <v>4</v>
      </c>
      <c r="X6" s="48">
        <v>0</v>
      </c>
      <c r="Y6" s="48">
        <f>IF((Resultados!D14='BR hombre'!W6),X6,0)</f>
        <v>0</v>
      </c>
      <c r="Z6" s="48">
        <v>4</v>
      </c>
      <c r="AA6" s="48">
        <v>0</v>
      </c>
      <c r="AB6" s="48">
        <f>IF((Resultados!D15='BR hombre'!Z6),AA6,0)</f>
        <v>0</v>
      </c>
      <c r="AC6" s="48">
        <v>4</v>
      </c>
      <c r="AD6" s="48">
        <v>0</v>
      </c>
      <c r="AE6" s="48">
        <f>IF((Resultados!D16='BR hombre'!AC6),AD6,0)</f>
        <v>0</v>
      </c>
      <c r="AF6" s="48">
        <v>4</v>
      </c>
      <c r="AG6" s="48">
        <v>6</v>
      </c>
      <c r="AH6" s="48">
        <f>IF((Resultados!D17='BR hombre'!AF6),AG6,0)</f>
        <v>0</v>
      </c>
      <c r="AI6" s="48">
        <v>4</v>
      </c>
      <c r="AJ6" s="48">
        <v>0</v>
      </c>
      <c r="AK6" s="48">
        <f>IF((Resultados!D18='BR hombre'!AI6),AJ6,0)</f>
        <v>0</v>
      </c>
      <c r="AL6" s="48">
        <v>4</v>
      </c>
      <c r="AM6" s="48">
        <v>20</v>
      </c>
      <c r="AN6" s="48">
        <f>IF((Resultados!D19='BR hombre'!AL6),AM6,0)</f>
        <v>0</v>
      </c>
      <c r="AO6" s="48">
        <v>4</v>
      </c>
      <c r="AP6" s="48">
        <v>26</v>
      </c>
      <c r="AQ6" s="48">
        <f>IF((Resultados!D22='BR hombre'!AO6),AP6,0)</f>
        <v>0</v>
      </c>
      <c r="AR6" s="48">
        <v>4</v>
      </c>
      <c r="AS6" s="48">
        <v>0</v>
      </c>
      <c r="AT6" s="48">
        <f>IF((Resultados!D23='BR hombre'!AR6),AS6,0)</f>
        <v>0</v>
      </c>
      <c r="AU6" s="48">
        <v>4</v>
      </c>
      <c r="AV6" s="48">
        <v>0</v>
      </c>
      <c r="AW6" s="48">
        <f>IF((Resultados!D24='BR hombre'!AU6),AV6,0)</f>
        <v>0</v>
      </c>
      <c r="AX6" s="48">
        <v>4</v>
      </c>
      <c r="AY6" s="48">
        <v>30</v>
      </c>
      <c r="AZ6" s="48">
        <f>IF((Resultados!D27='BR hombre'!AX6),AY6,0)</f>
        <v>0</v>
      </c>
      <c r="BA6" s="48">
        <v>4</v>
      </c>
      <c r="BB6" s="48">
        <v>30</v>
      </c>
      <c r="BC6" s="48">
        <f>IF((Resultados!D28='BR hombre'!BA6),BB6,0)</f>
        <v>0</v>
      </c>
      <c r="BD6" s="48">
        <v>4</v>
      </c>
      <c r="BE6" s="48">
        <v>0</v>
      </c>
      <c r="BF6" s="48">
        <f>IF((Resultados!D29='BR hombre'!BD6),BE6,0)</f>
        <v>0</v>
      </c>
      <c r="BG6" s="48">
        <v>4</v>
      </c>
      <c r="BH6" s="48">
        <v>10</v>
      </c>
      <c r="BI6" s="48">
        <f>IF((Resultados!D30='BR hombre'!BG6),BH6,0)</f>
        <v>0</v>
      </c>
      <c r="BJ6" s="48">
        <v>4</v>
      </c>
      <c r="BK6" s="48">
        <v>0</v>
      </c>
      <c r="BL6" s="48">
        <f>IF((Resultados!D31='BR hombre'!BJ6),BK6,0)</f>
        <v>0</v>
      </c>
      <c r="BM6" s="48">
        <v>4</v>
      </c>
      <c r="BN6" s="48">
        <v>0</v>
      </c>
      <c r="BO6" s="48">
        <f>IF((Resultados!D32='BR hombre'!BM6),BN6,0)</f>
        <v>0</v>
      </c>
      <c r="BP6" s="48">
        <v>4</v>
      </c>
      <c r="BQ6" s="48">
        <v>40</v>
      </c>
      <c r="BR6" s="48">
        <f>IF((Resultados!D35='BR hombre'!BP6),BQ6,0)</f>
        <v>0</v>
      </c>
      <c r="BS6" s="48">
        <v>4</v>
      </c>
      <c r="BT6" s="48">
        <v>44</v>
      </c>
      <c r="BU6" s="48">
        <f>IF((Resultados!D36='BR hombre'!BS6),BT6,0)</f>
        <v>0</v>
      </c>
      <c r="BV6" s="48">
        <v>4</v>
      </c>
      <c r="BW6" s="48">
        <v>25</v>
      </c>
      <c r="BX6" s="48">
        <f>IF((Resultados!D37='BR hombre'!BV6),BW6,0)</f>
        <v>0</v>
      </c>
    </row>
    <row r="7" spans="1:76" ht="12.75" customHeight="1" x14ac:dyDescent="0.2">
      <c r="A7" s="48">
        <v>244</v>
      </c>
      <c r="B7" s="48">
        <v>25</v>
      </c>
      <c r="C7" s="48">
        <f t="shared" si="0"/>
        <v>0</v>
      </c>
      <c r="D7" s="48" t="b">
        <f>AND((Resultados!D4&gt;'BR hombre'!A6),(Resultados!D4&lt;='BR hombre'!A7))</f>
        <v>0</v>
      </c>
      <c r="E7" s="48">
        <v>5</v>
      </c>
      <c r="F7" s="48">
        <v>25</v>
      </c>
      <c r="G7" s="48">
        <f>IF((Resultados!D5='BR hombre'!E7),F7,0)</f>
        <v>0</v>
      </c>
      <c r="H7" s="48">
        <v>5</v>
      </c>
      <c r="I7" s="48">
        <v>45</v>
      </c>
      <c r="J7" s="48">
        <f>IF((Resultados!D6='BR hombre'!H7),I7,0)</f>
        <v>0</v>
      </c>
      <c r="K7" s="48">
        <v>5</v>
      </c>
      <c r="L7" s="48">
        <v>0</v>
      </c>
      <c r="M7" s="48">
        <f>IF((Resultados!D10='BR hombre'!K7),L7,0)</f>
        <v>0</v>
      </c>
      <c r="N7" s="48">
        <v>5</v>
      </c>
      <c r="O7" s="48">
        <v>6</v>
      </c>
      <c r="P7" s="48">
        <f>IF((Resultados!D11='BR hombre'!N7),O7,0)</f>
        <v>0</v>
      </c>
      <c r="Q7" s="48">
        <v>5</v>
      </c>
      <c r="R7" s="48">
        <v>0</v>
      </c>
      <c r="S7" s="48">
        <f>IF((Resultados!D12='BR hombre'!Q7),R7,0)</f>
        <v>0</v>
      </c>
      <c r="T7" s="48">
        <v>5</v>
      </c>
      <c r="U7" s="48">
        <v>6</v>
      </c>
      <c r="V7" s="48">
        <f>IF((Resultados!D13='BR hombre'!T7),U7,0)</f>
        <v>0</v>
      </c>
      <c r="W7" s="48">
        <v>5</v>
      </c>
      <c r="X7" s="48">
        <v>0</v>
      </c>
      <c r="Y7" s="48">
        <f>IF((Resultados!D14='BR hombre'!W7),X7,0)</f>
        <v>0</v>
      </c>
      <c r="Z7" s="48">
        <v>5</v>
      </c>
      <c r="AA7" s="48">
        <v>0</v>
      </c>
      <c r="AB7" s="48">
        <f>IF((Resultados!D15='BR hombre'!Z7),AA7,0)</f>
        <v>0</v>
      </c>
      <c r="AC7" s="48">
        <v>5</v>
      </c>
      <c r="AD7" s="48">
        <v>0</v>
      </c>
      <c r="AE7" s="48">
        <f>IF((Resultados!D16='BR hombre'!AC7),AD7,0)</f>
        <v>0</v>
      </c>
      <c r="AF7" s="48">
        <v>5</v>
      </c>
      <c r="AG7" s="48">
        <v>6</v>
      </c>
      <c r="AH7" s="48">
        <f>IF((Resultados!D17='BR hombre'!AF7),AG7,0)</f>
        <v>0</v>
      </c>
      <c r="AI7" s="48">
        <v>5</v>
      </c>
      <c r="AJ7" s="48">
        <v>0</v>
      </c>
      <c r="AK7" s="48">
        <f>IF((Resultados!D18='BR hombre'!AI7),AJ7,0)</f>
        <v>0</v>
      </c>
      <c r="AL7" s="48">
        <v>5</v>
      </c>
      <c r="AM7" s="48">
        <v>30</v>
      </c>
      <c r="AN7" s="48">
        <f>IF((Resultados!D19='BR hombre'!AL7),AM7,0)</f>
        <v>0</v>
      </c>
      <c r="AO7" s="48">
        <v>5</v>
      </c>
      <c r="AP7" s="48">
        <v>36</v>
      </c>
      <c r="AQ7" s="48">
        <f>IF((Resultados!D22='BR hombre'!AO7),AP7,0)</f>
        <v>0</v>
      </c>
      <c r="AR7" s="48">
        <v>5</v>
      </c>
      <c r="AS7" s="48">
        <v>11</v>
      </c>
      <c r="AT7" s="48">
        <f>IF((Resultados!D23='BR hombre'!AR7),AS7,0)</f>
        <v>0</v>
      </c>
      <c r="AU7" s="48">
        <v>5</v>
      </c>
      <c r="AV7" s="48">
        <v>0</v>
      </c>
      <c r="AW7" s="48">
        <f>IF((Resultados!D24='BR hombre'!AU7),AV7,0)</f>
        <v>0</v>
      </c>
      <c r="AX7" s="48">
        <v>5</v>
      </c>
      <c r="AY7" s="48">
        <v>40</v>
      </c>
      <c r="AZ7" s="48">
        <f>IF((Resultados!D27='BR hombre'!AX7),AY7,0)</f>
        <v>0</v>
      </c>
      <c r="BA7" s="48">
        <v>5</v>
      </c>
      <c r="BB7" s="48">
        <v>40</v>
      </c>
      <c r="BC7" s="48">
        <f>IF((Resultados!D28='BR hombre'!BA7),BB7,0)</f>
        <v>0</v>
      </c>
      <c r="BD7" s="48">
        <v>5</v>
      </c>
      <c r="BE7" s="48">
        <v>0</v>
      </c>
      <c r="BF7" s="48">
        <f>IF((Resultados!D29='BR hombre'!BD7),BE7,0)</f>
        <v>0</v>
      </c>
      <c r="BG7" s="48">
        <v>5</v>
      </c>
      <c r="BH7" s="48">
        <v>15</v>
      </c>
      <c r="BI7" s="48">
        <f>IF((Resultados!D30='BR hombre'!BG7),BH7,0)</f>
        <v>0</v>
      </c>
      <c r="BJ7" s="48">
        <v>5</v>
      </c>
      <c r="BK7" s="48">
        <v>0</v>
      </c>
      <c r="BL7" s="48">
        <f>IF((Resultados!D31='BR hombre'!BJ7),BK7,0)</f>
        <v>0</v>
      </c>
      <c r="BM7" s="48">
        <v>5</v>
      </c>
      <c r="BN7" s="48">
        <v>0</v>
      </c>
      <c r="BO7" s="48">
        <f>IF((Resultados!D32='BR hombre'!BM7),BN7,0)</f>
        <v>0</v>
      </c>
      <c r="BP7" s="48">
        <v>5</v>
      </c>
      <c r="BQ7" s="48">
        <v>44</v>
      </c>
      <c r="BR7" s="48">
        <f>IF((Resultados!D35='BR hombre'!BP7),BQ7,0)</f>
        <v>0</v>
      </c>
      <c r="BS7" s="48">
        <v>5</v>
      </c>
      <c r="BT7" s="48">
        <v>47</v>
      </c>
      <c r="BU7" s="48">
        <f>IF((Resultados!D36='BR hombre'!BS7),BT7,0)</f>
        <v>0</v>
      </c>
      <c r="BV7" s="48">
        <v>5</v>
      </c>
      <c r="BW7" s="48">
        <v>35</v>
      </c>
      <c r="BX7" s="48">
        <f>IF((Resultados!D37='BR hombre'!BV7),BW7,0)</f>
        <v>0</v>
      </c>
    </row>
    <row r="8" spans="1:76" ht="12.75" customHeight="1" x14ac:dyDescent="0.2">
      <c r="A8" s="48">
        <v>256</v>
      </c>
      <c r="B8" s="48">
        <v>30</v>
      </c>
      <c r="C8" s="48">
        <f t="shared" si="0"/>
        <v>0</v>
      </c>
      <c r="D8" s="48" t="b">
        <f>AND((Resultados!D4&gt;'BR hombre'!A7),(Resultados!D4&lt;='BR hombre'!A8))</f>
        <v>0</v>
      </c>
      <c r="E8" s="48">
        <v>6</v>
      </c>
      <c r="F8" s="48">
        <v>30</v>
      </c>
      <c r="G8" s="48">
        <f>IF((Resultados!D5='BR hombre'!E8),F8,0)</f>
        <v>0</v>
      </c>
      <c r="H8" s="48">
        <v>6</v>
      </c>
      <c r="I8" s="48">
        <v>48</v>
      </c>
      <c r="J8" s="48">
        <f>IF((Resultados!D6='BR hombre'!H8),I8,0)</f>
        <v>0</v>
      </c>
      <c r="K8" s="48">
        <v>6</v>
      </c>
      <c r="L8" s="48">
        <v>0</v>
      </c>
      <c r="M8" s="48">
        <f>IF((Resultados!D10='BR hombre'!K8),L8,0)</f>
        <v>0</v>
      </c>
      <c r="N8" s="48">
        <v>6</v>
      </c>
      <c r="O8" s="48">
        <v>6</v>
      </c>
      <c r="P8" s="48">
        <f>IF((Resultados!D11='BR hombre'!N8),O8,0)</f>
        <v>0</v>
      </c>
      <c r="Q8" s="48">
        <v>6</v>
      </c>
      <c r="R8" s="48">
        <v>0</v>
      </c>
      <c r="S8" s="48">
        <f>IF((Resultados!D12='BR hombre'!Q8),R8,0)</f>
        <v>0</v>
      </c>
      <c r="T8" s="48">
        <v>6</v>
      </c>
      <c r="U8" s="48">
        <v>6</v>
      </c>
      <c r="V8" s="48">
        <f>IF((Resultados!D13='BR hombre'!T8),U8,0)</f>
        <v>0</v>
      </c>
      <c r="W8" s="48">
        <v>6</v>
      </c>
      <c r="X8" s="48">
        <v>0</v>
      </c>
      <c r="Y8" s="48">
        <f>IF((Resultados!D14='BR hombre'!W8),X8,0)</f>
        <v>0</v>
      </c>
      <c r="Z8" s="48">
        <v>6</v>
      </c>
      <c r="AA8" s="48">
        <v>0</v>
      </c>
      <c r="AB8" s="48">
        <f>IF((Resultados!D15='BR hombre'!Z8),AA8,0)</f>
        <v>0</v>
      </c>
      <c r="AC8" s="48">
        <v>6</v>
      </c>
      <c r="AD8" s="48">
        <v>0</v>
      </c>
      <c r="AE8" s="48">
        <f>IF((Resultados!D16='BR hombre'!AC8),AD8,0)</f>
        <v>0</v>
      </c>
      <c r="AF8" s="48">
        <v>6</v>
      </c>
      <c r="AG8" s="48">
        <v>6</v>
      </c>
      <c r="AH8" s="48">
        <f>IF((Resultados!D17='BR hombre'!AF8),AG8,0)</f>
        <v>0</v>
      </c>
      <c r="AI8" s="48">
        <v>6</v>
      </c>
      <c r="AJ8" s="48">
        <v>0</v>
      </c>
      <c r="AK8" s="48">
        <f>IF((Resultados!D18='BR hombre'!AI8),AJ8,0)</f>
        <v>0</v>
      </c>
      <c r="AL8" s="48">
        <v>6</v>
      </c>
      <c r="AM8" s="48">
        <v>35</v>
      </c>
      <c r="AN8" s="48">
        <f>IF((Resultados!D19='BR hombre'!AL8),AM8,0)</f>
        <v>0</v>
      </c>
      <c r="AO8" s="48">
        <v>6</v>
      </c>
      <c r="AP8" s="48">
        <v>41</v>
      </c>
      <c r="AQ8" s="48">
        <f>IF((Resultados!D22='BR hombre'!AO8),AP8,0)</f>
        <v>0</v>
      </c>
      <c r="AR8" s="48">
        <v>6</v>
      </c>
      <c r="AS8" s="48">
        <v>16</v>
      </c>
      <c r="AT8" s="48">
        <f>IF((Resultados!D23='BR hombre'!AR8),AS8,0)</f>
        <v>0</v>
      </c>
      <c r="AU8" s="48">
        <v>6</v>
      </c>
      <c r="AV8" s="48">
        <v>12</v>
      </c>
      <c r="AW8" s="48">
        <f>IF((Resultados!D24='BR hombre'!AU8),AV8,0)</f>
        <v>0</v>
      </c>
      <c r="AX8" s="48">
        <v>6</v>
      </c>
      <c r="AY8" s="48">
        <v>50</v>
      </c>
      <c r="AZ8" s="48">
        <f>IF((Resultados!D27='BR hombre'!AX8),AY8,0)</f>
        <v>0</v>
      </c>
      <c r="BA8" s="48">
        <v>6</v>
      </c>
      <c r="BB8" s="48">
        <v>48</v>
      </c>
      <c r="BC8" s="48">
        <f>IF((Resultados!D28='BR hombre'!BA8),BB8,0)</f>
        <v>0</v>
      </c>
      <c r="BD8" s="48">
        <v>6</v>
      </c>
      <c r="BE8" s="48">
        <v>2</v>
      </c>
      <c r="BF8" s="48">
        <f>IF((Resultados!D29='BR hombre'!BD8),BE8,0)</f>
        <v>0</v>
      </c>
      <c r="BG8" s="48">
        <v>6</v>
      </c>
      <c r="BH8" s="48">
        <v>18</v>
      </c>
      <c r="BI8" s="48">
        <f>IF((Resultados!D30='BR hombre'!BG8),BH8,0)</f>
        <v>0</v>
      </c>
      <c r="BJ8" s="48">
        <v>6</v>
      </c>
      <c r="BK8" s="48">
        <v>0</v>
      </c>
      <c r="BL8" s="48">
        <f>IF((Resultados!D31='BR hombre'!BJ8),BK8,0)</f>
        <v>0</v>
      </c>
      <c r="BM8" s="48">
        <v>6</v>
      </c>
      <c r="BN8" s="48">
        <v>0</v>
      </c>
      <c r="BO8" s="48">
        <f>IF((Resultados!D32='BR hombre'!BM8),BN8,0)</f>
        <v>0</v>
      </c>
      <c r="BP8" s="48">
        <v>6</v>
      </c>
      <c r="BQ8" s="48">
        <v>50</v>
      </c>
      <c r="BR8" s="48">
        <f>IF((Resultados!D35='BR hombre'!BP8),BQ8,0)</f>
        <v>0</v>
      </c>
      <c r="BS8" s="48">
        <v>6</v>
      </c>
      <c r="BT8" s="48">
        <v>50</v>
      </c>
      <c r="BU8" s="48">
        <f>IF((Resultados!D36='BR hombre'!BS8),BT8,0)</f>
        <v>0</v>
      </c>
      <c r="BV8" s="48">
        <v>6</v>
      </c>
      <c r="BW8" s="48">
        <v>38</v>
      </c>
      <c r="BX8" s="48">
        <f>IF((Resultados!D37='BR hombre'!BV8),BW8,0)</f>
        <v>0</v>
      </c>
    </row>
    <row r="9" spans="1:76" ht="12.75" customHeight="1" x14ac:dyDescent="0.2">
      <c r="A9" s="48">
        <v>269</v>
      </c>
      <c r="B9" s="48">
        <v>35</v>
      </c>
      <c r="C9" s="48">
        <f t="shared" si="0"/>
        <v>0</v>
      </c>
      <c r="D9" s="48" t="b">
        <f>AND((Resultados!D4&gt;'BR hombre'!A8),(Resultados!D4&lt;='BR hombre'!A9))</f>
        <v>0</v>
      </c>
      <c r="E9" s="48">
        <v>7</v>
      </c>
      <c r="F9" s="48">
        <v>34</v>
      </c>
      <c r="G9" s="48">
        <f>IF((Resultados!D5='BR hombre'!E9),F9,0)</f>
        <v>0</v>
      </c>
      <c r="H9" s="48">
        <v>7</v>
      </c>
      <c r="I9" s="48">
        <v>52</v>
      </c>
      <c r="J9" s="48">
        <f>IF((Resultados!D6='BR hombre'!H9),I9,0)</f>
        <v>0</v>
      </c>
      <c r="K9" s="48">
        <v>7</v>
      </c>
      <c r="L9" s="48">
        <v>13</v>
      </c>
      <c r="M9" s="48">
        <f>IF((Resultados!D10='BR hombre'!K9),L9,0)</f>
        <v>0</v>
      </c>
      <c r="N9" s="48">
        <v>7</v>
      </c>
      <c r="O9" s="48">
        <v>16</v>
      </c>
      <c r="P9" s="48">
        <f>IF((Resultados!D11='BR hombre'!N9),O9,0)</f>
        <v>0</v>
      </c>
      <c r="Q9" s="48">
        <v>7</v>
      </c>
      <c r="R9" s="48">
        <v>0</v>
      </c>
      <c r="S9" s="48">
        <f>IF((Resultados!D12='BR hombre'!Q9),R9,0)</f>
        <v>0</v>
      </c>
      <c r="T9" s="48">
        <v>7</v>
      </c>
      <c r="U9" s="48">
        <v>6</v>
      </c>
      <c r="V9" s="48">
        <f>IF((Resultados!D13='BR hombre'!T9),U9,0)</f>
        <v>0</v>
      </c>
      <c r="W9" s="48">
        <v>7</v>
      </c>
      <c r="X9" s="48">
        <v>0</v>
      </c>
      <c r="Y9" s="48">
        <f>IF((Resultados!D14='BR hombre'!W9),X9,0)</f>
        <v>0</v>
      </c>
      <c r="Z9" s="48">
        <v>7</v>
      </c>
      <c r="AA9" s="48">
        <v>0</v>
      </c>
      <c r="AB9" s="48">
        <f>IF((Resultados!D15='BR hombre'!Z9),AA9,0)</f>
        <v>0</v>
      </c>
      <c r="AC9" s="48">
        <v>7</v>
      </c>
      <c r="AD9" s="48">
        <v>0</v>
      </c>
      <c r="AE9" s="48">
        <f>IF((Resultados!D16='BR hombre'!AC9),AD9,0)</f>
        <v>0</v>
      </c>
      <c r="AF9" s="48">
        <v>7</v>
      </c>
      <c r="AG9" s="48">
        <v>6</v>
      </c>
      <c r="AH9" s="48">
        <f>IF((Resultados!D17='BR hombre'!AF9),AG9,0)</f>
        <v>0</v>
      </c>
      <c r="AI9" s="48">
        <v>7</v>
      </c>
      <c r="AJ9" s="48">
        <v>2</v>
      </c>
      <c r="AK9" s="48">
        <f>IF((Resultados!D18='BR hombre'!AI9),AJ9,0)</f>
        <v>0</v>
      </c>
      <c r="AL9" s="48">
        <v>7</v>
      </c>
      <c r="AM9" s="48">
        <v>38</v>
      </c>
      <c r="AN9" s="48">
        <f>IF((Resultados!D19='BR hombre'!AL9),AM9,0)</f>
        <v>0</v>
      </c>
      <c r="AO9" s="48">
        <v>7</v>
      </c>
      <c r="AP9" s="48">
        <v>43</v>
      </c>
      <c r="AQ9" s="48">
        <f>IF((Resultados!D22='BR hombre'!AO9),AP9,0)</f>
        <v>0</v>
      </c>
      <c r="AR9" s="48">
        <v>7</v>
      </c>
      <c r="AS9" s="48">
        <v>21</v>
      </c>
      <c r="AT9" s="48">
        <f>IF((Resultados!D23='BR hombre'!AR9),AS9,0)</f>
        <v>0</v>
      </c>
      <c r="AU9" s="48">
        <v>7</v>
      </c>
      <c r="AV9" s="48">
        <v>15</v>
      </c>
      <c r="AW9" s="48">
        <f>IF((Resultados!D24='BR hombre'!AU9),AV9,0)</f>
        <v>0</v>
      </c>
      <c r="AX9" s="48">
        <v>7</v>
      </c>
      <c r="AY9" s="48">
        <v>60</v>
      </c>
      <c r="AZ9" s="48">
        <f>IF((Resultados!D27='BR hombre'!AX9),AY9,0)</f>
        <v>0</v>
      </c>
      <c r="BA9" s="48">
        <v>7</v>
      </c>
      <c r="BB9" s="48">
        <v>55</v>
      </c>
      <c r="BC9" s="48">
        <f>IF((Resultados!D28='BR hombre'!BA9),BB9,0)</f>
        <v>0</v>
      </c>
      <c r="BD9" s="48">
        <v>7</v>
      </c>
      <c r="BE9" s="48">
        <v>5</v>
      </c>
      <c r="BF9" s="48">
        <f>IF((Resultados!D29='BR hombre'!BD9),BE9,0)</f>
        <v>0</v>
      </c>
      <c r="BG9" s="48">
        <v>7</v>
      </c>
      <c r="BH9" s="48">
        <v>21</v>
      </c>
      <c r="BI9" s="48">
        <f>IF((Resultados!D30='BR hombre'!BG9),BH9,0)</f>
        <v>0</v>
      </c>
      <c r="BJ9" s="48">
        <v>7</v>
      </c>
      <c r="BK9" s="48">
        <v>0</v>
      </c>
      <c r="BL9" s="48">
        <f>IF((Resultados!D31='BR hombre'!BJ9),BK9,0)</f>
        <v>0</v>
      </c>
      <c r="BM9" s="48">
        <v>7</v>
      </c>
      <c r="BN9" s="48">
        <v>5</v>
      </c>
      <c r="BO9" s="48">
        <f>IF((Resultados!D32='BR hombre'!BM9),BN9,0)</f>
        <v>0</v>
      </c>
      <c r="BP9" s="48">
        <v>7</v>
      </c>
      <c r="BQ9" s="48">
        <v>55</v>
      </c>
      <c r="BR9" s="48">
        <f>IF((Resultados!D35='BR hombre'!BP9),BQ9,0)</f>
        <v>0</v>
      </c>
      <c r="BS9" s="48">
        <v>7</v>
      </c>
      <c r="BT9" s="48">
        <v>55</v>
      </c>
      <c r="BU9" s="48">
        <f>IF((Resultados!D36='BR hombre'!BS9),BT9,0)</f>
        <v>0</v>
      </c>
      <c r="BV9" s="48">
        <v>7</v>
      </c>
      <c r="BW9" s="48">
        <v>41</v>
      </c>
      <c r="BX9" s="48">
        <f>IF((Resultados!D37='BR hombre'!BV9),BW9,0)</f>
        <v>0</v>
      </c>
    </row>
    <row r="10" spans="1:76" ht="12.75" customHeight="1" x14ac:dyDescent="0.2">
      <c r="A10" s="48">
        <v>281</v>
      </c>
      <c r="B10" s="48">
        <v>40</v>
      </c>
      <c r="C10" s="48">
        <f t="shared" si="0"/>
        <v>0</v>
      </c>
      <c r="D10" s="48" t="b">
        <f>AND((Resultados!D4&gt;'BR hombre'!A9),(Resultados!D11&lt;='BR hombre'!A10))</f>
        <v>0</v>
      </c>
      <c r="E10" s="48">
        <v>8</v>
      </c>
      <c r="F10" s="48">
        <v>39</v>
      </c>
      <c r="G10" s="48">
        <f>IF((Resultados!D5='BR hombre'!E10),F10,0)</f>
        <v>0</v>
      </c>
      <c r="H10" s="48">
        <v>8</v>
      </c>
      <c r="I10" s="48">
        <v>55</v>
      </c>
      <c r="J10" s="48">
        <f>IF((Resultados!D6='BR hombre'!H10),I10,0)</f>
        <v>0</v>
      </c>
      <c r="K10" s="48">
        <v>8</v>
      </c>
      <c r="L10" s="48">
        <v>18</v>
      </c>
      <c r="M10" s="48">
        <f>IF((Resultados!D10='BR hombre'!K10),L10,0)</f>
        <v>0</v>
      </c>
      <c r="N10" s="48">
        <v>8</v>
      </c>
      <c r="O10" s="48">
        <v>26</v>
      </c>
      <c r="P10" s="48">
        <f>IF((Resultados!D11='BR hombre'!N10),O10,0)</f>
        <v>0</v>
      </c>
      <c r="Q10" s="48">
        <v>8</v>
      </c>
      <c r="R10" s="48">
        <v>0</v>
      </c>
      <c r="S10" s="48">
        <f>IF((Resultados!D12='BR hombre'!Q10),R10,0)</f>
        <v>0</v>
      </c>
      <c r="T10" s="48">
        <v>8</v>
      </c>
      <c r="U10" s="48">
        <v>6</v>
      </c>
      <c r="V10" s="48">
        <f>IF((Resultados!D13='BR hombre'!T10),U10,0)</f>
        <v>0</v>
      </c>
      <c r="W10" s="48">
        <v>8</v>
      </c>
      <c r="X10" s="48">
        <v>0</v>
      </c>
      <c r="Y10" s="48">
        <f>IF((Resultados!D14='BR hombre'!W10),X10,0)</f>
        <v>0</v>
      </c>
      <c r="Z10" s="48">
        <v>8</v>
      </c>
      <c r="AA10" s="48">
        <v>9</v>
      </c>
      <c r="AB10" s="48">
        <f>IF((Resultados!D15='BR hombre'!Z10),AA10,0)</f>
        <v>0</v>
      </c>
      <c r="AC10" s="48">
        <v>8</v>
      </c>
      <c r="AD10" s="48">
        <v>0</v>
      </c>
      <c r="AE10" s="48">
        <f>IF((Resultados!D16='BR hombre'!AC10),AD10,0)</f>
        <v>0</v>
      </c>
      <c r="AF10" s="48">
        <v>8</v>
      </c>
      <c r="AG10" s="48">
        <v>6</v>
      </c>
      <c r="AH10" s="48">
        <f>IF((Resultados!D17='BR hombre'!AF10),AG10,0)</f>
        <v>0</v>
      </c>
      <c r="AI10" s="48">
        <v>8</v>
      </c>
      <c r="AJ10" s="48">
        <v>7</v>
      </c>
      <c r="AK10" s="48">
        <f>IF((Resultados!D18='BR hombre'!AI10),AJ10,0)</f>
        <v>0</v>
      </c>
      <c r="AL10" s="48">
        <v>8</v>
      </c>
      <c r="AM10" s="48">
        <v>41</v>
      </c>
      <c r="AN10" s="48">
        <f>IF((Resultados!D19='BR hombre'!AL10),AM10,0)</f>
        <v>0</v>
      </c>
      <c r="AO10" s="48">
        <v>8</v>
      </c>
      <c r="AP10" s="48">
        <v>46</v>
      </c>
      <c r="AQ10" s="48">
        <f>IF((Resultados!D22='BR hombre'!AO10),AP10,0)</f>
        <v>0</v>
      </c>
      <c r="AR10" s="48">
        <v>8</v>
      </c>
      <c r="AS10" s="48">
        <v>26</v>
      </c>
      <c r="AT10" s="48">
        <f>IF((Resultados!D23='BR hombre'!AR10),AS10,0)</f>
        <v>0</v>
      </c>
      <c r="AU10" s="48">
        <v>8</v>
      </c>
      <c r="AV10" s="48">
        <v>17</v>
      </c>
      <c r="AW10" s="48">
        <f>IF((Resultados!D24='BR hombre'!AU10),AV10,0)</f>
        <v>0</v>
      </c>
      <c r="AX10" s="48">
        <v>8</v>
      </c>
      <c r="AY10" s="48">
        <v>62</v>
      </c>
      <c r="AZ10" s="48">
        <f>IF((Resultados!D27='BR hombre'!AX10),AY10,0)</f>
        <v>0</v>
      </c>
      <c r="BA10" s="48">
        <v>8</v>
      </c>
      <c r="BB10" s="48">
        <v>57</v>
      </c>
      <c r="BC10" s="48">
        <f>IF((Resultados!D28='BR hombre'!BA10),BB10,0)</f>
        <v>0</v>
      </c>
      <c r="BD10" s="48">
        <v>8</v>
      </c>
      <c r="BE10" s="48">
        <v>10</v>
      </c>
      <c r="BF10" s="48">
        <f>IF((Resultados!D29='BR hombre'!BD10),BE10,0)</f>
        <v>0</v>
      </c>
      <c r="BG10" s="48">
        <v>8</v>
      </c>
      <c r="BH10" s="48">
        <v>25</v>
      </c>
      <c r="BI10" s="48">
        <f>IF((Resultados!D30='BR hombre'!BG10),BH10,0)</f>
        <v>0</v>
      </c>
      <c r="BJ10" s="48">
        <v>8</v>
      </c>
      <c r="BK10" s="48">
        <v>15</v>
      </c>
      <c r="BL10" s="48">
        <f>IF((Resultados!D31='BR hombre'!BJ10),BK10,0)</f>
        <v>0</v>
      </c>
      <c r="BM10" s="48">
        <v>8</v>
      </c>
      <c r="BN10" s="48">
        <v>10</v>
      </c>
      <c r="BO10" s="48">
        <f>IF((Resultados!D32='BR hombre'!BM10),BN10,0)</f>
        <v>0</v>
      </c>
      <c r="BP10" s="48">
        <v>8</v>
      </c>
      <c r="BQ10" s="48">
        <v>60</v>
      </c>
      <c r="BR10" s="48">
        <f>IF((Resultados!D35='BR hombre'!BP10),BQ10,0)</f>
        <v>0</v>
      </c>
      <c r="BS10" s="48">
        <v>8</v>
      </c>
      <c r="BT10" s="48">
        <v>60</v>
      </c>
      <c r="BU10" s="48">
        <f>IF((Resultados!D36='BR hombre'!BS10),BT10,0)</f>
        <v>0</v>
      </c>
      <c r="BV10" s="48">
        <v>8</v>
      </c>
      <c r="BW10" s="48">
        <v>44</v>
      </c>
      <c r="BX10" s="48">
        <f>IF((Resultados!D37='BR hombre'!BV10),BW10,0)</f>
        <v>0</v>
      </c>
    </row>
    <row r="11" spans="1:76" ht="12.75" customHeight="1" x14ac:dyDescent="0.2">
      <c r="A11" s="48">
        <v>294</v>
      </c>
      <c r="B11" s="48">
        <v>45</v>
      </c>
      <c r="C11" s="48">
        <f t="shared" si="0"/>
        <v>0</v>
      </c>
      <c r="D11" s="48" t="b">
        <f>AND((Resultados!D4&gt;'BR hombre'!A10),(Resultados!D12&lt;='BR hombre'!A11))</f>
        <v>0</v>
      </c>
      <c r="E11" s="48">
        <v>9</v>
      </c>
      <c r="F11" s="48">
        <v>43</v>
      </c>
      <c r="G11" s="48">
        <f>IF((Resultados!D5='BR hombre'!E11),F11,0)</f>
        <v>0</v>
      </c>
      <c r="H11" s="48">
        <v>9</v>
      </c>
      <c r="I11" s="48">
        <v>57</v>
      </c>
      <c r="J11" s="48">
        <f>IF((Resultados!D6='BR hombre'!H11),I11,0)</f>
        <v>0</v>
      </c>
      <c r="K11" s="48">
        <v>9</v>
      </c>
      <c r="L11" s="48">
        <v>23</v>
      </c>
      <c r="M11" s="48">
        <f>IF((Resultados!D10='BR hombre'!K11),L11,0)</f>
        <v>0</v>
      </c>
      <c r="N11" s="48">
        <v>9</v>
      </c>
      <c r="O11" s="48">
        <v>41</v>
      </c>
      <c r="P11" s="48">
        <f>IF((Resultados!D11='BR hombre'!N11),O11,0)</f>
        <v>0</v>
      </c>
      <c r="Q11" s="48">
        <v>9</v>
      </c>
      <c r="R11" s="48">
        <v>0</v>
      </c>
      <c r="S11" s="48">
        <f>IF((Resultados!D12='BR hombre'!Q11),R11,0)</f>
        <v>0</v>
      </c>
      <c r="T11" s="48">
        <v>9</v>
      </c>
      <c r="U11" s="48">
        <v>6</v>
      </c>
      <c r="V11" s="48">
        <f>IF((Resultados!D13='BR hombre'!T11),U11,0)</f>
        <v>0</v>
      </c>
      <c r="W11" s="48">
        <v>9</v>
      </c>
      <c r="X11" s="48">
        <v>0</v>
      </c>
      <c r="Y11" s="48">
        <f>IF((Resultados!D14='BR hombre'!W11),X11,0)</f>
        <v>0</v>
      </c>
      <c r="Z11" s="48">
        <v>9</v>
      </c>
      <c r="AA11" s="48">
        <v>13</v>
      </c>
      <c r="AB11" s="48">
        <f>IF((Resultados!D15='BR hombre'!Z11),AA11,0)</f>
        <v>0</v>
      </c>
      <c r="AC11" s="48">
        <v>9</v>
      </c>
      <c r="AD11" s="48">
        <v>0</v>
      </c>
      <c r="AE11" s="48">
        <f>IF((Resultados!D16='BR hombre'!AC11),AD11,0)</f>
        <v>0</v>
      </c>
      <c r="AF11" s="48">
        <v>9</v>
      </c>
      <c r="AG11" s="48">
        <v>6</v>
      </c>
      <c r="AH11" s="48">
        <f>IF((Resultados!D17='BR hombre'!AF11),AG11,0)</f>
        <v>0</v>
      </c>
      <c r="AI11" s="48">
        <v>9</v>
      </c>
      <c r="AJ11" s="48">
        <v>12</v>
      </c>
      <c r="AK11" s="48">
        <f>IF((Resultados!D18='BR hombre'!AI11),AJ11,0)</f>
        <v>0</v>
      </c>
      <c r="AL11" s="48">
        <v>9</v>
      </c>
      <c r="AM11" s="48">
        <v>44</v>
      </c>
      <c r="AN11" s="48">
        <f>IF((Resultados!D19='BR hombre'!AL11),AM11,0)</f>
        <v>0</v>
      </c>
      <c r="AO11" s="48">
        <v>9</v>
      </c>
      <c r="AP11" s="48">
        <v>48</v>
      </c>
      <c r="AQ11" s="48">
        <f>IF((Resultados!D22='BR hombre'!AO11),AP11,0)</f>
        <v>0</v>
      </c>
      <c r="AR11" s="48">
        <v>9</v>
      </c>
      <c r="AS11" s="48">
        <v>31</v>
      </c>
      <c r="AT11" s="48">
        <f>IF((Resultados!D23='BR hombre'!AR11),AS11,0)</f>
        <v>0</v>
      </c>
      <c r="AU11" s="48">
        <v>9</v>
      </c>
      <c r="AV11" s="48">
        <v>19</v>
      </c>
      <c r="AW11" s="48">
        <f>IF((Resultados!D24='BR hombre'!AU11),AV11,0)</f>
        <v>0</v>
      </c>
      <c r="AX11" s="48">
        <v>9</v>
      </c>
      <c r="AY11" s="48">
        <v>64</v>
      </c>
      <c r="AZ11" s="48">
        <f>IF((Resultados!D27='BR hombre'!AX11),AY11,0)</f>
        <v>0</v>
      </c>
      <c r="BA11" s="48">
        <v>9</v>
      </c>
      <c r="BB11" s="48">
        <v>58</v>
      </c>
      <c r="BC11" s="48">
        <f>IF((Resultados!D28='BR hombre'!BA11),BB11,0)</f>
        <v>0</v>
      </c>
      <c r="BD11" s="48">
        <v>9</v>
      </c>
      <c r="BE11" s="48">
        <v>12</v>
      </c>
      <c r="BF11" s="48">
        <f>IF((Resultados!D29='BR hombre'!BD11),BE11,0)</f>
        <v>0</v>
      </c>
      <c r="BG11" s="48">
        <v>9</v>
      </c>
      <c r="BH11" s="48">
        <v>27</v>
      </c>
      <c r="BI11" s="48">
        <f>IF((Resultados!D30='BR hombre'!BG11),BH11,0)</f>
        <v>0</v>
      </c>
      <c r="BJ11" s="48">
        <v>9</v>
      </c>
      <c r="BK11" s="48">
        <v>25</v>
      </c>
      <c r="BL11" s="48">
        <f>IF((Resultados!D31='BR hombre'!BJ11),BK11,0)</f>
        <v>0</v>
      </c>
      <c r="BM11" s="48">
        <v>9</v>
      </c>
      <c r="BN11" s="48">
        <v>15</v>
      </c>
      <c r="BO11" s="48">
        <f>IF((Resultados!D32='BR hombre'!BM11),BN11,0)</f>
        <v>0</v>
      </c>
      <c r="BP11" s="48">
        <v>9</v>
      </c>
      <c r="BQ11" s="48">
        <v>60</v>
      </c>
      <c r="BR11" s="48">
        <f>IF((Resultados!D35='BR hombre'!BP11),BQ11,0)</f>
        <v>0</v>
      </c>
      <c r="BS11" s="48">
        <v>9</v>
      </c>
      <c r="BT11" s="48">
        <v>60</v>
      </c>
      <c r="BU11" s="48">
        <f>IF((Resultados!D36='BR hombre'!BS11),BT11,0)</f>
        <v>0</v>
      </c>
      <c r="BV11" s="48">
        <v>9</v>
      </c>
      <c r="BW11" s="48">
        <v>47</v>
      </c>
      <c r="BX11" s="48">
        <f>IF((Resultados!D37='BR hombre'!BV11),BW11,0)</f>
        <v>0</v>
      </c>
    </row>
    <row r="12" spans="1:76" ht="12.75" customHeight="1" x14ac:dyDescent="0.2">
      <c r="A12" s="48">
        <v>306</v>
      </c>
      <c r="B12" s="48">
        <v>50</v>
      </c>
      <c r="C12" s="48">
        <f t="shared" si="0"/>
        <v>0</v>
      </c>
      <c r="D12" s="48" t="b">
        <f>AND((Resultados!D4&gt;'BR hombre'!A11),(Resultados!D13&lt;='BR hombre'!A12))</f>
        <v>0</v>
      </c>
      <c r="E12" s="48">
        <v>10</v>
      </c>
      <c r="F12" s="48">
        <v>46</v>
      </c>
      <c r="G12" s="48">
        <f>IF((Resultados!D5='BR hombre'!E12),F12,0)</f>
        <v>0</v>
      </c>
      <c r="H12" s="48">
        <v>10</v>
      </c>
      <c r="I12" s="48">
        <v>59</v>
      </c>
      <c r="J12" s="48">
        <f>IF((Resultados!D6='BR hombre'!H12),I12,0)</f>
        <v>0</v>
      </c>
      <c r="K12" s="48">
        <v>10</v>
      </c>
      <c r="L12" s="48">
        <v>28</v>
      </c>
      <c r="M12" s="48">
        <f>IF((Resultados!D10='BR hombre'!K12),L12,0)</f>
        <v>0</v>
      </c>
      <c r="N12" s="48">
        <v>10</v>
      </c>
      <c r="O12" s="48">
        <v>44</v>
      </c>
      <c r="P12" s="48">
        <f>IF((Resultados!D11='BR hombre'!N12),O12,0)</f>
        <v>0</v>
      </c>
      <c r="Q12" s="48">
        <v>10</v>
      </c>
      <c r="R12" s="48">
        <v>0</v>
      </c>
      <c r="S12" s="48">
        <f>IF((Resultados!D12='BR hombre'!Q12),R12,0)</f>
        <v>0</v>
      </c>
      <c r="T12" s="48">
        <v>10</v>
      </c>
      <c r="U12" s="48">
        <v>6</v>
      </c>
      <c r="V12" s="48">
        <f>IF((Resultados!D13='BR hombre'!T12),U12,0)</f>
        <v>0</v>
      </c>
      <c r="W12" s="48">
        <v>10</v>
      </c>
      <c r="X12" s="48">
        <v>0</v>
      </c>
      <c r="Y12" s="48">
        <f>IF((Resultados!D14='BR hombre'!W12),X12,0)</f>
        <v>0</v>
      </c>
      <c r="Z12" s="48">
        <v>10</v>
      </c>
      <c r="AA12" s="48">
        <v>17</v>
      </c>
      <c r="AB12" s="48">
        <f>IF((Resultados!D15='BR hombre'!Z12),AA12,0)</f>
        <v>0</v>
      </c>
      <c r="AC12" s="48">
        <v>10</v>
      </c>
      <c r="AD12" s="48">
        <v>0</v>
      </c>
      <c r="AE12" s="48">
        <f>IF((Resultados!D16='BR hombre'!AC12),AD12,0)</f>
        <v>0</v>
      </c>
      <c r="AF12" s="48">
        <v>10</v>
      </c>
      <c r="AG12" s="48">
        <v>6</v>
      </c>
      <c r="AH12" s="48">
        <f>IF((Resultados!D17='BR hombre'!AF12),AG12,0)</f>
        <v>0</v>
      </c>
      <c r="AI12" s="48">
        <v>10</v>
      </c>
      <c r="AJ12" s="48">
        <v>17</v>
      </c>
      <c r="AK12" s="48">
        <f>IF((Resultados!D18='BR hombre'!AI12),AJ12,0)</f>
        <v>0</v>
      </c>
      <c r="AL12" s="48">
        <v>10</v>
      </c>
      <c r="AM12" s="48">
        <v>47</v>
      </c>
      <c r="AN12" s="48">
        <f>IF((Resultados!D19='BR hombre'!AL12),AM12,0)</f>
        <v>0</v>
      </c>
      <c r="AO12" s="48">
        <v>10</v>
      </c>
      <c r="AP12" s="48">
        <v>51</v>
      </c>
      <c r="AQ12" s="48">
        <f>IF((Resultados!D22='BR hombre'!AO12),AP12,0)</f>
        <v>0</v>
      </c>
      <c r="AR12" s="48">
        <v>10</v>
      </c>
      <c r="AS12" s="48">
        <v>36</v>
      </c>
      <c r="AT12" s="48">
        <f>IF((Resultados!D23='BR hombre'!AR12),AS12,0)</f>
        <v>0</v>
      </c>
      <c r="AU12" s="48">
        <v>10</v>
      </c>
      <c r="AV12" s="48">
        <v>27</v>
      </c>
      <c r="AW12" s="48">
        <f>IF((Resultados!D24='BR hombre'!AU12),AV12,0)</f>
        <v>0</v>
      </c>
      <c r="AX12" s="48">
        <v>10</v>
      </c>
      <c r="AY12" s="48">
        <v>66</v>
      </c>
      <c r="AZ12" s="48">
        <f>IF((Resultados!D27='BR hombre'!AX12),AY12,0)</f>
        <v>0</v>
      </c>
      <c r="BA12" s="48">
        <v>10</v>
      </c>
      <c r="BB12" s="48">
        <v>59</v>
      </c>
      <c r="BC12" s="48">
        <f>IF((Resultados!D28='BR hombre'!BA12),BB12,0)</f>
        <v>0</v>
      </c>
      <c r="BD12" s="48">
        <v>10</v>
      </c>
      <c r="BE12" s="48">
        <v>20</v>
      </c>
      <c r="BF12" s="48">
        <f>IF((Resultados!D29='BR hombre'!BD12),BE12,0)</f>
        <v>0</v>
      </c>
      <c r="BG12" s="48">
        <v>10</v>
      </c>
      <c r="BH12" s="48">
        <v>30</v>
      </c>
      <c r="BI12" s="48">
        <f>IF((Resultados!D30='BR hombre'!BG12),BH12,0)</f>
        <v>0</v>
      </c>
      <c r="BJ12" s="48">
        <v>10</v>
      </c>
      <c r="BK12" s="48">
        <v>35</v>
      </c>
      <c r="BL12" s="48">
        <f>IF((Resultados!D31='BR hombre'!BJ12),BK12,0)</f>
        <v>0</v>
      </c>
      <c r="BM12" s="48">
        <v>10</v>
      </c>
      <c r="BN12" s="48">
        <v>20</v>
      </c>
      <c r="BO12" s="48">
        <f>IF((Resultados!D32='BR hombre'!BM12),BN12,0)</f>
        <v>0</v>
      </c>
      <c r="BP12" s="48">
        <v>10</v>
      </c>
      <c r="BQ12" s="48">
        <v>60</v>
      </c>
      <c r="BR12" s="48">
        <f>IF((Resultados!D35='BR hombre'!BP12),BQ12,0)</f>
        <v>0</v>
      </c>
      <c r="BS12" s="48">
        <v>10</v>
      </c>
      <c r="BT12" s="48">
        <v>60</v>
      </c>
      <c r="BU12" s="48">
        <f>IF((Resultados!D36='BR hombre'!BS12),BT12,0)</f>
        <v>0</v>
      </c>
      <c r="BV12" s="48">
        <v>10</v>
      </c>
      <c r="BW12" s="48">
        <v>51</v>
      </c>
      <c r="BX12" s="48">
        <f>IF((Resultados!D37='BR hombre'!BV12),BW12,0)</f>
        <v>0</v>
      </c>
    </row>
    <row r="13" spans="1:76" ht="12.75" customHeight="1" x14ac:dyDescent="0.2">
      <c r="A13" s="48">
        <v>319</v>
      </c>
      <c r="B13" s="48">
        <v>55</v>
      </c>
      <c r="C13" s="48">
        <f t="shared" si="0"/>
        <v>0</v>
      </c>
      <c r="D13" s="48" t="b">
        <f>AND((Resultados!D4&gt;'BR hombre'!A12),(Resultados!D4&lt;='BR hombre'!A13))</f>
        <v>0</v>
      </c>
      <c r="E13" s="48">
        <v>11</v>
      </c>
      <c r="F13" s="48">
        <v>50</v>
      </c>
      <c r="G13" s="48">
        <f>IF((Resultados!D5='BR hombre'!E13),F13,0)</f>
        <v>0</v>
      </c>
      <c r="H13" s="48">
        <v>11</v>
      </c>
      <c r="I13" s="48">
        <v>61</v>
      </c>
      <c r="J13" s="48">
        <f>IF((Resultados!D6='BR hombre'!H13),I13,0)</f>
        <v>0</v>
      </c>
      <c r="K13" s="48">
        <v>11</v>
      </c>
      <c r="L13" s="48">
        <v>33</v>
      </c>
      <c r="M13" s="48">
        <f>IF((Resultados!D10='BR hombre'!K13),L13,0)</f>
        <v>0</v>
      </c>
      <c r="N13" s="48">
        <v>11</v>
      </c>
      <c r="O13" s="48">
        <v>47</v>
      </c>
      <c r="P13" s="48">
        <f>IF((Resultados!D11='BR hombre'!N13),O13,0)</f>
        <v>0</v>
      </c>
      <c r="Q13" s="48">
        <v>11</v>
      </c>
      <c r="R13" s="48">
        <v>0</v>
      </c>
      <c r="S13" s="48">
        <f>IF((Resultados!D12='BR hombre'!Q13),R13,0)</f>
        <v>0</v>
      </c>
      <c r="T13" s="48">
        <v>11</v>
      </c>
      <c r="U13" s="48">
        <v>6</v>
      </c>
      <c r="V13" s="48">
        <f>IF((Resultados!D13='BR hombre'!T13),U13,0)</f>
        <v>0</v>
      </c>
      <c r="W13" s="48">
        <v>11</v>
      </c>
      <c r="X13" s="48">
        <v>0</v>
      </c>
      <c r="Y13" s="48">
        <f>IF((Resultados!D14='BR hombre'!W13),X13,0)</f>
        <v>0</v>
      </c>
      <c r="Z13" s="48">
        <v>11</v>
      </c>
      <c r="AA13" s="48">
        <v>22</v>
      </c>
      <c r="AB13" s="48">
        <f>IF((Resultados!D15='BR hombre'!Z13),AA13,0)</f>
        <v>0</v>
      </c>
      <c r="AC13" s="48">
        <v>11</v>
      </c>
      <c r="AD13" s="48">
        <v>0</v>
      </c>
      <c r="AE13" s="48">
        <f>IF((Resultados!D16='BR hombre'!AC13),AD13,0)</f>
        <v>0</v>
      </c>
      <c r="AF13" s="48">
        <v>11</v>
      </c>
      <c r="AG13" s="48">
        <v>6</v>
      </c>
      <c r="AH13" s="48">
        <f>IF((Resultados!D17='BR hombre'!AF13),AG13,0)</f>
        <v>0</v>
      </c>
      <c r="AI13" s="48">
        <v>11</v>
      </c>
      <c r="AJ13" s="48">
        <v>22</v>
      </c>
      <c r="AK13" s="48">
        <f>IF((Resultados!D18='BR hombre'!AI13),AJ13,0)</f>
        <v>0</v>
      </c>
      <c r="AL13" s="48">
        <v>11</v>
      </c>
      <c r="AM13" s="48">
        <v>50</v>
      </c>
      <c r="AN13" s="48">
        <f>IF((Resultados!D19='BR hombre'!AL13),AM13,0)</f>
        <v>0</v>
      </c>
      <c r="AO13" s="48">
        <v>11</v>
      </c>
      <c r="AP13" s="48">
        <v>53</v>
      </c>
      <c r="AQ13" s="48">
        <f>IF((Resultados!D22='BR hombre'!AO13),AP13,0)</f>
        <v>0</v>
      </c>
      <c r="AR13" s="48">
        <v>11</v>
      </c>
      <c r="AS13" s="48">
        <v>41</v>
      </c>
      <c r="AT13" s="48">
        <f>IF((Resultados!D23='BR hombre'!AR13),AS13,0)</f>
        <v>0</v>
      </c>
      <c r="AU13" s="48">
        <v>11</v>
      </c>
      <c r="AV13" s="48">
        <v>37</v>
      </c>
      <c r="AW13" s="48">
        <f>IF((Resultados!D24='BR hombre'!AU13),AV13,0)</f>
        <v>0</v>
      </c>
      <c r="AX13" s="48">
        <v>11</v>
      </c>
      <c r="AY13" s="48">
        <v>70</v>
      </c>
      <c r="AZ13" s="48">
        <f>IF((Resultados!D27='BR hombre'!AX13),AY13,0)</f>
        <v>0</v>
      </c>
      <c r="BA13" s="48">
        <v>11</v>
      </c>
      <c r="BB13" s="48">
        <v>59</v>
      </c>
      <c r="BC13" s="48">
        <f>IF((Resultados!D28='BR hombre'!BA13),BB13,0)</f>
        <v>0</v>
      </c>
      <c r="BD13" s="48">
        <v>11</v>
      </c>
      <c r="BE13" s="48">
        <v>30</v>
      </c>
      <c r="BF13" s="48">
        <f>IF((Resultados!D29='BR hombre'!BD13),BE13,0)</f>
        <v>0</v>
      </c>
      <c r="BG13" s="48">
        <v>11</v>
      </c>
      <c r="BH13" s="48">
        <v>32</v>
      </c>
      <c r="BI13" s="48">
        <f>IF((Resultados!D30='BR hombre'!BG13),BH13,0)</f>
        <v>0</v>
      </c>
      <c r="BJ13" s="48">
        <v>11</v>
      </c>
      <c r="BK13" s="48">
        <v>38</v>
      </c>
      <c r="BL13" s="48">
        <f>IF((Resultados!D31='BR hombre'!BJ13),BK13,0)</f>
        <v>0</v>
      </c>
      <c r="BM13" s="48">
        <v>11</v>
      </c>
      <c r="BN13" s="48">
        <v>25</v>
      </c>
      <c r="BO13" s="48">
        <f>IF((Resultados!D32='BR hombre'!BM13),BN13,0)</f>
        <v>0</v>
      </c>
      <c r="BP13" s="48">
        <v>11</v>
      </c>
      <c r="BQ13" s="48">
        <v>60</v>
      </c>
      <c r="BR13" s="48">
        <f>IF((Resultados!D35='BR hombre'!BP13),BQ13,0)</f>
        <v>0</v>
      </c>
      <c r="BS13" s="48">
        <v>11</v>
      </c>
      <c r="BT13" s="48">
        <v>60</v>
      </c>
      <c r="BU13" s="48">
        <f>IF((Resultados!D36='BR hombre'!BS13),BT13,0)</f>
        <v>0</v>
      </c>
      <c r="BV13" s="48">
        <v>11</v>
      </c>
      <c r="BW13" s="48">
        <v>53</v>
      </c>
      <c r="BX13" s="48">
        <f>IF((Resultados!D37='BR hombre'!BV13),BW13,0)</f>
        <v>0</v>
      </c>
    </row>
    <row r="14" spans="1:76" ht="12.75" customHeight="1" x14ac:dyDescent="0.2">
      <c r="A14" s="48">
        <v>344</v>
      </c>
      <c r="B14" s="48">
        <v>60</v>
      </c>
      <c r="C14" s="48">
        <f t="shared" si="0"/>
        <v>0</v>
      </c>
      <c r="D14" s="48" t="b">
        <f>AND((Resultados!D4&gt;'BR hombre'!A13),(Resultados!D4&lt;='BR hombre'!A14))</f>
        <v>0</v>
      </c>
      <c r="E14" s="48">
        <v>12</v>
      </c>
      <c r="F14" s="48">
        <v>56</v>
      </c>
      <c r="G14" s="48">
        <f>IF((Resultados!D5='BR hombre'!E14),F14,0)</f>
        <v>0</v>
      </c>
      <c r="H14" s="48">
        <v>12</v>
      </c>
      <c r="I14" s="48">
        <v>63</v>
      </c>
      <c r="J14" s="48">
        <f>IF((Resultados!D6='BR hombre'!H14),I14,0)</f>
        <v>0</v>
      </c>
      <c r="K14" s="48">
        <v>12</v>
      </c>
      <c r="L14" s="48">
        <v>38</v>
      </c>
      <c r="M14" s="48">
        <f>IF((Resultados!D10='BR hombre'!K14),L14,0)</f>
        <v>0</v>
      </c>
      <c r="N14" s="48">
        <v>12</v>
      </c>
      <c r="O14" s="48">
        <v>50</v>
      </c>
      <c r="P14" s="48">
        <f>IF((Resultados!D11='BR hombre'!N14),O14,0)</f>
        <v>0</v>
      </c>
      <c r="Q14" s="48">
        <v>12</v>
      </c>
      <c r="R14" s="48">
        <v>0</v>
      </c>
      <c r="S14" s="48">
        <f>IF((Resultados!D12='BR hombre'!Q14),R14,0)</f>
        <v>0</v>
      </c>
      <c r="T14" s="48">
        <v>12</v>
      </c>
      <c r="U14" s="48">
        <v>6</v>
      </c>
      <c r="V14" s="48">
        <f>IF((Resultados!D13='BR hombre'!T14),U14,0)</f>
        <v>0</v>
      </c>
      <c r="W14" s="48">
        <v>12</v>
      </c>
      <c r="X14" s="48">
        <v>0</v>
      </c>
      <c r="Y14" s="48">
        <f>IF((Resultados!D14='BR hombre'!W14),X14,0)</f>
        <v>0</v>
      </c>
      <c r="Z14" s="48">
        <v>12</v>
      </c>
      <c r="AA14" s="48">
        <v>27</v>
      </c>
      <c r="AB14" s="48">
        <f>IF((Resultados!D15='BR hombre'!Z14),AA14,0)</f>
        <v>0</v>
      </c>
      <c r="AC14" s="48">
        <v>12</v>
      </c>
      <c r="AD14" s="48">
        <v>8</v>
      </c>
      <c r="AE14" s="48">
        <f>IF((Resultados!D16='BR hombre'!AC14),AD14,0)</f>
        <v>0</v>
      </c>
      <c r="AF14" s="48">
        <v>12</v>
      </c>
      <c r="AG14" s="48">
        <v>6</v>
      </c>
      <c r="AH14" s="48">
        <f>IF((Resultados!D17='BR hombre'!AF14),AG14,0)</f>
        <v>0</v>
      </c>
      <c r="AI14" s="48">
        <v>12</v>
      </c>
      <c r="AJ14" s="48">
        <v>27</v>
      </c>
      <c r="AK14" s="48">
        <f>IF((Resultados!D18='BR hombre'!AI14),AJ14,0)</f>
        <v>0</v>
      </c>
      <c r="AL14" s="48">
        <v>12</v>
      </c>
      <c r="AM14" s="48">
        <v>55</v>
      </c>
      <c r="AN14" s="48">
        <f>IF((Resultados!D19='BR hombre'!AL14),AM14,0)</f>
        <v>0</v>
      </c>
      <c r="AO14" s="48">
        <v>12</v>
      </c>
      <c r="AP14" s="48">
        <v>56</v>
      </c>
      <c r="AQ14" s="48">
        <f>IF((Resultados!D22='BR hombre'!AO14),AP14,0)</f>
        <v>0</v>
      </c>
      <c r="AR14" s="48">
        <v>12</v>
      </c>
      <c r="AS14" s="48">
        <v>42</v>
      </c>
      <c r="AT14" s="48">
        <f>IF((Resultados!D23='BR hombre'!AR14),AS14,0)</f>
        <v>0</v>
      </c>
      <c r="AU14" s="48">
        <v>12</v>
      </c>
      <c r="AV14" s="48">
        <v>42</v>
      </c>
      <c r="AW14" s="48">
        <f>IF((Resultados!D24='BR hombre'!AU14),AV14,0)</f>
        <v>0</v>
      </c>
      <c r="AX14" s="48">
        <v>12</v>
      </c>
      <c r="AY14" s="48">
        <v>72</v>
      </c>
      <c r="AZ14" s="48">
        <f>IF((Resultados!D27='BR hombre'!AX14),AY14,0)</f>
        <v>0</v>
      </c>
      <c r="BA14" s="48">
        <v>12</v>
      </c>
      <c r="BB14" s="48">
        <v>60</v>
      </c>
      <c r="BC14" s="48">
        <f>IF((Resultados!D28='BR hombre'!BA14),BB14,0)</f>
        <v>0</v>
      </c>
      <c r="BD14" s="48">
        <v>12</v>
      </c>
      <c r="BE14" s="48">
        <v>35</v>
      </c>
      <c r="BF14" s="48">
        <f>IF((Resultados!D29='BR hombre'!BD14),BE14,0)</f>
        <v>0</v>
      </c>
      <c r="BG14" s="48">
        <v>12</v>
      </c>
      <c r="BH14" s="48">
        <v>35</v>
      </c>
      <c r="BI14" s="48">
        <f>IF((Resultados!D30='BR hombre'!BG14),BH14,0)</f>
        <v>0</v>
      </c>
      <c r="BJ14" s="48">
        <v>12</v>
      </c>
      <c r="BK14" s="48">
        <v>41</v>
      </c>
      <c r="BL14" s="48">
        <f>IF((Resultados!D31='BR hombre'!BJ14),BK14,0)</f>
        <v>0</v>
      </c>
      <c r="BM14" s="48">
        <v>12</v>
      </c>
      <c r="BN14" s="48">
        <v>30</v>
      </c>
      <c r="BO14" s="48">
        <f>IF((Resultados!D32='BR hombre'!BM14),BN14,0)</f>
        <v>0</v>
      </c>
      <c r="BP14" s="48">
        <v>12</v>
      </c>
      <c r="BQ14" s="48">
        <v>60</v>
      </c>
      <c r="BR14" s="48">
        <f>IF((Resultados!D35='BR hombre'!BP14),BQ14,0)</f>
        <v>0</v>
      </c>
      <c r="BS14" s="48">
        <v>12</v>
      </c>
      <c r="BT14" s="48">
        <v>60</v>
      </c>
      <c r="BU14" s="48">
        <f>IF((Resultados!D36='BR hombre'!BS14),BT14,0)</f>
        <v>0</v>
      </c>
      <c r="BV14" s="48">
        <v>12</v>
      </c>
      <c r="BW14" s="48">
        <v>55</v>
      </c>
      <c r="BX14" s="48">
        <f>IF((Resultados!D37='BR hombre'!BV14),BW14,0)</f>
        <v>0</v>
      </c>
    </row>
    <row r="15" spans="1:76" ht="12.75" customHeight="1" x14ac:dyDescent="0.2">
      <c r="A15" s="48">
        <v>356</v>
      </c>
      <c r="B15" s="48">
        <v>63</v>
      </c>
      <c r="C15" s="48">
        <f t="shared" si="0"/>
        <v>0</v>
      </c>
      <c r="D15" s="48" t="b">
        <f>AND((Resultados!D4&gt;'BR hombre'!A14),(Resultados!D4&lt;='BR hombre'!A15))</f>
        <v>0</v>
      </c>
      <c r="E15" s="48">
        <v>13</v>
      </c>
      <c r="F15" s="48">
        <v>62</v>
      </c>
      <c r="G15" s="48">
        <f>IF((Resultados!D5='BR hombre'!E15),F15,0)</f>
        <v>0</v>
      </c>
      <c r="H15" s="48">
        <v>13</v>
      </c>
      <c r="I15" s="48">
        <v>65</v>
      </c>
      <c r="J15" s="48">
        <f>IF((Resultados!D6='BR hombre'!H15),I15,0)</f>
        <v>0</v>
      </c>
      <c r="K15" s="48">
        <v>13</v>
      </c>
      <c r="L15" s="48">
        <v>43</v>
      </c>
      <c r="M15" s="48">
        <f>IF((Resultados!D10='BR hombre'!K15),L15,0)</f>
        <v>0</v>
      </c>
      <c r="N15" s="48">
        <v>13</v>
      </c>
      <c r="O15" s="48">
        <v>53</v>
      </c>
      <c r="P15" s="48">
        <f>IF((Resultados!D11='BR hombre'!N15),O15,0)</f>
        <v>0</v>
      </c>
      <c r="Q15" s="48">
        <v>13</v>
      </c>
      <c r="R15" s="48">
        <v>0</v>
      </c>
      <c r="S15" s="48">
        <f>IF((Resultados!D12='BR hombre'!Q15),R15,0)</f>
        <v>0</v>
      </c>
      <c r="T15" s="48">
        <v>13</v>
      </c>
      <c r="U15" s="48">
        <v>6</v>
      </c>
      <c r="V15" s="48">
        <f>IF((Resultados!D13='BR hombre'!T15),U15,0)</f>
        <v>0</v>
      </c>
      <c r="W15" s="48">
        <v>13</v>
      </c>
      <c r="X15" s="48">
        <v>0</v>
      </c>
      <c r="Y15" s="48">
        <f>IF((Resultados!D14='BR hombre'!W15),X15,0)</f>
        <v>0</v>
      </c>
      <c r="Z15" s="48">
        <v>13</v>
      </c>
      <c r="AA15" s="48">
        <v>32</v>
      </c>
      <c r="AB15" s="48">
        <f>IF((Resultados!D15='BR hombre'!Z15),AA15,0)</f>
        <v>0</v>
      </c>
      <c r="AC15" s="48">
        <v>13</v>
      </c>
      <c r="AD15" s="48">
        <v>15</v>
      </c>
      <c r="AE15" s="48">
        <f>IF((Resultados!D16='BR hombre'!AC15),AD15,0)</f>
        <v>0</v>
      </c>
      <c r="AF15" s="48">
        <v>13</v>
      </c>
      <c r="AG15" s="48">
        <v>6</v>
      </c>
      <c r="AH15" s="48">
        <f>IF((Resultados!D17='BR hombre'!AF15),AG15,0)</f>
        <v>0</v>
      </c>
      <c r="AI15" s="48">
        <v>13</v>
      </c>
      <c r="AJ15" s="48">
        <v>32</v>
      </c>
      <c r="AK15" s="48">
        <f>IF((Resultados!D18='BR hombre'!AI15),AJ15,0)</f>
        <v>0</v>
      </c>
      <c r="AL15" s="48">
        <v>13</v>
      </c>
      <c r="AM15" s="48">
        <v>60</v>
      </c>
      <c r="AN15" s="48">
        <f>IF((Resultados!D19='BR hombre'!AL15),AM15,0)</f>
        <v>0</v>
      </c>
      <c r="AO15" s="48">
        <v>13</v>
      </c>
      <c r="AP15" s="48">
        <v>58</v>
      </c>
      <c r="AQ15" s="48">
        <f>IF((Resultados!D22='BR hombre'!AO15),AP15,0)</f>
        <v>0</v>
      </c>
      <c r="AR15" s="48">
        <v>13</v>
      </c>
      <c r="AS15" s="48">
        <v>43</v>
      </c>
      <c r="AT15" s="48">
        <f>IF((Resultados!D23='BR hombre'!AR15),AS15,0)</f>
        <v>0</v>
      </c>
      <c r="AU15" s="48">
        <v>13</v>
      </c>
      <c r="AV15" s="48">
        <v>45</v>
      </c>
      <c r="AW15" s="48">
        <f>IF((Resultados!D24='BR hombre'!AU15),AV15,0)</f>
        <v>0</v>
      </c>
      <c r="AX15" s="48">
        <v>13</v>
      </c>
      <c r="AY15" s="48">
        <v>75</v>
      </c>
      <c r="AZ15" s="48">
        <f>IF((Resultados!D27='BR hombre'!AX15),AY15,0)</f>
        <v>0</v>
      </c>
      <c r="BA15" s="48">
        <v>13</v>
      </c>
      <c r="BB15" s="48">
        <v>60</v>
      </c>
      <c r="BC15" s="48">
        <f>IF((Resultados!D28='BR hombre'!BA15),BB15,0)</f>
        <v>0</v>
      </c>
      <c r="BD15" s="48">
        <v>13</v>
      </c>
      <c r="BE15" s="48">
        <v>37</v>
      </c>
      <c r="BF15" s="48">
        <f>IF((Resultados!D29='BR hombre'!BD15),BE15,0)</f>
        <v>0</v>
      </c>
      <c r="BG15" s="48">
        <v>13</v>
      </c>
      <c r="BH15" s="48">
        <v>42</v>
      </c>
      <c r="BI15" s="48">
        <f>IF((Resultados!D30='BR hombre'!BG15),BH15,0)</f>
        <v>0</v>
      </c>
      <c r="BJ15" s="48">
        <v>13</v>
      </c>
      <c r="BK15" s="48">
        <v>45</v>
      </c>
      <c r="BL15" s="48">
        <f>IF((Resultados!D31='BR hombre'!BJ15),BK15,0)</f>
        <v>0</v>
      </c>
      <c r="BM15" s="48">
        <v>13</v>
      </c>
      <c r="BN15" s="48">
        <v>35</v>
      </c>
      <c r="BO15" s="48">
        <f>IF((Resultados!D32='BR hombre'!BM15),BN15,0)</f>
        <v>0</v>
      </c>
      <c r="BP15" s="48">
        <v>13</v>
      </c>
      <c r="BQ15" s="48">
        <v>61</v>
      </c>
      <c r="BR15" s="48">
        <f>IF((Resultados!D35='BR hombre'!BP15),BQ15,0)</f>
        <v>0</v>
      </c>
      <c r="BS15" s="48">
        <v>13</v>
      </c>
      <c r="BT15" s="48">
        <v>60</v>
      </c>
      <c r="BU15" s="48">
        <f>IF((Resultados!D36='BR hombre'!BS15),BT15,0)</f>
        <v>0</v>
      </c>
      <c r="BV15" s="48">
        <v>13</v>
      </c>
      <c r="BW15" s="48">
        <v>57</v>
      </c>
      <c r="BX15" s="48">
        <f>IF((Resultados!D37='BR hombre'!BV15),BW15,0)</f>
        <v>0</v>
      </c>
    </row>
    <row r="16" spans="1:76" ht="12.75" customHeight="1" x14ac:dyDescent="0.2">
      <c r="A16" s="48">
        <v>369</v>
      </c>
      <c r="B16" s="48">
        <v>66</v>
      </c>
      <c r="C16" s="48">
        <f t="shared" si="0"/>
        <v>0</v>
      </c>
      <c r="D16" s="48" t="b">
        <f>AND((Resultados!D4&gt;'BR hombre'!A15),(Resultados!D4&lt;='BR hombre'!A16))</f>
        <v>0</v>
      </c>
      <c r="E16" s="48">
        <v>14</v>
      </c>
      <c r="F16" s="48">
        <v>67</v>
      </c>
      <c r="G16" s="48">
        <f>IF((Resultados!D5='BR hombre'!E16),F16,0)</f>
        <v>0</v>
      </c>
      <c r="H16" s="48">
        <v>14</v>
      </c>
      <c r="I16" s="48">
        <v>67</v>
      </c>
      <c r="J16" s="48">
        <f>IF((Resultados!D6='BR hombre'!H16),I16,0)</f>
        <v>0</v>
      </c>
      <c r="K16" s="48">
        <v>14</v>
      </c>
      <c r="L16" s="48">
        <v>48</v>
      </c>
      <c r="M16" s="48">
        <f>IF((Resultados!D10='BR hombre'!K16),L16,0)</f>
        <v>0</v>
      </c>
      <c r="N16" s="48">
        <v>14</v>
      </c>
      <c r="O16" s="48">
        <v>57</v>
      </c>
      <c r="P16" s="48">
        <f>IF((Resultados!D11='BR hombre'!N16),O16,0)</f>
        <v>0</v>
      </c>
      <c r="Q16" s="48">
        <v>14</v>
      </c>
      <c r="R16" s="48">
        <v>0</v>
      </c>
      <c r="S16" s="48">
        <f>IF((Resultados!D12='BR hombre'!Q16),R16,0)</f>
        <v>0</v>
      </c>
      <c r="T16" s="48">
        <v>14</v>
      </c>
      <c r="U16" s="48">
        <v>11</v>
      </c>
      <c r="V16" s="48">
        <f>IF((Resultados!D13='BR hombre'!T16),U16,0)</f>
        <v>0</v>
      </c>
      <c r="W16" s="48">
        <v>14</v>
      </c>
      <c r="X16" s="48">
        <v>0</v>
      </c>
      <c r="Y16" s="48">
        <f>IF((Resultados!D14='BR hombre'!W16),X16,0)</f>
        <v>0</v>
      </c>
      <c r="Z16" s="48">
        <v>14</v>
      </c>
      <c r="AA16" s="48">
        <v>37</v>
      </c>
      <c r="AB16" s="48">
        <f>IF((Resultados!D15='BR hombre'!Z16),AA16,0)</f>
        <v>0</v>
      </c>
      <c r="AC16" s="48">
        <v>14</v>
      </c>
      <c r="AD16" s="48">
        <v>25</v>
      </c>
      <c r="AE16" s="48">
        <f>IF((Resultados!D16='BR hombre'!AC16),AD16,0)</f>
        <v>0</v>
      </c>
      <c r="AF16" s="48">
        <v>14</v>
      </c>
      <c r="AG16" s="48">
        <v>6</v>
      </c>
      <c r="AH16" s="48">
        <f>IF((Resultados!D17='BR hombre'!AF16),AG16,0)</f>
        <v>0</v>
      </c>
      <c r="AI16" s="48">
        <v>14</v>
      </c>
      <c r="AJ16" s="48">
        <v>34</v>
      </c>
      <c r="AK16" s="48">
        <f>IF((Resultados!D18='BR hombre'!AI16),AJ16,0)</f>
        <v>0</v>
      </c>
      <c r="AL16" s="48">
        <v>14</v>
      </c>
      <c r="AM16" s="48">
        <v>61</v>
      </c>
      <c r="AN16" s="48">
        <f>IF((Resultados!D19='BR hombre'!AL16),AM16,0)</f>
        <v>0</v>
      </c>
      <c r="AO16" s="48">
        <v>14</v>
      </c>
      <c r="AP16" s="48">
        <v>61</v>
      </c>
      <c r="AQ16" s="48">
        <f>IF((Resultados!D22='BR hombre'!AO16),AP16,0)</f>
        <v>0</v>
      </c>
      <c r="AR16" s="48">
        <v>14</v>
      </c>
      <c r="AS16" s="48">
        <v>44</v>
      </c>
      <c r="AT16" s="48">
        <f>IF((Resultados!D23='BR hombre'!AR16),AS16,0)</f>
        <v>0</v>
      </c>
      <c r="AU16" s="48">
        <v>14</v>
      </c>
      <c r="AV16" s="48">
        <v>49</v>
      </c>
      <c r="AW16" s="48">
        <f>IF((Resultados!D24='BR hombre'!AU16),AV16,0)</f>
        <v>0</v>
      </c>
      <c r="AX16" s="48">
        <v>14</v>
      </c>
      <c r="AY16" s="48">
        <v>77</v>
      </c>
      <c r="AZ16" s="48">
        <f>IF((Resultados!D27='BR hombre'!AX16),AY16,0)</f>
        <v>0</v>
      </c>
      <c r="BA16" s="48">
        <v>14</v>
      </c>
      <c r="BB16" s="48">
        <v>61</v>
      </c>
      <c r="BC16" s="48">
        <f>IF((Resultados!D28='BR hombre'!BA16),BB16,0)</f>
        <v>0</v>
      </c>
      <c r="BD16" s="48">
        <v>14</v>
      </c>
      <c r="BE16" s="48">
        <v>39</v>
      </c>
      <c r="BF16" s="48">
        <f>IF((Resultados!D29='BR hombre'!BD16),BE16,0)</f>
        <v>0</v>
      </c>
      <c r="BG16" s="48">
        <v>14</v>
      </c>
      <c r="BH16" s="48">
        <v>49</v>
      </c>
      <c r="BI16" s="48">
        <f>IF((Resultados!D30='BR hombre'!BG16),BH16,0)</f>
        <v>0</v>
      </c>
      <c r="BJ16" s="48">
        <v>14</v>
      </c>
      <c r="BK16" s="48">
        <v>48</v>
      </c>
      <c r="BL16" s="48">
        <f>IF((Resultados!D31='BR hombre'!BJ16),BK16,0)</f>
        <v>0</v>
      </c>
      <c r="BM16" s="48">
        <v>14</v>
      </c>
      <c r="BN16" s="48">
        <v>37</v>
      </c>
      <c r="BO16" s="48">
        <f>IF((Resultados!D32='BR hombre'!BM16),BN16,0)</f>
        <v>0</v>
      </c>
      <c r="BP16" s="48">
        <v>14</v>
      </c>
      <c r="BQ16" s="48">
        <v>61</v>
      </c>
      <c r="BR16" s="48">
        <f>IF((Resultados!D35='BR hombre'!BP16),BQ16,0)</f>
        <v>0</v>
      </c>
      <c r="BS16" s="48">
        <v>14</v>
      </c>
      <c r="BT16" s="48">
        <v>60</v>
      </c>
      <c r="BU16" s="48">
        <f>IF((Resultados!D36='BR hombre'!BS16),BT16,0)</f>
        <v>0</v>
      </c>
      <c r="BV16" s="48">
        <v>14</v>
      </c>
      <c r="BW16" s="48">
        <v>60</v>
      </c>
      <c r="BX16" s="48">
        <f>IF((Resultados!D37='BR hombre'!BV16),BW16,0)</f>
        <v>0</v>
      </c>
    </row>
    <row r="17" spans="1:76" ht="12.75" customHeight="1" x14ac:dyDescent="0.2">
      <c r="A17" s="48">
        <v>381</v>
      </c>
      <c r="B17" s="48">
        <v>69</v>
      </c>
      <c r="C17" s="48">
        <f t="shared" si="0"/>
        <v>0</v>
      </c>
      <c r="D17" s="48" t="b">
        <f>AND((Resultados!D4&gt;'BR hombre'!A16),(Resultados!D4&lt;='BR hombre'!A17))</f>
        <v>0</v>
      </c>
      <c r="E17" s="48">
        <v>15</v>
      </c>
      <c r="F17" s="48">
        <v>72</v>
      </c>
      <c r="G17" s="48">
        <f>IF((Resultados!D5='BR hombre'!E17),F17,0)</f>
        <v>0</v>
      </c>
      <c r="H17" s="48">
        <v>15</v>
      </c>
      <c r="I17" s="48">
        <v>69</v>
      </c>
      <c r="J17" s="48">
        <f>IF((Resultados!D6='BR hombre'!H17),I17,0)</f>
        <v>0</v>
      </c>
      <c r="K17" s="48">
        <v>15</v>
      </c>
      <c r="L17" s="48">
        <v>53</v>
      </c>
      <c r="M17" s="48">
        <f>IF((Resultados!D10='BR hombre'!K17),L17,0)</f>
        <v>0</v>
      </c>
      <c r="N17" s="48">
        <v>15</v>
      </c>
      <c r="O17" s="48">
        <v>61</v>
      </c>
      <c r="P17" s="48">
        <f>IF((Resultados!D11='BR hombre'!N17),O17,0)</f>
        <v>0</v>
      </c>
      <c r="Q17" s="48">
        <v>15</v>
      </c>
      <c r="R17" s="48">
        <v>0</v>
      </c>
      <c r="S17" s="48">
        <f>IF((Resultados!D12='BR hombre'!Q17),R17,0)</f>
        <v>0</v>
      </c>
      <c r="T17" s="48">
        <v>15</v>
      </c>
      <c r="U17" s="48">
        <v>13</v>
      </c>
      <c r="V17" s="48">
        <f>IF((Resultados!D13='BR hombre'!T17),U17,0)</f>
        <v>0</v>
      </c>
      <c r="W17" s="48">
        <v>15</v>
      </c>
      <c r="X17" s="48">
        <v>0</v>
      </c>
      <c r="Y17" s="48">
        <f>IF((Resultados!D14='BR hombre'!W17),X17,0)</f>
        <v>0</v>
      </c>
      <c r="Z17" s="48">
        <v>15</v>
      </c>
      <c r="AA17" s="48">
        <v>42</v>
      </c>
      <c r="AB17" s="48">
        <f>IF((Resultados!D15='BR hombre'!Z17),AA17,0)</f>
        <v>0</v>
      </c>
      <c r="AC17" s="48">
        <v>15</v>
      </c>
      <c r="AD17" s="48">
        <v>35</v>
      </c>
      <c r="AE17" s="48">
        <f>IF((Resultados!D16='BR hombre'!AC17),AD17,0)</f>
        <v>0</v>
      </c>
      <c r="AF17" s="48">
        <v>15</v>
      </c>
      <c r="AG17" s="48">
        <v>6</v>
      </c>
      <c r="AH17" s="48">
        <f>IF((Resultados!D17='BR hombre'!AF17),AG17,0)</f>
        <v>0</v>
      </c>
      <c r="AI17" s="48">
        <v>15</v>
      </c>
      <c r="AJ17" s="48">
        <v>36</v>
      </c>
      <c r="AK17" s="48">
        <f>IF((Resultados!D18='BR hombre'!AI17),AJ17,0)</f>
        <v>0</v>
      </c>
      <c r="AL17" s="48">
        <v>15</v>
      </c>
      <c r="AM17" s="48">
        <v>66</v>
      </c>
      <c r="AN17" s="48">
        <f>IF((Resultados!D19='BR hombre'!AL17),AM17,0)</f>
        <v>0</v>
      </c>
      <c r="AO17" s="48">
        <v>15</v>
      </c>
      <c r="AP17" s="48">
        <v>63</v>
      </c>
      <c r="AQ17" s="48">
        <f>IF((Resultados!D22='BR hombre'!AO17),AP17,0)</f>
        <v>0</v>
      </c>
      <c r="AR17" s="48">
        <v>15</v>
      </c>
      <c r="AS17" s="48">
        <v>45</v>
      </c>
      <c r="AT17" s="48">
        <f>IF((Resultados!D23='BR hombre'!AR17),AS17,0)</f>
        <v>0</v>
      </c>
      <c r="AU17" s="48">
        <v>15</v>
      </c>
      <c r="AV17" s="48">
        <v>52</v>
      </c>
      <c r="AW17" s="48">
        <f>IF((Resultados!D24='BR hombre'!AU17),AV17,0)</f>
        <v>0</v>
      </c>
      <c r="AX17" s="48">
        <v>15</v>
      </c>
      <c r="AY17" s="48">
        <v>79</v>
      </c>
      <c r="AZ17" s="48">
        <f>IF((Resultados!D27='BR hombre'!AX17),AY17,0)</f>
        <v>0</v>
      </c>
      <c r="BA17" s="48">
        <v>15</v>
      </c>
      <c r="BB17" s="48">
        <v>61</v>
      </c>
      <c r="BC17" s="48">
        <f>IF((Resultados!D28='BR hombre'!BA17),BB17,0)</f>
        <v>0</v>
      </c>
      <c r="BD17" s="48">
        <v>15</v>
      </c>
      <c r="BE17" s="48">
        <v>41</v>
      </c>
      <c r="BF17" s="48">
        <f>IF((Resultados!D29='BR hombre'!BD17),BE17,0)</f>
        <v>0</v>
      </c>
      <c r="BG17" s="48">
        <v>15</v>
      </c>
      <c r="BH17" s="48">
        <v>55</v>
      </c>
      <c r="BI17" s="48">
        <f>IF((Resultados!D30='BR hombre'!BG17),BH17,0)</f>
        <v>0</v>
      </c>
      <c r="BJ17" s="48">
        <v>15</v>
      </c>
      <c r="BK17" s="48">
        <v>51</v>
      </c>
      <c r="BL17" s="48">
        <f>IF((Resultados!D31='BR hombre'!BJ17),BK17,0)</f>
        <v>0</v>
      </c>
      <c r="BM17" s="48">
        <v>15</v>
      </c>
      <c r="BN17" s="48">
        <v>39</v>
      </c>
      <c r="BO17" s="48">
        <f>IF((Resultados!D32='BR hombre'!BM17),BN17,0)</f>
        <v>0</v>
      </c>
      <c r="BP17" s="48">
        <v>15</v>
      </c>
      <c r="BQ17" s="48">
        <v>62</v>
      </c>
      <c r="BR17" s="48">
        <f>IF((Resultados!D35='BR hombre'!BP17),BQ17,0)</f>
        <v>0</v>
      </c>
      <c r="BS17" s="48">
        <v>15</v>
      </c>
      <c r="BT17" s="48">
        <v>60</v>
      </c>
      <c r="BU17" s="48">
        <f>IF((Resultados!D36='BR hombre'!BS17),BT17,0)</f>
        <v>0</v>
      </c>
      <c r="BV17" s="48">
        <v>15</v>
      </c>
      <c r="BW17" s="48">
        <v>60</v>
      </c>
      <c r="BX17" s="48">
        <f>IF((Resultados!D37='BR hombre'!BV17),BW17,0)</f>
        <v>0</v>
      </c>
    </row>
    <row r="18" spans="1:76" ht="12.75" customHeight="1" x14ac:dyDescent="0.2">
      <c r="A18" s="48">
        <v>394</v>
      </c>
      <c r="B18" s="48">
        <v>72</v>
      </c>
      <c r="C18" s="48">
        <f t="shared" si="0"/>
        <v>0</v>
      </c>
      <c r="D18" s="48" t="b">
        <f>AND((Resultados!D4&gt;'BR hombre'!A17),(Resultados!D4&lt;='BR hombre'!A18))</f>
        <v>0</v>
      </c>
      <c r="E18" s="48">
        <v>16</v>
      </c>
      <c r="F18" s="48">
        <v>75</v>
      </c>
      <c r="G18" s="48">
        <f>IF((Resultados!D5='BR hombre'!E18),F18,0)</f>
        <v>0</v>
      </c>
      <c r="H18" s="48">
        <v>16</v>
      </c>
      <c r="I18" s="48">
        <v>70</v>
      </c>
      <c r="J18" s="48">
        <f>IF((Resultados!D6='BR hombre'!H18),I18,0)</f>
        <v>0</v>
      </c>
      <c r="K18" s="48">
        <v>16</v>
      </c>
      <c r="L18" s="48">
        <v>58</v>
      </c>
      <c r="M18" s="48">
        <f>IF((Resultados!D10='BR hombre'!K18),L18,0)</f>
        <v>0</v>
      </c>
      <c r="N18" s="48">
        <v>16</v>
      </c>
      <c r="O18" s="48">
        <v>66</v>
      </c>
      <c r="P18" s="48">
        <f>IF((Resultados!D11='BR hombre'!N18),O18,0)</f>
        <v>0</v>
      </c>
      <c r="Q18" s="48">
        <v>16</v>
      </c>
      <c r="R18" s="48">
        <v>0</v>
      </c>
      <c r="S18" s="48">
        <f>IF((Resultados!D12='BR hombre'!Q18),R18,0)</f>
        <v>0</v>
      </c>
      <c r="T18" s="48">
        <v>16</v>
      </c>
      <c r="U18" s="48">
        <v>16</v>
      </c>
      <c r="V18" s="48">
        <f>IF((Resultados!D13='BR hombre'!T18),U18,0)</f>
        <v>0</v>
      </c>
      <c r="W18" s="48">
        <v>16</v>
      </c>
      <c r="X18" s="48">
        <v>5</v>
      </c>
      <c r="Y18" s="48">
        <f>IF((Resultados!D14='BR hombre'!W18),X18,0)</f>
        <v>0</v>
      </c>
      <c r="Z18" s="48">
        <v>16</v>
      </c>
      <c r="AA18" s="48">
        <v>44</v>
      </c>
      <c r="AB18" s="48">
        <f>IF((Resultados!D15='BR hombre'!Z18),AA18,0)</f>
        <v>0</v>
      </c>
      <c r="AC18" s="48">
        <v>16</v>
      </c>
      <c r="AD18" s="48">
        <v>37</v>
      </c>
      <c r="AE18" s="48">
        <f>IF((Resultados!D16='BR hombre'!AC18),AD18,0)</f>
        <v>0</v>
      </c>
      <c r="AF18" s="48">
        <v>16</v>
      </c>
      <c r="AG18" s="48">
        <v>6</v>
      </c>
      <c r="AH18" s="48">
        <f>IF((Resultados!D17='BR hombre'!AF18),AG18,0)</f>
        <v>0</v>
      </c>
      <c r="AI18" s="48">
        <v>16</v>
      </c>
      <c r="AJ18" s="48">
        <v>38</v>
      </c>
      <c r="AK18" s="48">
        <f>IF((Resultados!D18='BR hombre'!AI18),AJ18,0)</f>
        <v>0</v>
      </c>
      <c r="AL18" s="48">
        <v>16</v>
      </c>
      <c r="AM18" s="48">
        <v>67</v>
      </c>
      <c r="AN18" s="48">
        <f>IF((Resultados!D19='BR hombre'!AL18),AM18,0)</f>
        <v>0</v>
      </c>
      <c r="AO18" s="48">
        <v>16</v>
      </c>
      <c r="AP18" s="48">
        <v>64</v>
      </c>
      <c r="AQ18" s="48">
        <f>IF((Resultados!D22='BR hombre'!AO18),AP18,0)</f>
        <v>0</v>
      </c>
      <c r="AR18" s="48">
        <v>16</v>
      </c>
      <c r="AS18" s="48">
        <v>46</v>
      </c>
      <c r="AT18" s="48">
        <f>IF((Resultados!D23='BR hombre'!AR18),AS18,0)</f>
        <v>0</v>
      </c>
      <c r="AU18" s="48">
        <v>16</v>
      </c>
      <c r="AV18" s="48">
        <v>53</v>
      </c>
      <c r="AW18" s="48">
        <f>IF((Resultados!D24='BR hombre'!AU18),AV18,0)</f>
        <v>0</v>
      </c>
      <c r="AX18" s="48">
        <v>16</v>
      </c>
      <c r="AY18" s="48">
        <v>81</v>
      </c>
      <c r="AZ18" s="48">
        <f>IF((Resultados!D27='BR hombre'!AX18),AY18,0)</f>
        <v>0</v>
      </c>
      <c r="BA18" s="48">
        <v>16</v>
      </c>
      <c r="BB18" s="48">
        <v>62</v>
      </c>
      <c r="BC18" s="48">
        <f>IF((Resultados!D28='BR hombre'!BA18),BB18,0)</f>
        <v>0</v>
      </c>
      <c r="BD18" s="48">
        <v>16</v>
      </c>
      <c r="BE18" s="48">
        <v>44</v>
      </c>
      <c r="BF18" s="48">
        <f>IF((Resultados!D29='BR hombre'!BD18),BE18,0)</f>
        <v>0</v>
      </c>
      <c r="BG18" s="48">
        <v>16</v>
      </c>
      <c r="BH18" s="48">
        <v>58</v>
      </c>
      <c r="BI18" s="48">
        <f>IF((Resultados!D30='BR hombre'!BG18),BH18,0)</f>
        <v>0</v>
      </c>
      <c r="BJ18" s="48">
        <v>16</v>
      </c>
      <c r="BK18" s="48">
        <v>55</v>
      </c>
      <c r="BL18" s="48">
        <f>IF((Resultados!D31='BR hombre'!BJ18),BK18,0)</f>
        <v>0</v>
      </c>
      <c r="BM18" s="48">
        <v>16</v>
      </c>
      <c r="BN18" s="48">
        <v>41</v>
      </c>
      <c r="BO18" s="48">
        <f>IF((Resultados!D32='BR hombre'!BM18),BN18,0)</f>
        <v>0</v>
      </c>
      <c r="BP18" s="48">
        <v>16</v>
      </c>
      <c r="BQ18" s="48">
        <v>62</v>
      </c>
      <c r="BR18" s="48">
        <f>IF((Resultados!D35='BR hombre'!BP18),BQ18,0)</f>
        <v>0</v>
      </c>
      <c r="BS18" s="48">
        <v>16</v>
      </c>
      <c r="BT18" s="48">
        <v>60</v>
      </c>
      <c r="BU18" s="48">
        <f>IF((Resultados!D36='BR hombre'!BS18),BT18,0)</f>
        <v>0</v>
      </c>
      <c r="BV18" s="48">
        <v>16</v>
      </c>
      <c r="BW18" s="48">
        <v>60</v>
      </c>
      <c r="BX18" s="48">
        <f>IF((Resultados!D37='BR hombre'!BV18),BW18,0)</f>
        <v>0</v>
      </c>
    </row>
    <row r="19" spans="1:76" ht="12.75" customHeight="1" x14ac:dyDescent="0.2">
      <c r="A19" s="48">
        <v>419</v>
      </c>
      <c r="B19" s="48">
        <v>74</v>
      </c>
      <c r="C19" s="48">
        <f t="shared" si="0"/>
        <v>0</v>
      </c>
      <c r="D19" s="48" t="b">
        <f>AND((Resultados!D4&gt;'BR hombre'!A18),(Resultados!D4&lt;='BR hombre'!A19))</f>
        <v>0</v>
      </c>
      <c r="E19" s="48">
        <v>17</v>
      </c>
      <c r="F19" s="48">
        <v>78</v>
      </c>
      <c r="G19" s="48">
        <f>IF((Resultados!D5='BR hombre'!E19),F19,0)</f>
        <v>0</v>
      </c>
      <c r="H19" s="48">
        <v>17</v>
      </c>
      <c r="I19" s="48">
        <v>71</v>
      </c>
      <c r="J19" s="48">
        <f>IF((Resultados!D6='BR hombre'!H19),I19,0)</f>
        <v>0</v>
      </c>
      <c r="K19" s="48">
        <v>17</v>
      </c>
      <c r="L19" s="48">
        <v>63</v>
      </c>
      <c r="M19" s="48">
        <f>IF((Resultados!D10='BR hombre'!K19),L19,0)</f>
        <v>0</v>
      </c>
      <c r="N19" s="48">
        <v>17</v>
      </c>
      <c r="O19" s="48">
        <v>66</v>
      </c>
      <c r="P19" s="48">
        <f>IF((Resultados!D11='BR hombre'!N19),O19,0)</f>
        <v>0</v>
      </c>
      <c r="Q19" s="48">
        <v>17</v>
      </c>
      <c r="R19" s="48">
        <v>5</v>
      </c>
      <c r="S19" s="48">
        <f>IF((Resultados!D12='BR hombre'!Q19),R19,0)</f>
        <v>0</v>
      </c>
      <c r="T19" s="48">
        <v>17</v>
      </c>
      <c r="U19" s="48">
        <v>18</v>
      </c>
      <c r="V19" s="48">
        <f>IF((Resultados!D13='BR hombre'!T19),U19,0)</f>
        <v>0</v>
      </c>
      <c r="W19" s="48">
        <v>17</v>
      </c>
      <c r="X19" s="48">
        <v>12</v>
      </c>
      <c r="Y19" s="48">
        <f>IF((Resultados!D14='BR hombre'!W19),X19,0)</f>
        <v>0</v>
      </c>
      <c r="Z19" s="48">
        <v>17</v>
      </c>
      <c r="AA19" s="48">
        <v>47</v>
      </c>
      <c r="AB19" s="48">
        <f>IF((Resultados!D15='BR hombre'!Z19),AA19,0)</f>
        <v>0</v>
      </c>
      <c r="AC19" s="48">
        <v>17</v>
      </c>
      <c r="AD19" s="48">
        <v>39</v>
      </c>
      <c r="AE19" s="48">
        <f>IF((Resultados!D16='BR hombre'!AC19),AD19,0)</f>
        <v>0</v>
      </c>
      <c r="AF19" s="48">
        <v>17</v>
      </c>
      <c r="AG19" s="48">
        <v>6</v>
      </c>
      <c r="AH19" s="48">
        <f>IF((Resultados!D17='BR hombre'!AF19),AG19,0)</f>
        <v>0</v>
      </c>
      <c r="AI19" s="48">
        <v>17</v>
      </c>
      <c r="AJ19" s="48">
        <v>40</v>
      </c>
      <c r="AK19" s="48">
        <f>IF((Resultados!D18='BR hombre'!AI19),AJ19,0)</f>
        <v>0</v>
      </c>
      <c r="AL19" s="48">
        <v>17</v>
      </c>
      <c r="AM19" s="48">
        <v>68</v>
      </c>
      <c r="AN19" s="48">
        <f>IF((Resultados!D19='BR hombre'!AL19),AM19,0)</f>
        <v>0</v>
      </c>
      <c r="AO19" s="48">
        <v>17</v>
      </c>
      <c r="AP19" s="48">
        <v>64</v>
      </c>
      <c r="AQ19" s="48">
        <f>IF((Resultados!D22='BR hombre'!AO19),AP19,0)</f>
        <v>0</v>
      </c>
      <c r="AR19" s="48">
        <v>17</v>
      </c>
      <c r="AS19" s="48">
        <v>48</v>
      </c>
      <c r="AT19" s="48">
        <f>IF((Resultados!D23='BR hombre'!AR19),AS19,0)</f>
        <v>0</v>
      </c>
      <c r="AU19" s="48">
        <v>17</v>
      </c>
      <c r="AV19" s="48">
        <v>54</v>
      </c>
      <c r="AW19" s="48">
        <f>IF((Resultados!D24='BR hombre'!AU19),AV19,0)</f>
        <v>0</v>
      </c>
      <c r="AX19" s="48">
        <v>17</v>
      </c>
      <c r="AY19" s="48">
        <v>83</v>
      </c>
      <c r="AZ19" s="48">
        <f>IF((Resultados!D27='BR hombre'!AX19),AY19,0)</f>
        <v>0</v>
      </c>
      <c r="BA19" s="48">
        <v>17</v>
      </c>
      <c r="BB19" s="48">
        <v>62</v>
      </c>
      <c r="BC19" s="48">
        <f>IF((Resultados!D28='BR hombre'!BA19),BB19,0)</f>
        <v>0</v>
      </c>
      <c r="BD19" s="48">
        <v>17</v>
      </c>
      <c r="BE19" s="48">
        <v>47</v>
      </c>
      <c r="BF19" s="48">
        <f>IF((Resultados!D29='BR hombre'!BD19),BE19,0)</f>
        <v>0</v>
      </c>
      <c r="BG19" s="48">
        <v>17</v>
      </c>
      <c r="BH19" s="48">
        <v>59</v>
      </c>
      <c r="BI19" s="48">
        <f>IF((Resultados!D30='BR hombre'!BG19),BH19,0)</f>
        <v>0</v>
      </c>
      <c r="BJ19" s="48">
        <v>17</v>
      </c>
      <c r="BK19" s="48">
        <v>60</v>
      </c>
      <c r="BL19" s="48">
        <f>IF((Resultados!D31='BR hombre'!BJ19),BK19,0)</f>
        <v>0</v>
      </c>
      <c r="BM19" s="48">
        <v>17</v>
      </c>
      <c r="BN19" s="48">
        <v>44</v>
      </c>
      <c r="BO19" s="48">
        <f>IF((Resultados!D32='BR hombre'!BM19),BN19,0)</f>
        <v>0</v>
      </c>
      <c r="BP19" s="48">
        <v>17</v>
      </c>
      <c r="BQ19" s="48">
        <v>63</v>
      </c>
      <c r="BR19" s="48">
        <f>IF((Resultados!D35='BR hombre'!BP19),BQ19,0)</f>
        <v>0</v>
      </c>
      <c r="BS19" s="48">
        <v>17</v>
      </c>
      <c r="BT19" s="48">
        <v>60</v>
      </c>
      <c r="BU19" s="48">
        <f>IF((Resultados!D36='BR hombre'!BS19),BT19,0)</f>
        <v>0</v>
      </c>
      <c r="BV19" s="48">
        <v>17</v>
      </c>
      <c r="BW19" s="48">
        <v>61</v>
      </c>
      <c r="BX19" s="48">
        <f>IF((Resultados!D37='BR hombre'!BV19),BW19,0)</f>
        <v>0</v>
      </c>
    </row>
    <row r="20" spans="1:76" ht="12.75" customHeight="1" x14ac:dyDescent="0.2">
      <c r="A20" s="48">
        <v>431</v>
      </c>
      <c r="B20" s="48">
        <v>77</v>
      </c>
      <c r="C20" s="48">
        <f t="shared" si="0"/>
        <v>0</v>
      </c>
      <c r="D20" s="48" t="b">
        <f>AND((Resultados!D4&gt;'BR hombre'!A19),(Resultados!D4&lt;='BR hombre'!A20))</f>
        <v>0</v>
      </c>
      <c r="E20" s="48">
        <v>18</v>
      </c>
      <c r="F20" s="48">
        <v>82</v>
      </c>
      <c r="G20" s="48">
        <f>IF((Resultados!D5='BR hombre'!E20),F20,0)</f>
        <v>0</v>
      </c>
      <c r="H20" s="48">
        <v>18</v>
      </c>
      <c r="I20" s="48">
        <v>73</v>
      </c>
      <c r="J20" s="48">
        <f>IF((Resultados!D6='BR hombre'!H20),I20,0)</f>
        <v>0</v>
      </c>
      <c r="K20" s="48">
        <v>18</v>
      </c>
      <c r="L20" s="48">
        <v>66</v>
      </c>
      <c r="M20" s="48">
        <f>IF((Resultados!D10='BR hombre'!K20),L20,0)</f>
        <v>0</v>
      </c>
      <c r="N20" s="48">
        <v>18</v>
      </c>
      <c r="O20" s="48">
        <v>67</v>
      </c>
      <c r="P20" s="48">
        <f>IF((Resultados!D11='BR hombre'!N20),O20,0)</f>
        <v>0</v>
      </c>
      <c r="Q20" s="48">
        <v>18</v>
      </c>
      <c r="R20" s="48">
        <v>10</v>
      </c>
      <c r="S20" s="48">
        <f>IF((Resultados!D12='BR hombre'!Q20),R20,0)</f>
        <v>0</v>
      </c>
      <c r="T20" s="48">
        <v>18</v>
      </c>
      <c r="U20" s="48">
        <v>26</v>
      </c>
      <c r="V20" s="48">
        <f>IF((Resultados!D13='BR hombre'!T20),U20,0)</f>
        <v>0</v>
      </c>
      <c r="W20" s="48">
        <v>18</v>
      </c>
      <c r="X20" s="48">
        <v>19</v>
      </c>
      <c r="Y20" s="48">
        <f>IF((Resultados!D14='BR hombre'!W20),X20,0)</f>
        <v>0</v>
      </c>
      <c r="Z20" s="48">
        <v>18</v>
      </c>
      <c r="AA20" s="48">
        <v>49</v>
      </c>
      <c r="AB20" s="48">
        <f>IF((Resultados!D15='BR hombre'!Z20),AA20,0)</f>
        <v>0</v>
      </c>
      <c r="AC20" s="48">
        <v>18</v>
      </c>
      <c r="AD20" s="48">
        <v>41</v>
      </c>
      <c r="AE20" s="48">
        <f>IF((Resultados!D16='BR hombre'!AC20),AD20,0)</f>
        <v>0</v>
      </c>
      <c r="AF20" s="48">
        <v>18</v>
      </c>
      <c r="AG20" s="48">
        <v>11</v>
      </c>
      <c r="AH20" s="48">
        <f>IF((Resultados!D17='BR hombre'!AF20),AG20,0)</f>
        <v>0</v>
      </c>
      <c r="AI20" s="48">
        <v>18</v>
      </c>
      <c r="AJ20" s="48">
        <v>42</v>
      </c>
      <c r="AK20" s="48">
        <f>IF((Resultados!D18='BR hombre'!AI20),AJ20,0)</f>
        <v>0</v>
      </c>
      <c r="AL20" s="48">
        <v>18</v>
      </c>
      <c r="AM20" s="48">
        <v>69</v>
      </c>
      <c r="AN20" s="48">
        <f>IF((Resultados!D19='BR hombre'!AL20),AM20,0)</f>
        <v>0</v>
      </c>
      <c r="AO20" s="48">
        <v>18</v>
      </c>
      <c r="AP20" s="48">
        <v>65</v>
      </c>
      <c r="AQ20" s="48">
        <f>IF((Resultados!D22='BR hombre'!AO20),AP20,0)</f>
        <v>0</v>
      </c>
      <c r="AR20" s="48">
        <v>18</v>
      </c>
      <c r="AS20" s="48">
        <v>50</v>
      </c>
      <c r="AT20" s="48">
        <f>IF((Resultados!D23='BR hombre'!AR20),AS20,0)</f>
        <v>0</v>
      </c>
      <c r="AU20" s="48">
        <v>18</v>
      </c>
      <c r="AV20" s="48">
        <v>55</v>
      </c>
      <c r="AW20" s="48">
        <f>IF((Resultados!D24='BR hombre'!AU20),AV20,0)</f>
        <v>0</v>
      </c>
      <c r="AX20" s="48">
        <v>18</v>
      </c>
      <c r="AY20" s="48">
        <v>85</v>
      </c>
      <c r="AZ20" s="48">
        <f>IF((Resultados!D27='BR hombre'!AX20),AY20,0)</f>
        <v>0</v>
      </c>
      <c r="BA20" s="48">
        <v>18</v>
      </c>
      <c r="BB20" s="48">
        <v>63</v>
      </c>
      <c r="BC20" s="48">
        <f>IF((Resultados!D28='BR hombre'!BA20),BB20,0)</f>
        <v>0</v>
      </c>
      <c r="BD20" s="48">
        <v>18</v>
      </c>
      <c r="BE20" s="48">
        <v>50</v>
      </c>
      <c r="BF20" s="48">
        <f>IF((Resultados!D29='BR hombre'!BD20),BE20,0)</f>
        <v>0</v>
      </c>
      <c r="BG20" s="48">
        <v>18</v>
      </c>
      <c r="BH20" s="48">
        <v>61</v>
      </c>
      <c r="BI20" s="48">
        <f>IF((Resultados!D30='BR hombre'!BG20),BH20,0)</f>
        <v>0</v>
      </c>
      <c r="BJ20" s="48">
        <v>18</v>
      </c>
      <c r="BK20" s="48">
        <v>61</v>
      </c>
      <c r="BL20" s="48">
        <f>IF((Resultados!D31='BR hombre'!BJ20),BK20,0)</f>
        <v>0</v>
      </c>
      <c r="BM20" s="48">
        <v>18</v>
      </c>
      <c r="BN20" s="48">
        <v>48</v>
      </c>
      <c r="BO20" s="48">
        <f>IF((Resultados!D32='BR hombre'!BM20),BN20,0)</f>
        <v>0</v>
      </c>
      <c r="BP20" s="48">
        <v>18</v>
      </c>
      <c r="BQ20" s="48">
        <v>65</v>
      </c>
      <c r="BR20" s="48">
        <f>IF((Resultados!D35='BR hombre'!BP20),BQ20,0)</f>
        <v>0</v>
      </c>
      <c r="BS20" s="48">
        <v>18</v>
      </c>
      <c r="BT20" s="48">
        <v>61</v>
      </c>
      <c r="BU20" s="48">
        <f>IF((Resultados!D36='BR hombre'!BS20),BT20,0)</f>
        <v>0</v>
      </c>
      <c r="BV20" s="48">
        <v>18</v>
      </c>
      <c r="BW20" s="48">
        <v>63</v>
      </c>
      <c r="BX20" s="48">
        <f>IF((Resultados!D37='BR hombre'!BV20),BW20,0)</f>
        <v>0</v>
      </c>
    </row>
    <row r="21" spans="1:76" ht="12.75" customHeight="1" x14ac:dyDescent="0.2">
      <c r="A21" s="48">
        <v>444</v>
      </c>
      <c r="B21" s="48">
        <v>79</v>
      </c>
      <c r="C21" s="48">
        <f t="shared" si="0"/>
        <v>0</v>
      </c>
      <c r="D21" s="48" t="b">
        <f>AND((Resultados!D4&gt;'BR hombre'!A20),(Resultados!D4&lt;='BR hombre'!A21))</f>
        <v>0</v>
      </c>
      <c r="E21" s="48">
        <v>19</v>
      </c>
      <c r="F21" s="48">
        <v>85</v>
      </c>
      <c r="G21" s="48">
        <f>IF((Resultados!D5='BR hombre'!E21),F21,0)</f>
        <v>0</v>
      </c>
      <c r="H21" s="48">
        <v>19</v>
      </c>
      <c r="I21" s="48">
        <v>75</v>
      </c>
      <c r="J21" s="48">
        <f>IF((Resultados!D6='BR hombre'!H21),I21,0)</f>
        <v>0</v>
      </c>
      <c r="K21" s="48">
        <v>19</v>
      </c>
      <c r="L21" s="48">
        <v>67</v>
      </c>
      <c r="M21" s="48">
        <f>IF((Resultados!D10='BR hombre'!K21),L21,0)</f>
        <v>0</v>
      </c>
      <c r="N21" s="48">
        <v>19</v>
      </c>
      <c r="O21" s="48">
        <v>68</v>
      </c>
      <c r="P21" s="48">
        <f>IF((Resultados!D11='BR hombre'!N21),O21,0)</f>
        <v>0</v>
      </c>
      <c r="Q21" s="48">
        <v>19</v>
      </c>
      <c r="R21" s="48">
        <v>23</v>
      </c>
      <c r="S21" s="48">
        <f>IF((Resultados!D12='BR hombre'!Q21),R21,0)</f>
        <v>0</v>
      </c>
      <c r="T21" s="48">
        <v>19</v>
      </c>
      <c r="U21" s="48">
        <v>36</v>
      </c>
      <c r="V21" s="48">
        <f>IF((Resultados!D13='BR hombre'!T21),U21,0)</f>
        <v>0</v>
      </c>
      <c r="W21" s="48">
        <v>19</v>
      </c>
      <c r="X21" s="48">
        <v>23</v>
      </c>
      <c r="Y21" s="48">
        <f>IF((Resultados!D14='BR hombre'!W21),X21,0)</f>
        <v>0</v>
      </c>
      <c r="Z21" s="48">
        <v>19</v>
      </c>
      <c r="AA21" s="48">
        <v>52</v>
      </c>
      <c r="AB21" s="48">
        <f>IF((Resultados!D15='BR hombre'!Z21),AA21,0)</f>
        <v>0</v>
      </c>
      <c r="AC21" s="48">
        <v>19</v>
      </c>
      <c r="AD21" s="48">
        <v>43</v>
      </c>
      <c r="AE21" s="48">
        <f>IF((Resultados!D16='BR hombre'!AC21),AD21,0)</f>
        <v>0</v>
      </c>
      <c r="AF21" s="48">
        <v>19</v>
      </c>
      <c r="AG21" s="48">
        <v>14</v>
      </c>
      <c r="AH21" s="48">
        <f>IF((Resultados!D17='BR hombre'!AF21),AG21,0)</f>
        <v>0</v>
      </c>
      <c r="AI21" s="48">
        <v>19</v>
      </c>
      <c r="AJ21" s="48">
        <v>44</v>
      </c>
      <c r="AK21" s="48">
        <f>IF((Resultados!D18='BR hombre'!AI21),AJ21,0)</f>
        <v>0</v>
      </c>
      <c r="AL21" s="48">
        <v>19</v>
      </c>
      <c r="AM21" s="48">
        <v>70</v>
      </c>
      <c r="AN21" s="48">
        <f>IF((Resultados!D19='BR hombre'!AL21),AM21,0)</f>
        <v>0</v>
      </c>
      <c r="AO21" s="48">
        <v>19</v>
      </c>
      <c r="AP21" s="48">
        <v>65</v>
      </c>
      <c r="AQ21" s="48">
        <f>IF((Resultados!D22='BR hombre'!AO21),AP21,0)</f>
        <v>0</v>
      </c>
      <c r="AR21" s="48">
        <v>19</v>
      </c>
      <c r="AS21" s="48">
        <v>53</v>
      </c>
      <c r="AT21" s="48">
        <f>IF((Resultados!D23='BR hombre'!AR21),AS21,0)</f>
        <v>0</v>
      </c>
      <c r="AU21" s="48">
        <v>19</v>
      </c>
      <c r="AV21" s="48">
        <v>56</v>
      </c>
      <c r="AW21" s="48">
        <f>IF((Resultados!D24='BR hombre'!AU21),AV21,0)</f>
        <v>0</v>
      </c>
      <c r="AX21" s="48">
        <v>19</v>
      </c>
      <c r="AY21" s="48">
        <v>86</v>
      </c>
      <c r="AZ21" s="48">
        <f>IF((Resultados!D27='BR hombre'!AX21),AY21,0)</f>
        <v>0</v>
      </c>
      <c r="BA21" s="48">
        <v>19</v>
      </c>
      <c r="BB21" s="48">
        <v>63</v>
      </c>
      <c r="BC21" s="48">
        <f>IF((Resultados!D28='BR hombre'!BA21),BB21,0)</f>
        <v>0</v>
      </c>
      <c r="BD21" s="48">
        <v>19</v>
      </c>
      <c r="BE21" s="48">
        <v>53</v>
      </c>
      <c r="BF21" s="48">
        <f>IF((Resultados!D29='BR hombre'!BD21),BE21,0)</f>
        <v>0</v>
      </c>
      <c r="BG21" s="48">
        <v>19</v>
      </c>
      <c r="BH21" s="48">
        <v>63</v>
      </c>
      <c r="BI21" s="48">
        <f>IF((Resultados!D30='BR hombre'!BG21),BH21,0)</f>
        <v>0</v>
      </c>
      <c r="BJ21" s="48">
        <v>19</v>
      </c>
      <c r="BK21" s="48">
        <v>62</v>
      </c>
      <c r="BL21" s="48">
        <f>IF((Resultados!D31='BR hombre'!BJ21),BK21,0)</f>
        <v>0</v>
      </c>
      <c r="BM21" s="48">
        <v>19</v>
      </c>
      <c r="BN21" s="48">
        <v>51</v>
      </c>
      <c r="BO21" s="48">
        <f>IF((Resultados!D32='BR hombre'!BM21),BN21,0)</f>
        <v>0</v>
      </c>
      <c r="BP21" s="48">
        <v>19</v>
      </c>
      <c r="BQ21" s="48">
        <v>67</v>
      </c>
      <c r="BR21" s="48">
        <f>IF((Resultados!D35='BR hombre'!BP21),BQ21,0)</f>
        <v>0</v>
      </c>
      <c r="BS21" s="48">
        <v>19</v>
      </c>
      <c r="BT21" s="48">
        <v>62</v>
      </c>
      <c r="BU21" s="48">
        <f>IF((Resultados!D36='BR hombre'!BS21),BT21,0)</f>
        <v>0</v>
      </c>
      <c r="BV21" s="48">
        <v>19</v>
      </c>
      <c r="BW21" s="48">
        <v>64</v>
      </c>
      <c r="BX21" s="48">
        <f>IF((Resultados!D37='BR hombre'!BV21),BW21,0)</f>
        <v>0</v>
      </c>
    </row>
    <row r="22" spans="1:76" ht="12.75" customHeight="1" x14ac:dyDescent="0.2">
      <c r="A22" s="48">
        <v>456</v>
      </c>
      <c r="B22" s="48">
        <v>81</v>
      </c>
      <c r="C22" s="48">
        <f t="shared" si="0"/>
        <v>0</v>
      </c>
      <c r="D22" s="48" t="b">
        <f>AND((Resultados!D4&gt;'BR hombre'!A21),(Resultados!D4&lt;='BR hombre'!A22))</f>
        <v>0</v>
      </c>
      <c r="E22" s="48">
        <v>20</v>
      </c>
      <c r="F22" s="48">
        <v>90</v>
      </c>
      <c r="G22" s="48">
        <f>IF((Resultados!D5='BR hombre'!E22),F22,0)</f>
        <v>0</v>
      </c>
      <c r="H22" s="48">
        <v>20</v>
      </c>
      <c r="I22" s="48">
        <v>76</v>
      </c>
      <c r="J22" s="48">
        <f>IF((Resultados!D6='BR hombre'!H22),I22,0)</f>
        <v>0</v>
      </c>
      <c r="K22" s="48">
        <v>20</v>
      </c>
      <c r="L22" s="48">
        <v>69</v>
      </c>
      <c r="M22" s="48">
        <f>IF((Resultados!D10='BR hombre'!K22),L22,0)</f>
        <v>0</v>
      </c>
      <c r="N22" s="48">
        <v>20</v>
      </c>
      <c r="O22" s="48">
        <v>68</v>
      </c>
      <c r="P22" s="48">
        <f>IF((Resultados!D11='BR hombre'!N22),O22,0)</f>
        <v>0</v>
      </c>
      <c r="Q22" s="48">
        <v>20</v>
      </c>
      <c r="R22" s="48">
        <v>34</v>
      </c>
      <c r="S22" s="48">
        <f>IF((Resultados!D12='BR hombre'!Q22),R22,0)</f>
        <v>0</v>
      </c>
      <c r="T22" s="48">
        <v>20</v>
      </c>
      <c r="U22" s="48">
        <v>41</v>
      </c>
      <c r="V22" s="48">
        <f>IF((Resultados!D13='BR hombre'!T22),U22,0)</f>
        <v>0</v>
      </c>
      <c r="W22" s="48">
        <v>20</v>
      </c>
      <c r="X22" s="48">
        <v>27</v>
      </c>
      <c r="Y22" s="48">
        <f>IF((Resultados!D14='BR hombre'!W22),X22,0)</f>
        <v>0</v>
      </c>
      <c r="Z22" s="48">
        <v>20</v>
      </c>
      <c r="AA22" s="48">
        <v>54</v>
      </c>
      <c r="AB22" s="48">
        <f>IF((Resultados!D15='BR hombre'!Z22),AA22,0)</f>
        <v>0</v>
      </c>
      <c r="AC22" s="48">
        <v>20</v>
      </c>
      <c r="AD22" s="48">
        <v>45</v>
      </c>
      <c r="AE22" s="48">
        <f>IF((Resultados!D16='BR hombre'!AC22),AD22,0)</f>
        <v>0</v>
      </c>
      <c r="AF22" s="48">
        <v>20</v>
      </c>
      <c r="AG22" s="48">
        <v>18</v>
      </c>
      <c r="AH22" s="48">
        <f>IF((Resultados!D17='BR hombre'!AF22),AG22,0)</f>
        <v>0</v>
      </c>
      <c r="AI22" s="48">
        <v>20</v>
      </c>
      <c r="AJ22" s="48">
        <v>47</v>
      </c>
      <c r="AK22" s="48">
        <f>IF((Resultados!D18='BR hombre'!AI22),AJ22,0)</f>
        <v>0</v>
      </c>
      <c r="AL22" s="48">
        <v>20</v>
      </c>
      <c r="AM22" s="48">
        <v>71</v>
      </c>
      <c r="AN22" s="48">
        <f>IF((Resultados!D19='BR hombre'!AL22),AM22,0)</f>
        <v>0</v>
      </c>
      <c r="AO22" s="48">
        <v>20</v>
      </c>
      <c r="AP22" s="48">
        <v>66</v>
      </c>
      <c r="AQ22" s="48">
        <f>IF((Resultados!D22='BR hombre'!AO22),AP22,0)</f>
        <v>0</v>
      </c>
      <c r="AR22" s="48">
        <v>20</v>
      </c>
      <c r="AS22" s="48">
        <v>56</v>
      </c>
      <c r="AT22" s="48">
        <f>IF((Resultados!D23='BR hombre'!AR22),AS22,0)</f>
        <v>0</v>
      </c>
      <c r="AU22" s="48">
        <v>20</v>
      </c>
      <c r="AV22" s="48">
        <v>57</v>
      </c>
      <c r="AW22" s="48">
        <f>IF((Resultados!D24='BR hombre'!AU22),AV22,0)</f>
        <v>0</v>
      </c>
      <c r="AX22" s="48">
        <v>20</v>
      </c>
      <c r="AY22" s="48">
        <v>87</v>
      </c>
      <c r="AZ22" s="48">
        <f>IF((Resultados!D27='BR hombre'!AX22),AY22,0)</f>
        <v>0</v>
      </c>
      <c r="BA22" s="48">
        <v>20</v>
      </c>
      <c r="BB22" s="48">
        <v>64</v>
      </c>
      <c r="BC22" s="48">
        <f>IF((Resultados!D28='BR hombre'!BA22),BB22,0)</f>
        <v>0</v>
      </c>
      <c r="BD22" s="48">
        <v>20</v>
      </c>
      <c r="BE22" s="48">
        <v>57</v>
      </c>
      <c r="BF22" s="48">
        <f>IF((Resultados!D29='BR hombre'!BD22),BE22,0)</f>
        <v>0</v>
      </c>
      <c r="BG22" s="48">
        <v>20</v>
      </c>
      <c r="BH22" s="48">
        <v>71</v>
      </c>
      <c r="BI22" s="48">
        <f>IF((Resultados!D30='BR hombre'!BG22),BH22,0)</f>
        <v>0</v>
      </c>
      <c r="BJ22" s="48">
        <v>20</v>
      </c>
      <c r="BK22" s="48">
        <v>63</v>
      </c>
      <c r="BL22" s="48">
        <f>IF((Resultados!D31='BR hombre'!BJ22),BK22,0)</f>
        <v>0</v>
      </c>
      <c r="BM22" s="48">
        <v>20</v>
      </c>
      <c r="BN22" s="48">
        <v>54</v>
      </c>
      <c r="BO22" s="48">
        <f>IF((Resultados!D32='BR hombre'!BM22),BN22,0)</f>
        <v>0</v>
      </c>
      <c r="BP22" s="48">
        <v>20</v>
      </c>
      <c r="BQ22" s="48">
        <v>67</v>
      </c>
      <c r="BR22" s="48">
        <f>IF((Resultados!D35='BR hombre'!BP22),BQ22,0)</f>
        <v>0</v>
      </c>
      <c r="BS22" s="48">
        <v>20</v>
      </c>
      <c r="BT22" s="48">
        <v>63</v>
      </c>
      <c r="BU22" s="48">
        <f>IF((Resultados!D36='BR hombre'!BS22),BT22,0)</f>
        <v>0</v>
      </c>
      <c r="BV22" s="48">
        <v>20</v>
      </c>
      <c r="BW22" s="48">
        <v>65</v>
      </c>
      <c r="BX22" s="48">
        <f>IF((Resultados!D37='BR hombre'!BV22),BW22,0)</f>
        <v>0</v>
      </c>
    </row>
    <row r="23" spans="1:76" ht="12.75" customHeight="1" x14ac:dyDescent="0.2">
      <c r="A23" s="48">
        <v>469</v>
      </c>
      <c r="B23" s="48">
        <v>83</v>
      </c>
      <c r="C23" s="48">
        <f t="shared" si="0"/>
        <v>0</v>
      </c>
      <c r="D23" s="48" t="b">
        <f>AND((Resultados!D4&gt;'BR hombre'!A22),(Resultados!D4&lt;='BR hombre'!A23))</f>
        <v>0</v>
      </c>
      <c r="E23" s="48">
        <v>21</v>
      </c>
      <c r="F23" s="48">
        <v>95</v>
      </c>
      <c r="G23" s="48">
        <f>IF((Resultados!D5='BR hombre'!E23),F23,0)</f>
        <v>0</v>
      </c>
      <c r="H23" s="48">
        <v>21</v>
      </c>
      <c r="I23" s="48">
        <v>77</v>
      </c>
      <c r="J23" s="48">
        <f>IF((Resultados!D6='BR hombre'!H23),I23,0)</f>
        <v>0</v>
      </c>
      <c r="K23" s="48">
        <v>21</v>
      </c>
      <c r="L23" s="48">
        <v>70</v>
      </c>
      <c r="M23" s="48">
        <f>IF((Resultados!D10='BR hombre'!K23),L23,0)</f>
        <v>0</v>
      </c>
      <c r="N23" s="48">
        <v>21</v>
      </c>
      <c r="O23" s="48">
        <v>69</v>
      </c>
      <c r="P23" s="48">
        <f>IF((Resultados!D11='BR hombre'!N23),O23,0)</f>
        <v>0</v>
      </c>
      <c r="Q23" s="48">
        <v>21</v>
      </c>
      <c r="R23" s="48">
        <v>40</v>
      </c>
      <c r="S23" s="48">
        <f>IF((Resultados!D12='BR hombre'!Q23),R23,0)</f>
        <v>0</v>
      </c>
      <c r="T23" s="48">
        <v>21</v>
      </c>
      <c r="U23" s="48">
        <v>44</v>
      </c>
      <c r="V23" s="48">
        <f>IF((Resultados!D13='BR hombre'!T23),U23,0)</f>
        <v>0</v>
      </c>
      <c r="W23" s="48">
        <v>21</v>
      </c>
      <c r="X23" s="48">
        <v>32</v>
      </c>
      <c r="Y23" s="48">
        <f>IF((Resultados!D14='BR hombre'!W23),X23,0)</f>
        <v>0</v>
      </c>
      <c r="Z23" s="48">
        <v>21</v>
      </c>
      <c r="AA23" s="48">
        <v>57</v>
      </c>
      <c r="AB23" s="48">
        <f>IF((Resultados!D15='BR hombre'!Z23),AA23,0)</f>
        <v>0</v>
      </c>
      <c r="AC23" s="48">
        <v>21</v>
      </c>
      <c r="AD23" s="48">
        <v>47</v>
      </c>
      <c r="AE23" s="48">
        <f>IF((Resultados!D16='BR hombre'!AC23),AD23,0)</f>
        <v>0</v>
      </c>
      <c r="AF23" s="48">
        <v>21</v>
      </c>
      <c r="AG23" s="48">
        <v>23</v>
      </c>
      <c r="AH23" s="48">
        <f>IF((Resultados!D17='BR hombre'!AF23),AG23,0)</f>
        <v>0</v>
      </c>
      <c r="AI23" s="48">
        <v>21</v>
      </c>
      <c r="AJ23" s="48">
        <v>49</v>
      </c>
      <c r="AK23" s="48">
        <f>IF((Resultados!D18='BR hombre'!AI23),AJ23,0)</f>
        <v>0</v>
      </c>
      <c r="AL23" s="48">
        <v>21</v>
      </c>
      <c r="AM23" s="48">
        <v>72</v>
      </c>
      <c r="AN23" s="48">
        <f>IF((Resultados!D19='BR hombre'!AL23),AM23,0)</f>
        <v>0</v>
      </c>
      <c r="AO23" s="48">
        <v>21</v>
      </c>
      <c r="AP23" s="48">
        <v>66</v>
      </c>
      <c r="AQ23" s="48">
        <f>IF((Resultados!D22='BR hombre'!AO23),AP23,0)</f>
        <v>0</v>
      </c>
      <c r="AR23" s="48">
        <v>21</v>
      </c>
      <c r="AS23" s="48">
        <v>58</v>
      </c>
      <c r="AT23" s="48">
        <f>IF((Resultados!D23='BR hombre'!AR23),AS23,0)</f>
        <v>0</v>
      </c>
      <c r="AU23" s="48">
        <v>21</v>
      </c>
      <c r="AV23" s="48">
        <v>58</v>
      </c>
      <c r="AW23" s="48">
        <f>IF((Resultados!D24='BR hombre'!AU23),AV23,0)</f>
        <v>0</v>
      </c>
      <c r="AX23" s="48">
        <v>21</v>
      </c>
      <c r="AY23" s="48">
        <v>88</v>
      </c>
      <c r="AZ23" s="48">
        <f>IF((Resultados!D27='BR hombre'!AX23),AY23,0)</f>
        <v>0</v>
      </c>
      <c r="BA23" s="48">
        <v>21</v>
      </c>
      <c r="BB23" s="48">
        <v>64</v>
      </c>
      <c r="BC23" s="48">
        <f>IF((Resultados!D28='BR hombre'!BA23),BB23,0)</f>
        <v>0</v>
      </c>
      <c r="BD23" s="48">
        <v>21</v>
      </c>
      <c r="BE23" s="48">
        <v>60</v>
      </c>
      <c r="BF23" s="48">
        <f>IF((Resultados!D29='BR hombre'!BD23),BE23,0)</f>
        <v>0</v>
      </c>
      <c r="BG23" s="48">
        <v>21</v>
      </c>
      <c r="BH23" s="48">
        <v>73</v>
      </c>
      <c r="BI23" s="48">
        <f>IF((Resultados!D30='BR hombre'!BG23),BH23,0)</f>
        <v>0</v>
      </c>
      <c r="BJ23" s="48">
        <v>21</v>
      </c>
      <c r="BK23" s="48">
        <v>64</v>
      </c>
      <c r="BL23" s="48">
        <f>IF((Resultados!D31='BR hombre'!BJ23),BK23,0)</f>
        <v>0</v>
      </c>
      <c r="BM23" s="48">
        <v>21</v>
      </c>
      <c r="BN23" s="48">
        <v>57</v>
      </c>
      <c r="BO23" s="48">
        <f>IF((Resultados!D32='BR hombre'!BM23),BN23,0)</f>
        <v>0</v>
      </c>
      <c r="BP23" s="48">
        <v>21</v>
      </c>
      <c r="BQ23" s="48">
        <v>68</v>
      </c>
      <c r="BR23" s="48">
        <f>IF((Resultados!D35='BR hombre'!BP23),BQ23,0)</f>
        <v>0</v>
      </c>
      <c r="BS23" s="48">
        <v>21</v>
      </c>
      <c r="BT23" s="48">
        <v>64</v>
      </c>
      <c r="BU23" s="48">
        <f>IF((Resultados!D36='BR hombre'!BS23),BT23,0)</f>
        <v>0</v>
      </c>
      <c r="BV23" s="48">
        <v>21</v>
      </c>
      <c r="BW23" s="48">
        <v>67</v>
      </c>
      <c r="BX23" s="48">
        <f>IF((Resultados!D37='BR hombre'!BV23),BW23,0)</f>
        <v>0</v>
      </c>
    </row>
    <row r="24" spans="1:76" ht="12.75" customHeight="1" x14ac:dyDescent="0.2">
      <c r="A24" s="48">
        <v>482</v>
      </c>
      <c r="B24" s="48">
        <v>85</v>
      </c>
      <c r="C24" s="48">
        <f t="shared" si="0"/>
        <v>0</v>
      </c>
      <c r="D24" s="48" t="b">
        <f>AND((Resultados!D4&gt;'BR hombre'!A23),(Resultados!D4&lt;='BR hombre'!A24))</f>
        <v>0</v>
      </c>
      <c r="E24" s="48">
        <v>22</v>
      </c>
      <c r="F24" s="48">
        <v>100</v>
      </c>
      <c r="G24" s="48">
        <f>IF((Resultados!D5&gt;='BR hombre'!E24),F24,0)</f>
        <v>0</v>
      </c>
      <c r="H24" s="48">
        <v>22</v>
      </c>
      <c r="I24" s="48">
        <v>78</v>
      </c>
      <c r="J24" s="48">
        <f>IF((Resultados!D6='BR hombre'!H24),I24,0)</f>
        <v>0</v>
      </c>
      <c r="K24" s="48">
        <v>22</v>
      </c>
      <c r="L24" s="48">
        <v>71</v>
      </c>
      <c r="M24" s="48">
        <f>IF((Resultados!D10='BR hombre'!K24),L24,0)</f>
        <v>0</v>
      </c>
      <c r="N24" s="48">
        <v>22</v>
      </c>
      <c r="O24" s="48">
        <v>71</v>
      </c>
      <c r="P24" s="48">
        <f>IF((Resultados!D11='BR hombre'!N24),O24,0)</f>
        <v>0</v>
      </c>
      <c r="Q24" s="48">
        <v>22</v>
      </c>
      <c r="R24" s="48">
        <v>42</v>
      </c>
      <c r="S24" s="48">
        <f>IF((Resultados!D12='BR hombre'!Q24),R24,0)</f>
        <v>0</v>
      </c>
      <c r="T24" s="48">
        <v>22</v>
      </c>
      <c r="U24" s="48">
        <v>47</v>
      </c>
      <c r="V24" s="48">
        <f>IF((Resultados!D13='BR hombre'!T24),U24,0)</f>
        <v>0</v>
      </c>
      <c r="W24" s="48">
        <v>22</v>
      </c>
      <c r="X24" s="48">
        <v>35</v>
      </c>
      <c r="Y24" s="48">
        <f>IF((Resultados!D14='BR hombre'!W24),X24,0)</f>
        <v>0</v>
      </c>
      <c r="Z24" s="48">
        <v>22</v>
      </c>
      <c r="AA24" s="48">
        <v>59</v>
      </c>
      <c r="AB24" s="48">
        <f>IF((Resultados!D15='BR hombre'!Z24),AA24,0)</f>
        <v>0</v>
      </c>
      <c r="AC24" s="48">
        <v>22</v>
      </c>
      <c r="AD24" s="48">
        <v>49</v>
      </c>
      <c r="AE24" s="48">
        <f>IF((Resultados!D16='BR hombre'!AC24),AD24,0)</f>
        <v>0</v>
      </c>
      <c r="AF24" s="48">
        <v>22</v>
      </c>
      <c r="AG24" s="48">
        <v>26</v>
      </c>
      <c r="AH24" s="48">
        <f>IF((Resultados!D17='BR hombre'!AF24),AG24,0)</f>
        <v>0</v>
      </c>
      <c r="AI24" s="48">
        <v>22</v>
      </c>
      <c r="AJ24" s="48">
        <v>51</v>
      </c>
      <c r="AK24" s="48">
        <f>IF((Resultados!D18='BR hombre'!AI24),AJ24,0)</f>
        <v>0</v>
      </c>
      <c r="AL24" s="48">
        <v>22</v>
      </c>
      <c r="AM24" s="48">
        <v>73</v>
      </c>
      <c r="AN24" s="48">
        <f>IF((Resultados!D19='BR hombre'!AL24),AM24,0)</f>
        <v>0</v>
      </c>
      <c r="AO24" s="48">
        <v>22</v>
      </c>
      <c r="AP24" s="48">
        <v>67</v>
      </c>
      <c r="AQ24" s="48">
        <f>IF((Resultados!D22='BR hombre'!AO24),AP24,0)</f>
        <v>0</v>
      </c>
      <c r="AR24" s="48">
        <v>22</v>
      </c>
      <c r="AS24" s="48">
        <v>59</v>
      </c>
      <c r="AT24" s="48">
        <f>IF((Resultados!D23='BR hombre'!AR24),AS24,0)</f>
        <v>0</v>
      </c>
      <c r="AU24" s="48">
        <v>22</v>
      </c>
      <c r="AV24" s="48">
        <v>59</v>
      </c>
      <c r="AW24" s="48">
        <f>IF((Resultados!D24='BR hombre'!AU24),AV24,0)</f>
        <v>0</v>
      </c>
      <c r="AX24" s="48">
        <v>22</v>
      </c>
      <c r="AY24" s="48">
        <v>89</v>
      </c>
      <c r="AZ24" s="48">
        <f>IF((Resultados!D27='BR hombre'!AX24),AY24,0)</f>
        <v>0</v>
      </c>
      <c r="BA24" s="48">
        <v>22</v>
      </c>
      <c r="BB24" s="48">
        <v>65</v>
      </c>
      <c r="BC24" s="48">
        <f>IF((Resultados!D28='BR hombre'!BA24),BB24,0)</f>
        <v>0</v>
      </c>
      <c r="BD24" s="48">
        <v>22</v>
      </c>
      <c r="BE24" s="48">
        <v>60</v>
      </c>
      <c r="BF24" s="48">
        <f>IF((Resultados!D29='BR hombre'!BD24),BE24,0)</f>
        <v>0</v>
      </c>
      <c r="BG24" s="48">
        <v>22</v>
      </c>
      <c r="BH24" s="48">
        <v>74</v>
      </c>
      <c r="BI24" s="48">
        <f>IF((Resultados!D30='BR hombre'!BG24),BH24,0)</f>
        <v>0</v>
      </c>
      <c r="BJ24" s="48">
        <v>22</v>
      </c>
      <c r="BK24" s="48">
        <v>65</v>
      </c>
      <c r="BL24" s="48">
        <f>IF((Resultados!D31='BR hombre'!BJ24),BK24,0)</f>
        <v>0</v>
      </c>
      <c r="BM24" s="48">
        <v>22</v>
      </c>
      <c r="BN24" s="48">
        <v>60</v>
      </c>
      <c r="BO24" s="48">
        <f>IF((Resultados!D32='BR hombre'!BM24),BN24,0)</f>
        <v>0</v>
      </c>
      <c r="BP24" s="48">
        <v>22</v>
      </c>
      <c r="BQ24" s="48">
        <v>68</v>
      </c>
      <c r="BR24" s="48">
        <f>IF((Resultados!D35='BR hombre'!BP24),BQ24,0)</f>
        <v>0</v>
      </c>
      <c r="BS24" s="48">
        <v>22</v>
      </c>
      <c r="BT24" s="48">
        <v>65</v>
      </c>
      <c r="BU24" s="48">
        <f>IF((Resultados!D36='BR hombre'!BS24),BT24,0)</f>
        <v>0</v>
      </c>
      <c r="BV24" s="48">
        <v>22</v>
      </c>
      <c r="BW24" s="48">
        <v>69</v>
      </c>
      <c r="BX24" s="48">
        <f>IF((Resultados!D37='BR hombre'!BV24),BW24,0)</f>
        <v>0</v>
      </c>
    </row>
    <row r="25" spans="1:76" ht="12.75" customHeight="1" x14ac:dyDescent="0.2">
      <c r="A25" s="48">
        <v>494</v>
      </c>
      <c r="B25" s="48">
        <v>87</v>
      </c>
      <c r="C25" s="48">
        <f t="shared" si="0"/>
        <v>0</v>
      </c>
      <c r="D25" s="48" t="b">
        <f>AND((Resultados!D4&gt;'BR hombre'!A24),(Resultados!D4&lt;='BR hombre'!A25))</f>
        <v>0</v>
      </c>
      <c r="E25" s="48">
        <v>23</v>
      </c>
      <c r="F25" s="48" t="s">
        <v>121</v>
      </c>
      <c r="G25" s="48">
        <f>SUM(G2:G24)</f>
        <v>0</v>
      </c>
      <c r="H25" s="48">
        <v>23</v>
      </c>
      <c r="I25" s="48">
        <v>79</v>
      </c>
      <c r="J25" s="48">
        <f>IF((Resultados!D6='BR hombre'!H25),I25,0)</f>
        <v>0</v>
      </c>
      <c r="K25" s="48">
        <v>23</v>
      </c>
      <c r="L25" s="48">
        <v>71</v>
      </c>
      <c r="M25" s="48">
        <f>IF((Resultados!D10='BR hombre'!K25),L25,0)</f>
        <v>0</v>
      </c>
      <c r="N25" s="48">
        <v>23</v>
      </c>
      <c r="O25" s="48">
        <v>74</v>
      </c>
      <c r="P25" s="48">
        <f>IF((Resultados!D11='BR hombre'!N25),O25,0)</f>
        <v>0</v>
      </c>
      <c r="Q25" s="48">
        <v>23</v>
      </c>
      <c r="R25" s="48">
        <v>50</v>
      </c>
      <c r="S25" s="48">
        <f>IF((Resultados!D12='BR hombre'!Q25),R25,0)</f>
        <v>0</v>
      </c>
      <c r="T25" s="48">
        <v>23</v>
      </c>
      <c r="U25" s="48">
        <v>50</v>
      </c>
      <c r="V25" s="48">
        <f>IF((Resultados!D13='BR hombre'!T25),U25,0)</f>
        <v>0</v>
      </c>
      <c r="W25" s="48">
        <v>23</v>
      </c>
      <c r="X25" s="48">
        <v>38</v>
      </c>
      <c r="Y25" s="48">
        <f>IF((Resultados!D14='BR hombre'!W25),X25,0)</f>
        <v>0</v>
      </c>
      <c r="Z25" s="48">
        <v>23</v>
      </c>
      <c r="AA25" s="48">
        <v>62</v>
      </c>
      <c r="AB25" s="48">
        <f>IF((Resultados!D15='BR hombre'!Z25),AA25,0)</f>
        <v>0</v>
      </c>
      <c r="AC25" s="48">
        <v>23</v>
      </c>
      <c r="AD25" s="48">
        <v>50</v>
      </c>
      <c r="AE25" s="48">
        <f>IF((Resultados!D16='BR hombre'!AC25),AD25,0)</f>
        <v>0</v>
      </c>
      <c r="AF25" s="48">
        <v>23</v>
      </c>
      <c r="AG25" s="48">
        <v>31</v>
      </c>
      <c r="AH25" s="48">
        <f>IF((Resultados!D17='BR hombre'!AF25),AG25,0)</f>
        <v>0</v>
      </c>
      <c r="AI25" s="48">
        <v>23</v>
      </c>
      <c r="AJ25" s="48">
        <v>55</v>
      </c>
      <c r="AK25" s="48">
        <f>IF((Resultados!D18='BR hombre'!AI25),AJ25,0)</f>
        <v>0</v>
      </c>
      <c r="AL25" s="48">
        <v>23</v>
      </c>
      <c r="AM25" s="48">
        <v>74</v>
      </c>
      <c r="AN25" s="48">
        <f>IF((Resultados!D19='BR hombre'!AL25),AM25,0)</f>
        <v>0</v>
      </c>
      <c r="AO25" s="48">
        <v>23</v>
      </c>
      <c r="AP25" s="48">
        <v>67</v>
      </c>
      <c r="AQ25" s="48">
        <f>IF((Resultados!D22='BR hombre'!AO25),AP25,0)</f>
        <v>0</v>
      </c>
      <c r="AR25" s="48">
        <v>23</v>
      </c>
      <c r="AS25" s="48">
        <v>61</v>
      </c>
      <c r="AT25" s="48">
        <f>IF((Resultados!D23='BR hombre'!AR25),AS25,0)</f>
        <v>0</v>
      </c>
      <c r="AU25" s="48">
        <v>23</v>
      </c>
      <c r="AV25" s="48">
        <v>60</v>
      </c>
      <c r="AW25" s="48">
        <f>IF((Resultados!D24='BR hombre'!AU25),AV25,0)</f>
        <v>0</v>
      </c>
      <c r="AX25" s="48">
        <v>23</v>
      </c>
      <c r="AY25" s="48">
        <v>90</v>
      </c>
      <c r="AZ25" s="48">
        <f>IF((Resultados!D27='BR hombre'!AX25),AY25,0)</f>
        <v>0</v>
      </c>
      <c r="BA25" s="48">
        <v>23</v>
      </c>
      <c r="BB25" s="48">
        <v>65</v>
      </c>
      <c r="BC25" s="48">
        <f>IF((Resultados!D28='BR hombre'!BA25),BB25,0)</f>
        <v>0</v>
      </c>
      <c r="BD25" s="48">
        <v>23</v>
      </c>
      <c r="BE25" s="48">
        <v>60</v>
      </c>
      <c r="BF25" s="48">
        <f>IF((Resultados!D29='BR hombre'!BD25),BE25,0)</f>
        <v>0</v>
      </c>
      <c r="BG25" s="48">
        <v>23</v>
      </c>
      <c r="BH25" s="48">
        <v>76</v>
      </c>
      <c r="BI25" s="48">
        <f>IF((Resultados!D30='BR hombre'!BG25),BH25,0)</f>
        <v>0</v>
      </c>
      <c r="BJ25" s="48">
        <v>23</v>
      </c>
      <c r="BK25" s="48">
        <v>67</v>
      </c>
      <c r="BL25" s="48">
        <f>IF((Resultados!D31='BR hombre'!BJ25),BK25,0)</f>
        <v>0</v>
      </c>
      <c r="BM25" s="48">
        <v>23</v>
      </c>
      <c r="BN25" s="48">
        <v>60</v>
      </c>
      <c r="BO25" s="48">
        <f>IF((Resultados!D32='BR hombre'!BM25),BN25,0)</f>
        <v>0</v>
      </c>
      <c r="BP25" s="48">
        <v>23</v>
      </c>
      <c r="BQ25" s="48">
        <v>69</v>
      </c>
      <c r="BR25" s="48">
        <f>IF((Resultados!D35='BR hombre'!BP25),BQ25,0)</f>
        <v>0</v>
      </c>
      <c r="BS25" s="48">
        <v>23</v>
      </c>
      <c r="BT25" s="48">
        <v>65</v>
      </c>
      <c r="BU25" s="48">
        <f>IF((Resultados!D36='BR hombre'!BS25),BT25,0)</f>
        <v>0</v>
      </c>
      <c r="BV25" s="48">
        <v>23</v>
      </c>
      <c r="BW25" s="48">
        <v>71</v>
      </c>
      <c r="BX25" s="48">
        <f>IF((Resultados!D37='BR hombre'!BV25),BW25,0)</f>
        <v>0</v>
      </c>
    </row>
    <row r="26" spans="1:76" ht="12.75" customHeight="1" x14ac:dyDescent="0.2">
      <c r="A26" s="48">
        <v>507</v>
      </c>
      <c r="B26" s="48">
        <v>89</v>
      </c>
      <c r="C26" s="48">
        <f t="shared" si="0"/>
        <v>0</v>
      </c>
      <c r="D26" s="48" t="b">
        <f>AND((Resultados!D4&gt;'BR hombre'!A25),(Resultados!D4&lt;='BR hombre'!A26))</f>
        <v>0</v>
      </c>
      <c r="E26" s="48">
        <v>24</v>
      </c>
      <c r="H26" s="48">
        <v>24</v>
      </c>
      <c r="I26" s="48">
        <v>80</v>
      </c>
      <c r="J26" s="48">
        <f>IF((Resultados!D6='BR hombre'!H26),I26,0)</f>
        <v>0</v>
      </c>
      <c r="K26" s="48">
        <v>24</v>
      </c>
      <c r="L26" s="48">
        <v>73</v>
      </c>
      <c r="M26" s="48">
        <f>IF((Resultados!D10='BR hombre'!K26),L26,0)</f>
        <v>0</v>
      </c>
      <c r="N26" s="48">
        <v>24</v>
      </c>
      <c r="O26" s="48">
        <v>76</v>
      </c>
      <c r="P26" s="48">
        <f>IF((Resultados!D11='BR hombre'!N26),O26,0)</f>
        <v>0</v>
      </c>
      <c r="Q26" s="48">
        <v>24</v>
      </c>
      <c r="R26" s="48">
        <v>59</v>
      </c>
      <c r="S26" s="48">
        <f>IF((Resultados!D12='BR hombre'!Q26),R26,0)</f>
        <v>0</v>
      </c>
      <c r="T26" s="48">
        <v>24</v>
      </c>
      <c r="U26" s="48">
        <v>53</v>
      </c>
      <c r="V26" s="48">
        <f>IF((Resultados!D13='BR hombre'!T26),U26,0)</f>
        <v>0</v>
      </c>
      <c r="W26" s="48">
        <v>24</v>
      </c>
      <c r="X26" s="48">
        <v>41</v>
      </c>
      <c r="Y26" s="48">
        <f>IF((Resultados!D14='BR hombre'!W26),X26,0)</f>
        <v>0</v>
      </c>
      <c r="Z26" s="48">
        <v>24</v>
      </c>
      <c r="AA26" s="48">
        <v>64</v>
      </c>
      <c r="AB26" s="48">
        <f>IF((Resultados!D15='BR hombre'!Z26),AA26,0)</f>
        <v>0</v>
      </c>
      <c r="AC26" s="48">
        <v>24</v>
      </c>
      <c r="AD26" s="48">
        <v>52</v>
      </c>
      <c r="AE26" s="48">
        <f>IF((Resultados!D16='BR hombre'!AC26),AD26,0)</f>
        <v>0</v>
      </c>
      <c r="AF26" s="48">
        <v>24</v>
      </c>
      <c r="AG26" s="48">
        <v>34</v>
      </c>
      <c r="AH26" s="48">
        <f>IF((Resultados!D17='BR hombre'!AF26),AG26,0)</f>
        <v>0</v>
      </c>
      <c r="AI26" s="48">
        <v>24</v>
      </c>
      <c r="AJ26" s="48">
        <v>62</v>
      </c>
      <c r="AK26" s="48">
        <f>IF((Resultados!D18='BR hombre'!AI26),AJ26,0)</f>
        <v>0</v>
      </c>
      <c r="AL26" s="48">
        <v>24</v>
      </c>
      <c r="AM26" s="48">
        <v>74</v>
      </c>
      <c r="AN26" s="48">
        <f>IF((Resultados!D19='BR hombre'!AL26),AM26,0)</f>
        <v>0</v>
      </c>
      <c r="AO26" s="48">
        <v>24</v>
      </c>
      <c r="AP26" s="48">
        <v>68</v>
      </c>
      <c r="AQ26" s="48">
        <f>IF((Resultados!D22='BR hombre'!AO26),AP26,0)</f>
        <v>0</v>
      </c>
      <c r="AR26" s="48">
        <v>24</v>
      </c>
      <c r="AS26" s="48">
        <v>63</v>
      </c>
      <c r="AT26" s="48">
        <f>IF((Resultados!D23='BR hombre'!AR26),AS26,0)</f>
        <v>0</v>
      </c>
      <c r="AU26" s="48">
        <v>24</v>
      </c>
      <c r="AV26" s="48">
        <v>61</v>
      </c>
      <c r="AW26" s="48">
        <f>IF((Resultados!D24='BR hombre'!AU26),AV26,0)</f>
        <v>0</v>
      </c>
      <c r="AX26" s="48">
        <v>24</v>
      </c>
      <c r="AY26" s="48">
        <v>90</v>
      </c>
      <c r="AZ26" s="48">
        <f>IF((Resultados!D27='BR hombre'!AX26),AY26,0)</f>
        <v>0</v>
      </c>
      <c r="BA26" s="48">
        <v>24</v>
      </c>
      <c r="BB26" s="48">
        <v>66</v>
      </c>
      <c r="BC26" s="48">
        <f>IF((Resultados!D28='BR hombre'!BA26),BB26,0)</f>
        <v>0</v>
      </c>
      <c r="BD26" s="48">
        <v>24</v>
      </c>
      <c r="BE26" s="48">
        <v>60</v>
      </c>
      <c r="BF26" s="48">
        <f>IF((Resultados!D29='BR hombre'!BD26),BE26,0)</f>
        <v>0</v>
      </c>
      <c r="BG26" s="48">
        <v>24</v>
      </c>
      <c r="BH26" s="48">
        <v>80</v>
      </c>
      <c r="BI26" s="48">
        <f>IF((Resultados!D30='BR hombre'!BG26),BH26,0)</f>
        <v>0</v>
      </c>
      <c r="BJ26" s="48">
        <v>24</v>
      </c>
      <c r="BK26" s="48">
        <v>69</v>
      </c>
      <c r="BL26" s="48">
        <f>IF((Resultados!D31='BR hombre'!BJ26),BK26,0)</f>
        <v>0</v>
      </c>
      <c r="BM26" s="48">
        <v>24</v>
      </c>
      <c r="BN26" s="48">
        <v>60</v>
      </c>
      <c r="BO26" s="48">
        <f>IF((Resultados!D32='BR hombre'!BM26),BN26,0)</f>
        <v>0</v>
      </c>
      <c r="BP26" s="48">
        <v>24</v>
      </c>
      <c r="BQ26" s="48">
        <v>70</v>
      </c>
      <c r="BR26" s="48">
        <f>IF((Resultados!D35='BR hombre'!BP26),BQ26,0)</f>
        <v>0</v>
      </c>
      <c r="BS26" s="48">
        <v>24</v>
      </c>
      <c r="BT26" s="48">
        <v>66</v>
      </c>
      <c r="BU26" s="48">
        <f>IF((Resultados!D36='BR hombre'!BS26),BT26,0)</f>
        <v>0</v>
      </c>
      <c r="BV26" s="48">
        <v>24</v>
      </c>
      <c r="BW26" s="48">
        <v>72</v>
      </c>
      <c r="BX26" s="48">
        <f>IF((Resultados!D37='BR hombre'!BV26),BW26,0)</f>
        <v>0</v>
      </c>
    </row>
    <row r="27" spans="1:76" ht="12.75" customHeight="1" x14ac:dyDescent="0.2">
      <c r="A27" s="48">
        <v>519</v>
      </c>
      <c r="B27" s="48">
        <v>91</v>
      </c>
      <c r="C27" s="48">
        <f t="shared" si="0"/>
        <v>0</v>
      </c>
      <c r="D27" s="48" t="b">
        <f>AND((Resultados!D4&gt;'BR hombre'!A26),(Resultados!D4&lt;='BR hombre'!A27))</f>
        <v>0</v>
      </c>
      <c r="E27" s="48">
        <v>25</v>
      </c>
      <c r="H27" s="48">
        <v>25</v>
      </c>
      <c r="I27" s="48">
        <v>82</v>
      </c>
      <c r="J27" s="48">
        <f>IF((Resultados!D6='BR hombre'!H27),I27,0)</f>
        <v>0</v>
      </c>
      <c r="K27" s="48">
        <v>25</v>
      </c>
      <c r="L27" s="48">
        <v>74</v>
      </c>
      <c r="M27" s="48">
        <f>IF((Resultados!D10='BR hombre'!K27),L27,0)</f>
        <v>0</v>
      </c>
      <c r="N27" s="48">
        <v>25</v>
      </c>
      <c r="O27" s="48">
        <v>78</v>
      </c>
      <c r="P27" s="48">
        <f>IF((Resultados!D11='BR hombre'!N27),O27,0)</f>
        <v>0</v>
      </c>
      <c r="Q27" s="48">
        <v>25</v>
      </c>
      <c r="R27" s="48">
        <v>66</v>
      </c>
      <c r="S27" s="48">
        <f>IF((Resultados!D12='BR hombre'!Q27),R27,0)</f>
        <v>0</v>
      </c>
      <c r="T27" s="48">
        <v>25</v>
      </c>
      <c r="U27" s="48">
        <v>55</v>
      </c>
      <c r="V27" s="48">
        <f>IF((Resultados!D13='BR hombre'!T27),U27,0)</f>
        <v>0</v>
      </c>
      <c r="W27" s="48">
        <v>25</v>
      </c>
      <c r="X27" s="48">
        <v>44</v>
      </c>
      <c r="Y27" s="48">
        <f>IF((Resultados!D14='BR hombre'!W27),X27,0)</f>
        <v>0</v>
      </c>
      <c r="Z27" s="48">
        <v>25</v>
      </c>
      <c r="AA27" s="48">
        <v>66</v>
      </c>
      <c r="AB27" s="48">
        <f>IF((Resultados!D15='BR hombre'!Z27),AA27,0)</f>
        <v>0</v>
      </c>
      <c r="AC27" s="48">
        <v>25</v>
      </c>
      <c r="AD27" s="48">
        <v>54</v>
      </c>
      <c r="AE27" s="48">
        <f>IF((Resultados!D16='BR hombre'!AC27),AD27,0)</f>
        <v>0</v>
      </c>
      <c r="AF27" s="48">
        <v>25</v>
      </c>
      <c r="AG27" s="48">
        <v>36</v>
      </c>
      <c r="AH27" s="48">
        <f>IF((Resultados!D17='BR hombre'!AF27),AG27,0)</f>
        <v>0</v>
      </c>
      <c r="AI27" s="48">
        <v>25</v>
      </c>
      <c r="AJ27" s="48">
        <v>66</v>
      </c>
      <c r="AK27" s="48">
        <f>IF((Resultados!D18='BR hombre'!AI27),AJ27,0)</f>
        <v>0</v>
      </c>
      <c r="AL27" s="48">
        <v>25</v>
      </c>
      <c r="AM27" s="48">
        <v>74</v>
      </c>
      <c r="AN27" s="48">
        <f>IF((Resultados!D19='BR hombre'!AL27),AM27,0)</f>
        <v>0</v>
      </c>
      <c r="AO27" s="48">
        <v>25</v>
      </c>
      <c r="AP27" s="48">
        <v>68</v>
      </c>
      <c r="AQ27" s="48">
        <f>IF((Resultados!D22='BR hombre'!AO27),AP27,0)</f>
        <v>0</v>
      </c>
      <c r="AR27" s="48">
        <v>25</v>
      </c>
      <c r="AS27" s="48">
        <v>66</v>
      </c>
      <c r="AT27" s="48">
        <f>IF((Resultados!D23='BR hombre'!AR27),AS27,0)</f>
        <v>0</v>
      </c>
      <c r="AU27" s="48">
        <v>25</v>
      </c>
      <c r="AV27" s="48">
        <v>62</v>
      </c>
      <c r="AW27" s="48">
        <f>IF((Resultados!D24='BR hombre'!AU27),AV27,0)</f>
        <v>0</v>
      </c>
      <c r="AX27" s="48">
        <v>25</v>
      </c>
      <c r="AY27" s="48">
        <v>90</v>
      </c>
      <c r="AZ27" s="48">
        <f>IF((Resultados!D27='BR hombre'!AX27),AY27,0)</f>
        <v>0</v>
      </c>
      <c r="BA27" s="48">
        <v>25</v>
      </c>
      <c r="BB27" s="48">
        <v>66</v>
      </c>
      <c r="BC27" s="48">
        <f>IF((Resultados!D28='BR hombre'!BA27),BB27,0)</f>
        <v>0</v>
      </c>
      <c r="BD27" s="48">
        <v>25</v>
      </c>
      <c r="BE27" s="48">
        <v>60</v>
      </c>
      <c r="BF27" s="48">
        <f>IF((Resultados!D29='BR hombre'!BD27),BE27,0)</f>
        <v>0</v>
      </c>
      <c r="BG27" s="48">
        <v>25</v>
      </c>
      <c r="BH27" s="48">
        <v>85</v>
      </c>
      <c r="BI27" s="48">
        <f>IF((Resultados!D30='BR hombre'!BG27),BH27,0)</f>
        <v>0</v>
      </c>
      <c r="BJ27" s="48">
        <v>25</v>
      </c>
      <c r="BK27" s="48">
        <v>71</v>
      </c>
      <c r="BL27" s="48">
        <f>IF((Resultados!D31='BR hombre'!BJ27),BK27,0)</f>
        <v>0</v>
      </c>
      <c r="BM27" s="48">
        <v>25</v>
      </c>
      <c r="BN27" s="48">
        <v>61</v>
      </c>
      <c r="BO27" s="48">
        <f>IF((Resultados!D32='BR hombre'!BM27),BN27,0)</f>
        <v>0</v>
      </c>
      <c r="BP27" s="48">
        <v>25</v>
      </c>
      <c r="BQ27" s="48">
        <v>70</v>
      </c>
      <c r="BR27" s="48">
        <f>IF((Resultados!D35='BR hombre'!BP27),BQ27,0)</f>
        <v>0</v>
      </c>
      <c r="BS27" s="48">
        <v>25</v>
      </c>
      <c r="BT27" s="48">
        <v>67</v>
      </c>
      <c r="BU27" s="48">
        <f>IF((Resultados!D36='BR hombre'!BS27),BT27,0)</f>
        <v>0</v>
      </c>
      <c r="BV27" s="48">
        <v>25</v>
      </c>
      <c r="BW27" s="48">
        <v>73</v>
      </c>
      <c r="BX27" s="48">
        <f>IF((Resultados!D37='BR hombre'!BV27),BW27,0)</f>
        <v>0</v>
      </c>
    </row>
    <row r="28" spans="1:76" ht="12.75" customHeight="1" x14ac:dyDescent="0.2">
      <c r="A28" s="48">
        <v>532</v>
      </c>
      <c r="B28" s="48">
        <v>93</v>
      </c>
      <c r="C28" s="48">
        <f t="shared" si="0"/>
        <v>0</v>
      </c>
      <c r="D28" s="48" t="b">
        <f>AND((Resultados!D4&gt;'BR hombre'!A27),(Resultados!D4&lt;='BR hombre'!A28))</f>
        <v>0</v>
      </c>
      <c r="E28" s="48">
        <v>26</v>
      </c>
      <c r="H28" s="48">
        <v>26</v>
      </c>
      <c r="I28" s="48">
        <v>84</v>
      </c>
      <c r="J28" s="48">
        <f>IF((Resultados!D6='BR hombre'!H28),I28,0)</f>
        <v>0</v>
      </c>
      <c r="K28" s="48">
        <v>26</v>
      </c>
      <c r="L28" s="48">
        <v>76</v>
      </c>
      <c r="M28" s="48">
        <f>IF((Resultados!D10='BR hombre'!K28),L28,0)</f>
        <v>0</v>
      </c>
      <c r="N28" s="48">
        <v>26</v>
      </c>
      <c r="O28" s="48">
        <v>81</v>
      </c>
      <c r="P28" s="48">
        <f>IF((Resultados!D11='BR hombre'!N28),O28,0)</f>
        <v>0</v>
      </c>
      <c r="Q28" s="48">
        <v>26</v>
      </c>
      <c r="R28" s="48">
        <v>66</v>
      </c>
      <c r="S28" s="48">
        <f>IF((Resultados!D12='BR hombre'!Q28),R28,0)</f>
        <v>0</v>
      </c>
      <c r="T28" s="48">
        <v>26</v>
      </c>
      <c r="U28" s="48">
        <v>57</v>
      </c>
      <c r="V28" s="48">
        <f>IF((Resultados!D13='BR hombre'!T28),U28,0)</f>
        <v>0</v>
      </c>
      <c r="W28" s="48">
        <v>26</v>
      </c>
      <c r="X28" s="48">
        <v>47</v>
      </c>
      <c r="Y28" s="48">
        <f>IF((Resultados!D14='BR hombre'!W28),X28,0)</f>
        <v>0</v>
      </c>
      <c r="Z28" s="48">
        <v>26</v>
      </c>
      <c r="AA28" s="48">
        <v>67</v>
      </c>
      <c r="AB28" s="48">
        <f>IF((Resultados!D15='BR hombre'!Z28),AA28,0)</f>
        <v>0</v>
      </c>
      <c r="AC28" s="48">
        <v>26</v>
      </c>
      <c r="AD28" s="48">
        <v>56</v>
      </c>
      <c r="AE28" s="48">
        <f>IF((Resultados!D16='BR hombre'!AC28),AD28,0)</f>
        <v>0</v>
      </c>
      <c r="AF28" s="48">
        <v>26</v>
      </c>
      <c r="AG28" s="48">
        <v>39</v>
      </c>
      <c r="AH28" s="48">
        <f>IF((Resultados!D17='BR hombre'!AF28),AG28,0)</f>
        <v>0</v>
      </c>
      <c r="AI28" s="48">
        <v>26</v>
      </c>
      <c r="AJ28" s="48">
        <v>67</v>
      </c>
      <c r="AK28" s="48">
        <f>IF((Resultados!D18='BR hombre'!AI28),AJ28,0)</f>
        <v>0</v>
      </c>
      <c r="AL28" s="48">
        <v>26</v>
      </c>
      <c r="AM28" s="48">
        <v>75</v>
      </c>
      <c r="AN28" s="48">
        <f>IF((Resultados!D19='BR hombre'!AL28),AM28,0)</f>
        <v>0</v>
      </c>
      <c r="AO28" s="48">
        <v>26</v>
      </c>
      <c r="AP28" s="48">
        <v>69</v>
      </c>
      <c r="AQ28" s="48">
        <f>IF((Resultados!D22='BR hombre'!AO28),AP28,0)</f>
        <v>0</v>
      </c>
      <c r="AR28" s="48">
        <v>26</v>
      </c>
      <c r="AS28" s="48">
        <v>66</v>
      </c>
      <c r="AT28" s="48">
        <f>IF((Resultados!D23='BR hombre'!AR28),AS28,0)</f>
        <v>0</v>
      </c>
      <c r="AU28" s="48">
        <v>26</v>
      </c>
      <c r="AV28" s="48">
        <v>63</v>
      </c>
      <c r="AW28" s="48">
        <f>IF((Resultados!D24='BR hombre'!AU28),AV28,0)</f>
        <v>0</v>
      </c>
      <c r="AX28" s="48">
        <v>26</v>
      </c>
      <c r="AY28" s="48">
        <v>91</v>
      </c>
      <c r="AZ28" s="48">
        <f>IF((Resultados!D27='BR hombre'!AX28),AY28,0)</f>
        <v>0</v>
      </c>
      <c r="BA28" s="48">
        <v>26</v>
      </c>
      <c r="BB28" s="48">
        <v>67</v>
      </c>
      <c r="BC28" s="48">
        <f>IF((Resultados!D28='BR hombre'!BA28),BB28,0)</f>
        <v>0</v>
      </c>
      <c r="BD28" s="48">
        <v>26</v>
      </c>
      <c r="BE28" s="48">
        <v>60</v>
      </c>
      <c r="BF28" s="48">
        <f>IF((Resultados!D29='BR hombre'!BD28),BE28,0)</f>
        <v>0</v>
      </c>
      <c r="BG28" s="48">
        <v>26</v>
      </c>
      <c r="BH28" s="48">
        <v>87</v>
      </c>
      <c r="BI28" s="48">
        <f>IF((Resultados!D30='BR hombre'!BG28),BH28,0)</f>
        <v>0</v>
      </c>
      <c r="BJ28" s="48">
        <v>26</v>
      </c>
      <c r="BK28" s="48">
        <v>73</v>
      </c>
      <c r="BL28" s="48">
        <f>IF((Resultados!D31='BR hombre'!BJ28),BK28,0)</f>
        <v>0</v>
      </c>
      <c r="BM28" s="48">
        <v>26</v>
      </c>
      <c r="BN28" s="48">
        <v>61</v>
      </c>
      <c r="BO28" s="48">
        <f>IF((Resultados!D32='BR hombre'!BM28),BN28,0)</f>
        <v>0</v>
      </c>
      <c r="BP28" s="48">
        <v>26</v>
      </c>
      <c r="BQ28" s="48">
        <v>71</v>
      </c>
      <c r="BR28" s="48">
        <f>IF((Resultados!D35='BR hombre'!BP28),BQ28,0)</f>
        <v>0</v>
      </c>
      <c r="BS28" s="48">
        <v>26</v>
      </c>
      <c r="BT28" s="48">
        <v>68</v>
      </c>
      <c r="BU28" s="48">
        <f>IF((Resultados!D36='BR hombre'!BS28),BT28,0)</f>
        <v>0</v>
      </c>
      <c r="BV28" s="48">
        <v>26</v>
      </c>
      <c r="BW28" s="48">
        <v>75</v>
      </c>
      <c r="BX28" s="48">
        <f>IF((Resultados!D37='BR hombre'!BV28),BW28,0)</f>
        <v>0</v>
      </c>
    </row>
    <row r="29" spans="1:76" ht="12.75" customHeight="1" x14ac:dyDescent="0.2">
      <c r="A29" s="48">
        <v>544</v>
      </c>
      <c r="B29" s="48">
        <v>95</v>
      </c>
      <c r="C29" s="48">
        <f t="shared" si="0"/>
        <v>0</v>
      </c>
      <c r="D29" s="48" t="b">
        <f>AND((Resultados!D4&gt;'BR hombre'!A28),(Resultados!D4&lt;='BR hombre'!A29))</f>
        <v>0</v>
      </c>
      <c r="E29" s="48">
        <v>27</v>
      </c>
      <c r="H29" s="48">
        <v>27</v>
      </c>
      <c r="I29" s="48">
        <v>85</v>
      </c>
      <c r="J29" s="48">
        <f>IF((Resultados!D6='BR hombre'!H29),I29,0)</f>
        <v>0</v>
      </c>
      <c r="K29" s="48">
        <v>27</v>
      </c>
      <c r="L29" s="48">
        <v>78</v>
      </c>
      <c r="M29" s="48">
        <f>IF((Resultados!D10='BR hombre'!K29),L29,0)</f>
        <v>0</v>
      </c>
      <c r="N29" s="48">
        <v>27</v>
      </c>
      <c r="O29" s="48">
        <v>82</v>
      </c>
      <c r="P29" s="48">
        <f>IF((Resultados!D11='BR hombre'!N29),O29,0)</f>
        <v>0</v>
      </c>
      <c r="Q29" s="48">
        <v>27</v>
      </c>
      <c r="R29" s="48">
        <v>66</v>
      </c>
      <c r="S29" s="48">
        <f>IF((Resultados!D12='BR hombre'!Q29),R29,0)</f>
        <v>0</v>
      </c>
      <c r="T29" s="48">
        <v>27</v>
      </c>
      <c r="U29" s="48">
        <v>59</v>
      </c>
      <c r="V29" s="48">
        <f>IF((Resultados!D13='BR hombre'!T29),U29,0)</f>
        <v>0</v>
      </c>
      <c r="W29" s="48">
        <v>27</v>
      </c>
      <c r="X29" s="48">
        <v>49</v>
      </c>
      <c r="Y29" s="48">
        <f>IF((Resultados!D14='BR hombre'!W29),X29,0)</f>
        <v>0</v>
      </c>
      <c r="Z29" s="48">
        <v>27</v>
      </c>
      <c r="AA29" s="48">
        <v>68</v>
      </c>
      <c r="AB29" s="48">
        <f>IF((Resultados!D15='BR hombre'!Z29),AA29,0)</f>
        <v>0</v>
      </c>
      <c r="AC29" s="48">
        <v>27</v>
      </c>
      <c r="AD29" s="48">
        <v>62</v>
      </c>
      <c r="AE29" s="48">
        <f>IF((Resultados!D16='BR hombre'!AC29),AD29,0)</f>
        <v>0</v>
      </c>
      <c r="AF29" s="48">
        <v>27</v>
      </c>
      <c r="AG29" s="48">
        <v>41</v>
      </c>
      <c r="AH29" s="48">
        <f>IF((Resultados!D17='BR hombre'!AF29),AG29,0)</f>
        <v>0</v>
      </c>
      <c r="AI29" s="48">
        <v>27</v>
      </c>
      <c r="AJ29" s="48">
        <v>68</v>
      </c>
      <c r="AK29" s="48">
        <f>IF((Resultados!D18='BR hombre'!AI29),AJ29,0)</f>
        <v>0</v>
      </c>
      <c r="AL29" s="48">
        <v>27</v>
      </c>
      <c r="AM29" s="48">
        <v>76</v>
      </c>
      <c r="AN29" s="48">
        <f>IF((Resultados!D19='BR hombre'!AL29),AM29,0)</f>
        <v>0</v>
      </c>
      <c r="AO29" s="48">
        <v>27</v>
      </c>
      <c r="AP29" s="48">
        <v>69</v>
      </c>
      <c r="AQ29" s="48">
        <f>IF((Resultados!D22='BR hombre'!AO29),AP29,0)</f>
        <v>0</v>
      </c>
      <c r="AR29" s="48">
        <v>27</v>
      </c>
      <c r="AS29" s="48">
        <v>66</v>
      </c>
      <c r="AT29" s="48">
        <f>IF((Resultados!D23='BR hombre'!AR29),AS29,0)</f>
        <v>0</v>
      </c>
      <c r="AU29" s="48">
        <v>27</v>
      </c>
      <c r="AV29" s="48">
        <v>64</v>
      </c>
      <c r="AW29" s="48">
        <f>IF((Resultados!D24='BR hombre'!AU29),AV29,0)</f>
        <v>0</v>
      </c>
      <c r="AX29" s="48">
        <v>27</v>
      </c>
      <c r="AY29" s="48">
        <v>93</v>
      </c>
      <c r="AZ29" s="48">
        <f>IF((Resultados!D27='BR hombre'!AX29),AY29,0)</f>
        <v>0</v>
      </c>
      <c r="BA29" s="48">
        <v>27</v>
      </c>
      <c r="BB29" s="48">
        <v>67</v>
      </c>
      <c r="BC29" s="48">
        <f>IF((Resultados!D28='BR hombre'!BA29),BB29,0)</f>
        <v>0</v>
      </c>
      <c r="BD29" s="48">
        <v>27</v>
      </c>
      <c r="BE29" s="48">
        <v>60</v>
      </c>
      <c r="BF29" s="48">
        <f>IF((Resultados!D29='BR hombre'!BD29),BE29,0)</f>
        <v>0</v>
      </c>
      <c r="BG29" s="48">
        <v>27</v>
      </c>
      <c r="BH29" s="48">
        <v>88</v>
      </c>
      <c r="BI29" s="48">
        <f>IF((Resultados!D30='BR hombre'!BG29),BH29,0)</f>
        <v>0</v>
      </c>
      <c r="BJ29" s="48">
        <v>27</v>
      </c>
      <c r="BK29" s="48">
        <v>75</v>
      </c>
      <c r="BL29" s="48">
        <f>IF((Resultados!D31='BR hombre'!BJ29),BK29,0)</f>
        <v>0</v>
      </c>
      <c r="BM29" s="48">
        <v>27</v>
      </c>
      <c r="BN29" s="48">
        <v>62</v>
      </c>
      <c r="BO29" s="48">
        <f>IF((Resultados!D32='BR hombre'!BM29),BN29,0)</f>
        <v>0</v>
      </c>
      <c r="BP29" s="48">
        <v>27</v>
      </c>
      <c r="BQ29" s="48">
        <v>72</v>
      </c>
      <c r="BR29" s="48">
        <f>IF((Resultados!D35='BR hombre'!BP29),BQ29,0)</f>
        <v>0</v>
      </c>
      <c r="BS29" s="48">
        <v>27</v>
      </c>
      <c r="BT29" s="48">
        <v>69</v>
      </c>
      <c r="BU29" s="48">
        <f>IF((Resultados!D36='BR hombre'!BS29),BT29,0)</f>
        <v>0</v>
      </c>
      <c r="BV29" s="48">
        <v>27</v>
      </c>
      <c r="BW29" s="48">
        <v>80</v>
      </c>
      <c r="BX29" s="48">
        <f>IF((Resultados!D37='BR hombre'!BV29),BW29,0)</f>
        <v>0</v>
      </c>
    </row>
    <row r="30" spans="1:76" ht="12.75" customHeight="1" x14ac:dyDescent="0.2">
      <c r="A30" s="48">
        <v>557</v>
      </c>
      <c r="B30" s="48">
        <v>97</v>
      </c>
      <c r="C30" s="48">
        <f t="shared" si="0"/>
        <v>0</v>
      </c>
      <c r="D30" s="48" t="b">
        <f>AND((Resultados!D4&gt;'BR hombre'!A29),(Resultados!D4&lt;='BR hombre'!A30))</f>
        <v>0</v>
      </c>
      <c r="E30" s="48">
        <v>28</v>
      </c>
      <c r="H30" s="48">
        <v>28</v>
      </c>
      <c r="I30" s="48">
        <v>87</v>
      </c>
      <c r="J30" s="48">
        <f>IF((Resultados!D6='BR hombre'!H30),I30,0)</f>
        <v>0</v>
      </c>
      <c r="K30" s="48">
        <v>28</v>
      </c>
      <c r="L30" s="48">
        <v>81</v>
      </c>
      <c r="M30" s="48">
        <f>IF((Resultados!D10='BR hombre'!K30),L30,0)</f>
        <v>0</v>
      </c>
      <c r="N30" s="48">
        <v>28</v>
      </c>
      <c r="O30" s="48">
        <v>83</v>
      </c>
      <c r="P30" s="48">
        <f>IF((Resultados!D11='BR hombre'!N30),O30,0)</f>
        <v>0</v>
      </c>
      <c r="Q30" s="48">
        <v>28</v>
      </c>
      <c r="R30" s="48">
        <v>69</v>
      </c>
      <c r="S30" s="48">
        <f>IF((Resultados!D12='BR hombre'!Q30),R30,0)</f>
        <v>0</v>
      </c>
      <c r="T30" s="48">
        <v>28</v>
      </c>
      <c r="U30" s="48">
        <v>61</v>
      </c>
      <c r="V30" s="48">
        <f>IF((Resultados!D13='BR hombre'!T30),U30,0)</f>
        <v>0</v>
      </c>
      <c r="W30" s="48">
        <v>28</v>
      </c>
      <c r="X30" s="48">
        <v>51</v>
      </c>
      <c r="Y30" s="48">
        <f>IF((Resultados!D14='BR hombre'!W30),X30,0)</f>
        <v>0</v>
      </c>
      <c r="Z30" s="48">
        <v>28</v>
      </c>
      <c r="AA30" s="48">
        <v>69</v>
      </c>
      <c r="AB30" s="48">
        <f>IF((Resultados!D15='BR hombre'!Z30),AA30,0)</f>
        <v>0</v>
      </c>
      <c r="AC30" s="48">
        <v>28</v>
      </c>
      <c r="AD30" s="48">
        <v>66</v>
      </c>
      <c r="AE30" s="48">
        <f>IF((Resultados!D16='BR hombre'!AC30),AD30,0)</f>
        <v>0</v>
      </c>
      <c r="AF30" s="48">
        <v>28</v>
      </c>
      <c r="AG30" s="48">
        <v>46</v>
      </c>
      <c r="AH30" s="48">
        <f>IF((Resultados!D17='BR hombre'!AF30),AG30,0)</f>
        <v>0</v>
      </c>
      <c r="AI30" s="48">
        <v>28</v>
      </c>
      <c r="AJ30" s="48">
        <v>69</v>
      </c>
      <c r="AK30" s="48">
        <f>IF((Resultados!D18='BR hombre'!AI30),AJ30,0)</f>
        <v>0</v>
      </c>
      <c r="AL30" s="48">
        <v>28</v>
      </c>
      <c r="AM30" s="48">
        <v>76</v>
      </c>
      <c r="AN30" s="48">
        <f>IF((Resultados!D19='BR hombre'!AL30),AM30,0)</f>
        <v>0</v>
      </c>
      <c r="AO30" s="48">
        <v>28</v>
      </c>
      <c r="AP30" s="48">
        <v>70</v>
      </c>
      <c r="AQ30" s="48">
        <f>IF((Resultados!D22='BR hombre'!AO30),AP30,0)</f>
        <v>0</v>
      </c>
      <c r="AR30" s="48">
        <v>28</v>
      </c>
      <c r="AS30" s="48">
        <v>66</v>
      </c>
      <c r="AT30" s="48">
        <f>IF((Resultados!D23='BR hombre'!AR30),AS30,0)</f>
        <v>0</v>
      </c>
      <c r="AU30" s="48">
        <v>28</v>
      </c>
      <c r="AV30" s="48">
        <v>65</v>
      </c>
      <c r="AW30" s="48">
        <f>IF((Resultados!D24='BR hombre'!AU30),AV30,0)</f>
        <v>0</v>
      </c>
      <c r="AX30" s="48">
        <v>28</v>
      </c>
      <c r="AY30" s="48">
        <v>95</v>
      </c>
      <c r="AZ30" s="48">
        <f>IF((Resultados!D27='BR hombre'!AX30),AY30,0)</f>
        <v>0</v>
      </c>
      <c r="BA30" s="48">
        <v>28</v>
      </c>
      <c r="BB30" s="48">
        <v>67</v>
      </c>
      <c r="BC30" s="48">
        <f>IF((Resultados!D28='BR hombre'!BA30),BB30,0)</f>
        <v>0</v>
      </c>
      <c r="BD30" s="48">
        <v>28</v>
      </c>
      <c r="BE30" s="48">
        <v>61</v>
      </c>
      <c r="BF30" s="48">
        <f>IF((Resultados!D29='BR hombre'!BD30),BE30,0)</f>
        <v>0</v>
      </c>
      <c r="BG30" s="48">
        <v>28</v>
      </c>
      <c r="BH30" s="48">
        <v>89</v>
      </c>
      <c r="BI30" s="48">
        <f>IF((Resultados!D30='BR hombre'!BG30),BH30,0)</f>
        <v>0</v>
      </c>
      <c r="BJ30" s="48">
        <v>28</v>
      </c>
      <c r="BK30" s="48">
        <v>77</v>
      </c>
      <c r="BL30" s="48">
        <f>IF((Resultados!D31='BR hombre'!BJ30),BK30,0)</f>
        <v>0</v>
      </c>
      <c r="BM30" s="48">
        <v>28</v>
      </c>
      <c r="BN30" s="48">
        <v>63</v>
      </c>
      <c r="BO30" s="48">
        <f>IF((Resultados!D32='BR hombre'!BM30),BN30,0)</f>
        <v>0</v>
      </c>
      <c r="BP30" s="48">
        <v>28</v>
      </c>
      <c r="BQ30" s="48">
        <v>73</v>
      </c>
      <c r="BR30" s="48">
        <f>IF((Resultados!D35='BR hombre'!BP30),BQ30,0)</f>
        <v>0</v>
      </c>
      <c r="BS30" s="48">
        <v>28</v>
      </c>
      <c r="BT30" s="48">
        <v>70</v>
      </c>
      <c r="BU30" s="48">
        <f>IF((Resultados!D36='BR hombre'!BS30),BT30,0)</f>
        <v>0</v>
      </c>
      <c r="BV30" s="48">
        <v>28</v>
      </c>
      <c r="BW30" s="48">
        <v>85</v>
      </c>
      <c r="BX30" s="48">
        <f>IF((Resultados!D37='BR hombre'!BV30),BW30,0)</f>
        <v>0</v>
      </c>
    </row>
    <row r="31" spans="1:76" ht="12.75" customHeight="1" x14ac:dyDescent="0.2">
      <c r="A31" s="48">
        <v>963</v>
      </c>
      <c r="B31" s="48">
        <v>100</v>
      </c>
      <c r="C31" s="48">
        <f t="shared" si="0"/>
        <v>0</v>
      </c>
      <c r="D31" s="48" t="b">
        <f>AND((Resultados!D4&gt;'BR hombre'!A30),(Resultados!D4&lt;='BR hombre'!A31))</f>
        <v>0</v>
      </c>
      <c r="E31" s="48">
        <v>29</v>
      </c>
      <c r="H31" s="48">
        <v>29</v>
      </c>
      <c r="I31" s="48">
        <v>89</v>
      </c>
      <c r="J31" s="48">
        <f>IF((Resultados!D6='BR hombre'!H31),I31,0)</f>
        <v>0</v>
      </c>
      <c r="K31" s="48">
        <v>29</v>
      </c>
      <c r="L31" s="48">
        <v>83</v>
      </c>
      <c r="M31" s="48">
        <f>IF((Resultados!D10='BR hombre'!K31),L31,0)</f>
        <v>0</v>
      </c>
      <c r="N31" s="48">
        <v>29</v>
      </c>
      <c r="O31" s="48">
        <v>84</v>
      </c>
      <c r="P31" s="48">
        <f>IF((Resultados!D11='BR hombre'!N31),O31,0)</f>
        <v>0</v>
      </c>
      <c r="Q31" s="48">
        <v>29</v>
      </c>
      <c r="R31" s="48">
        <v>71</v>
      </c>
      <c r="S31" s="48">
        <f>IF((Resultados!D12='BR hombre'!Q31),R31,0)</f>
        <v>0</v>
      </c>
      <c r="T31" s="48">
        <v>29</v>
      </c>
      <c r="U31" s="48">
        <v>63</v>
      </c>
      <c r="V31" s="48">
        <f>IF((Resultados!D13='BR hombre'!T31),U31,0)</f>
        <v>0</v>
      </c>
      <c r="W31" s="48">
        <v>29</v>
      </c>
      <c r="X31" s="48">
        <v>52</v>
      </c>
      <c r="Y31" s="48">
        <f>IF((Resultados!D14='BR hombre'!W31),X31,0)</f>
        <v>0</v>
      </c>
      <c r="Z31" s="48">
        <v>29</v>
      </c>
      <c r="AA31" s="48">
        <v>70</v>
      </c>
      <c r="AB31" s="48">
        <f>IF((Resultados!D15='BR hombre'!Z31),AA31,0)</f>
        <v>0</v>
      </c>
      <c r="AC31" s="48">
        <v>29</v>
      </c>
      <c r="AD31" s="48">
        <v>67</v>
      </c>
      <c r="AE31" s="48">
        <f>IF((Resultados!D16='BR hombre'!AC31),AD31,0)</f>
        <v>0</v>
      </c>
      <c r="AF31" s="48">
        <v>29</v>
      </c>
      <c r="AG31" s="48">
        <v>54</v>
      </c>
      <c r="AH31" s="48">
        <f>IF((Resultados!D17='BR hombre'!AF31),AG31,0)</f>
        <v>0</v>
      </c>
      <c r="AI31" s="48">
        <v>29</v>
      </c>
      <c r="AJ31" s="48">
        <v>70</v>
      </c>
      <c r="AK31" s="48">
        <f>IF((Resultados!D18='BR hombre'!AI31),AJ31,0)</f>
        <v>0</v>
      </c>
      <c r="AL31" s="48">
        <v>29</v>
      </c>
      <c r="AM31" s="48">
        <v>77</v>
      </c>
      <c r="AN31" s="48">
        <f>IF((Resultados!D19='BR hombre'!AL31),AM31,0)</f>
        <v>0</v>
      </c>
      <c r="AO31" s="48">
        <v>29</v>
      </c>
      <c r="AP31" s="48">
        <v>70</v>
      </c>
      <c r="AQ31" s="48">
        <f>IF((Resultados!D22='BR hombre'!AO31),AP31,0)</f>
        <v>0</v>
      </c>
      <c r="AR31" s="48">
        <v>29</v>
      </c>
      <c r="AS31" s="48">
        <v>66</v>
      </c>
      <c r="AT31" s="48">
        <f>IF((Resultados!D23='BR hombre'!AR31),AS31,0)</f>
        <v>0</v>
      </c>
      <c r="AU31" s="48">
        <v>29</v>
      </c>
      <c r="AV31" s="48">
        <v>65</v>
      </c>
      <c r="AW31" s="48">
        <f>IF((Resultados!D24='BR hombre'!AU31),AV31,0)</f>
        <v>0</v>
      </c>
      <c r="AX31" s="48">
        <v>29</v>
      </c>
      <c r="AY31" s="48">
        <v>96</v>
      </c>
      <c r="AZ31" s="48">
        <f>IF((Resultados!D27='BR hombre'!AX31),AY31,0)</f>
        <v>0</v>
      </c>
      <c r="BA31" s="48">
        <v>29</v>
      </c>
      <c r="BB31" s="48">
        <v>68</v>
      </c>
      <c r="BC31" s="48">
        <f>IF((Resultados!D28='BR hombre'!BA31),BB31,0)</f>
        <v>0</v>
      </c>
      <c r="BD31" s="48">
        <v>29</v>
      </c>
      <c r="BE31" s="48">
        <v>62</v>
      </c>
      <c r="BF31" s="48">
        <f>IF((Resultados!D29='BR hombre'!BD31),BE31,0)</f>
        <v>0</v>
      </c>
      <c r="BG31" s="48">
        <v>29</v>
      </c>
      <c r="BH31" s="48">
        <v>90</v>
      </c>
      <c r="BI31" s="48">
        <f>IF((Resultados!D30='BR hombre'!BG31),BH31,0)</f>
        <v>0</v>
      </c>
      <c r="BJ31" s="48">
        <v>29</v>
      </c>
      <c r="BK31" s="48">
        <v>79</v>
      </c>
      <c r="BL31" s="48">
        <f>IF((Resultados!D31='BR hombre'!BJ31),BK31,0)</f>
        <v>0</v>
      </c>
      <c r="BM31" s="48">
        <v>29</v>
      </c>
      <c r="BN31" s="48">
        <v>64</v>
      </c>
      <c r="BO31" s="48">
        <f>IF((Resultados!D32='BR hombre'!BM31),BN31,0)</f>
        <v>0</v>
      </c>
      <c r="BP31" s="48">
        <v>29</v>
      </c>
      <c r="BQ31" s="48">
        <v>75</v>
      </c>
      <c r="BR31" s="48">
        <f>IF((Resultados!D35='BR hombre'!BP31),BQ31,0)</f>
        <v>0</v>
      </c>
      <c r="BS31" s="48">
        <v>29</v>
      </c>
      <c r="BT31" s="48">
        <v>71</v>
      </c>
      <c r="BU31" s="48">
        <f>IF((Resultados!D36='BR hombre'!BS31),BT31,0)</f>
        <v>0</v>
      </c>
      <c r="BV31" s="48">
        <v>29</v>
      </c>
      <c r="BW31" s="48">
        <v>88</v>
      </c>
      <c r="BX31" s="48">
        <f>IF((Resultados!D37='BR hombre'!BV31),BW31,0)</f>
        <v>0</v>
      </c>
    </row>
    <row r="32" spans="1:76" ht="12.75" customHeight="1" x14ac:dyDescent="0.2">
      <c r="B32" s="48" t="s">
        <v>122</v>
      </c>
      <c r="C32" s="48">
        <f>SUM(C2:C31)</f>
        <v>0</v>
      </c>
      <c r="E32" s="48">
        <v>30</v>
      </c>
      <c r="H32" s="48">
        <v>30</v>
      </c>
      <c r="I32" s="48">
        <v>91</v>
      </c>
      <c r="J32" s="48">
        <f>IF((Resultados!D6='BR hombre'!H32),I32,0)</f>
        <v>0</v>
      </c>
      <c r="K32" s="48">
        <v>30</v>
      </c>
      <c r="L32" s="48">
        <v>86</v>
      </c>
      <c r="M32" s="48">
        <f>IF((Resultados!D10='BR hombre'!K32),L32,0)</f>
        <v>0</v>
      </c>
      <c r="N32" s="48">
        <v>30</v>
      </c>
      <c r="O32" s="48">
        <v>86</v>
      </c>
      <c r="P32" s="48">
        <f>IF((Resultados!D11='BR hombre'!N32),O32,0)</f>
        <v>0</v>
      </c>
      <c r="Q32" s="48">
        <v>30</v>
      </c>
      <c r="R32" s="48">
        <v>72</v>
      </c>
      <c r="S32" s="48">
        <f>IF((Resultados!D12='BR hombre'!Q32),R32,0)</f>
        <v>0</v>
      </c>
      <c r="T32" s="48">
        <v>30</v>
      </c>
      <c r="U32" s="48">
        <v>66</v>
      </c>
      <c r="V32" s="48">
        <f>IF((Resultados!D13='BR hombre'!T32),U32,0)</f>
        <v>0</v>
      </c>
      <c r="W32" s="48">
        <v>30</v>
      </c>
      <c r="X32" s="48">
        <v>55</v>
      </c>
      <c r="Y32" s="48">
        <f>IF((Resultados!D14='BR hombre'!W32),X32,0)</f>
        <v>0</v>
      </c>
      <c r="Z32" s="48">
        <v>30</v>
      </c>
      <c r="AA32" s="48">
        <v>71</v>
      </c>
      <c r="AB32" s="48">
        <f>IF((Resultados!D15='BR hombre'!Z32),AA32,0)</f>
        <v>0</v>
      </c>
      <c r="AC32" s="48">
        <v>30</v>
      </c>
      <c r="AD32" s="48">
        <v>68</v>
      </c>
      <c r="AE32" s="48">
        <f>IF((Resultados!D16='BR hombre'!AC32),AD32,0)</f>
        <v>0</v>
      </c>
      <c r="AF32" s="48">
        <v>30</v>
      </c>
      <c r="AG32" s="48">
        <v>59</v>
      </c>
      <c r="AH32" s="48">
        <f>IF((Resultados!D17='BR hombre'!AF32),AG32,0)</f>
        <v>0</v>
      </c>
      <c r="AI32" s="48">
        <v>30</v>
      </c>
      <c r="AJ32" s="48">
        <v>71</v>
      </c>
      <c r="AK32" s="48">
        <f>IF((Resultados!D18='BR hombre'!AI32),AJ32,0)</f>
        <v>0</v>
      </c>
      <c r="AL32" s="48">
        <v>30</v>
      </c>
      <c r="AM32" s="48">
        <v>78</v>
      </c>
      <c r="AN32" s="48">
        <f>IF((Resultados!D19='BR hombre'!AL32),AM32,0)</f>
        <v>0</v>
      </c>
      <c r="AO32" s="48">
        <v>30</v>
      </c>
      <c r="AP32" s="48">
        <v>71</v>
      </c>
      <c r="AQ32" s="48">
        <f>IF((Resultados!D22='BR hombre'!AO32),AP32,0)</f>
        <v>0</v>
      </c>
      <c r="AR32" s="48">
        <v>30</v>
      </c>
      <c r="AS32" s="48">
        <v>66</v>
      </c>
      <c r="AT32" s="48">
        <f>IF((Resultados!D23='BR hombre'!AR32),AS32,0)</f>
        <v>0</v>
      </c>
      <c r="AU32" s="48">
        <v>30</v>
      </c>
      <c r="AV32" s="48">
        <v>66</v>
      </c>
      <c r="AW32" s="48">
        <f>IF((Resultados!D24='BR hombre'!AU32),AV32,0)</f>
        <v>0</v>
      </c>
      <c r="AX32" s="48">
        <v>30</v>
      </c>
      <c r="AY32" s="48">
        <v>98</v>
      </c>
      <c r="AZ32" s="48">
        <f>IF((Resultados!D27='BR hombre'!AX32),AY32,0)</f>
        <v>0</v>
      </c>
      <c r="BA32" s="48">
        <v>30</v>
      </c>
      <c r="BB32" s="48">
        <v>68</v>
      </c>
      <c r="BC32" s="48">
        <f>IF((Resultados!D28='BR hombre'!BA32),BB32,0)</f>
        <v>0</v>
      </c>
      <c r="BD32" s="48">
        <v>30</v>
      </c>
      <c r="BE32" s="48">
        <v>63</v>
      </c>
      <c r="BF32" s="48">
        <f>IF((Resultados!D29='BR hombre'!BD32),BE32,0)</f>
        <v>0</v>
      </c>
      <c r="BG32" s="48">
        <v>30</v>
      </c>
      <c r="BH32" s="48">
        <v>90</v>
      </c>
      <c r="BI32" s="48">
        <f>IF((Resultados!D30='BR hombre'!BG32),BH32,0)</f>
        <v>0</v>
      </c>
      <c r="BJ32" s="48">
        <v>30</v>
      </c>
      <c r="BK32" s="48">
        <v>81</v>
      </c>
      <c r="BL32" s="48">
        <f>IF((Resultados!D31='BR hombre'!BJ32),BK32,0)</f>
        <v>0</v>
      </c>
      <c r="BM32" s="48">
        <v>30</v>
      </c>
      <c r="BN32" s="48">
        <v>65</v>
      </c>
      <c r="BO32" s="48">
        <f>IF((Resultados!D32='BR hombre'!BM32),BN32,0)</f>
        <v>0</v>
      </c>
      <c r="BP32" s="48">
        <v>30</v>
      </c>
      <c r="BQ32" s="48">
        <v>77</v>
      </c>
      <c r="BR32" s="48">
        <f>IF((Resultados!D35='BR hombre'!BP32),BQ32,0)</f>
        <v>0</v>
      </c>
      <c r="BS32" s="48">
        <v>30</v>
      </c>
      <c r="BT32" s="48">
        <v>72</v>
      </c>
      <c r="BU32" s="48">
        <f>IF((Resultados!D36='BR hombre'!BS32),BT32,0)</f>
        <v>0</v>
      </c>
      <c r="BV32" s="48">
        <v>30</v>
      </c>
      <c r="BW32" s="48">
        <v>91</v>
      </c>
      <c r="BX32" s="48">
        <f>IF((Resultados!D37='BR hombre'!BV32),BW32,0)</f>
        <v>0</v>
      </c>
    </row>
    <row r="33" spans="5:76" ht="12.75" customHeight="1" x14ac:dyDescent="0.2">
      <c r="E33" s="48">
        <v>31</v>
      </c>
      <c r="H33" s="48">
        <v>31</v>
      </c>
      <c r="I33" s="48">
        <v>93</v>
      </c>
      <c r="J33" s="48">
        <f>IF((Resultados!D6='BR hombre'!H33),I33,0)</f>
        <v>0</v>
      </c>
      <c r="K33" s="48">
        <v>31</v>
      </c>
      <c r="L33" s="48">
        <v>88</v>
      </c>
      <c r="M33" s="48">
        <f>IF((Resultados!D10='BR hombre'!K33),L33,0)</f>
        <v>0</v>
      </c>
      <c r="N33" s="48">
        <v>31</v>
      </c>
      <c r="O33" s="48">
        <v>88</v>
      </c>
      <c r="P33" s="48">
        <f>IF((Resultados!D11='BR hombre'!N33),O33,0)</f>
        <v>0</v>
      </c>
      <c r="Q33" s="48">
        <v>31</v>
      </c>
      <c r="R33" s="48">
        <v>74</v>
      </c>
      <c r="S33" s="48">
        <f>IF((Resultados!D12='BR hombre'!Q33),R33,0)</f>
        <v>0</v>
      </c>
      <c r="T33" s="48">
        <v>31</v>
      </c>
      <c r="U33" s="48">
        <v>67</v>
      </c>
      <c r="V33" s="48">
        <f>IF((Resultados!D13='BR hombre'!T33),U33,0)</f>
        <v>0</v>
      </c>
      <c r="W33" s="48">
        <v>31</v>
      </c>
      <c r="X33" s="48">
        <v>61</v>
      </c>
      <c r="Y33" s="48">
        <f>IF((Resultados!D14='BR hombre'!W33),X33,0)</f>
        <v>0</v>
      </c>
      <c r="Z33" s="48">
        <v>31</v>
      </c>
      <c r="AA33" s="48">
        <v>72</v>
      </c>
      <c r="AB33" s="48">
        <f>IF((Resultados!D15='BR hombre'!Z33),AA33,0)</f>
        <v>0</v>
      </c>
      <c r="AC33" s="48">
        <v>31</v>
      </c>
      <c r="AD33" s="48">
        <v>70</v>
      </c>
      <c r="AE33" s="48">
        <f>IF((Resultados!D16='BR hombre'!AC33),AD33,0)</f>
        <v>0</v>
      </c>
      <c r="AF33" s="48">
        <v>31</v>
      </c>
      <c r="AG33" s="48">
        <v>61</v>
      </c>
      <c r="AH33" s="48">
        <f>IF((Resultados!D17='BR hombre'!AF33),AG33,0)</f>
        <v>0</v>
      </c>
      <c r="AI33" s="48">
        <v>31</v>
      </c>
      <c r="AJ33" s="48">
        <v>74</v>
      </c>
      <c r="AK33" s="48">
        <f>IF((Resultados!D18='BR hombre'!AI33),AJ33,0)</f>
        <v>0</v>
      </c>
      <c r="AL33" s="48">
        <v>31</v>
      </c>
      <c r="AM33" s="48">
        <v>79</v>
      </c>
      <c r="AN33" s="48">
        <f>IF((Resultados!D19='BR hombre'!AL33),AM33,0)</f>
        <v>0</v>
      </c>
      <c r="AO33" s="48">
        <v>31</v>
      </c>
      <c r="AP33" s="48">
        <v>71</v>
      </c>
      <c r="AQ33" s="48">
        <f>IF((Resultados!D22='BR hombre'!AO33),AP33,0)</f>
        <v>0</v>
      </c>
      <c r="AR33" s="48">
        <v>31</v>
      </c>
      <c r="AS33" s="48">
        <v>67</v>
      </c>
      <c r="AT33" s="48">
        <f>IF((Resultados!D23='BR hombre'!AR33),AS33,0)</f>
        <v>0</v>
      </c>
      <c r="AU33" s="48">
        <v>31</v>
      </c>
      <c r="AV33" s="48">
        <v>66</v>
      </c>
      <c r="AW33" s="48">
        <f>IF((Resultados!D24='BR hombre'!AU33),AV33,0)</f>
        <v>0</v>
      </c>
      <c r="AX33" s="48">
        <v>31</v>
      </c>
      <c r="AY33" s="48">
        <v>100</v>
      </c>
      <c r="AZ33" s="48">
        <f>IF((Resultados!D27='BR hombre'!AX33),AY33,0)</f>
        <v>0</v>
      </c>
      <c r="BA33" s="48">
        <v>31</v>
      </c>
      <c r="BB33" s="48">
        <v>68</v>
      </c>
      <c r="BC33" s="48">
        <f>IF((Resultados!D28='BR hombre'!BA33),BB33,0)</f>
        <v>0</v>
      </c>
      <c r="BD33" s="48">
        <v>31</v>
      </c>
      <c r="BE33" s="48">
        <v>64</v>
      </c>
      <c r="BF33" s="48">
        <f>IF((Resultados!D29='BR hombre'!BD33),BE33,0)</f>
        <v>0</v>
      </c>
      <c r="BG33" s="48">
        <v>31</v>
      </c>
      <c r="BH33" s="48">
        <v>90</v>
      </c>
      <c r="BI33" s="48">
        <f>IF((Resultados!D30='BR hombre'!BG33),BH33,0)</f>
        <v>0</v>
      </c>
      <c r="BJ33" s="48">
        <v>31</v>
      </c>
      <c r="BK33" s="48">
        <v>83</v>
      </c>
      <c r="BL33" s="48">
        <f>IF((Resultados!D31='BR hombre'!BJ33),BK33,0)</f>
        <v>0</v>
      </c>
      <c r="BM33" s="48">
        <v>31</v>
      </c>
      <c r="BN33" s="48">
        <v>66</v>
      </c>
      <c r="BO33" s="48">
        <f>IF((Resultados!D32='BR hombre'!BM33),BN33,0)</f>
        <v>0</v>
      </c>
      <c r="BP33" s="48">
        <v>31</v>
      </c>
      <c r="BQ33" s="48">
        <v>79</v>
      </c>
      <c r="BR33" s="48">
        <f>IF((Resultados!D35='BR hombre'!BP33),BQ33,0)</f>
        <v>0</v>
      </c>
      <c r="BS33" s="48">
        <v>31</v>
      </c>
      <c r="BT33" s="48">
        <v>73</v>
      </c>
      <c r="BU33" s="48">
        <f>IF((Resultados!D36='BR hombre'!BS33),BT33,0)</f>
        <v>0</v>
      </c>
      <c r="BV33" s="48">
        <v>31</v>
      </c>
      <c r="BW33" s="48">
        <v>94</v>
      </c>
      <c r="BX33" s="48">
        <f>IF((Resultados!D37='BR hombre'!BV33),BW33,0)</f>
        <v>0</v>
      </c>
    </row>
    <row r="34" spans="5:76" ht="12.75" customHeight="1" x14ac:dyDescent="0.2">
      <c r="E34" s="48">
        <v>32</v>
      </c>
      <c r="H34" s="48">
        <v>32</v>
      </c>
      <c r="I34" s="48">
        <v>95</v>
      </c>
      <c r="J34" s="48">
        <f>IF((Resultados!D6='BR hombre'!H34),I34,0)</f>
        <v>0</v>
      </c>
      <c r="K34" s="48">
        <v>32</v>
      </c>
      <c r="L34" s="48">
        <v>91</v>
      </c>
      <c r="M34" s="48">
        <f>IF((Resultados!D10='BR hombre'!K34),L34,0)</f>
        <v>0</v>
      </c>
      <c r="N34" s="48">
        <v>32</v>
      </c>
      <c r="O34" s="48">
        <v>90</v>
      </c>
      <c r="P34" s="48">
        <f>IF((Resultados!D11='BR hombre'!N34),O34,0)</f>
        <v>0</v>
      </c>
      <c r="Q34" s="48">
        <v>32</v>
      </c>
      <c r="R34" s="48">
        <v>77</v>
      </c>
      <c r="S34" s="48">
        <f>IF((Resultados!D12='BR hombre'!Q34),R34,0)</f>
        <v>0</v>
      </c>
      <c r="T34" s="48">
        <v>32</v>
      </c>
      <c r="U34" s="48">
        <v>68</v>
      </c>
      <c r="V34" s="48">
        <f>IF((Resultados!D13='BR hombre'!T34),U34,0)</f>
        <v>0</v>
      </c>
      <c r="W34" s="48">
        <v>32</v>
      </c>
      <c r="X34" s="48">
        <v>66</v>
      </c>
      <c r="Y34" s="48">
        <f>IF((Resultados!D14='BR hombre'!W34),X34,0)</f>
        <v>0</v>
      </c>
      <c r="Z34" s="48">
        <v>32</v>
      </c>
      <c r="AA34" s="48">
        <v>73</v>
      </c>
      <c r="AB34" s="48">
        <f>IF((Resultados!D15='BR hombre'!Z34),AA34,0)</f>
        <v>0</v>
      </c>
      <c r="AC34" s="48">
        <v>32</v>
      </c>
      <c r="AD34" s="48">
        <v>73</v>
      </c>
      <c r="AE34" s="48">
        <f>IF((Resultados!D16='BR hombre'!AC34),AD34,0)</f>
        <v>0</v>
      </c>
      <c r="AF34" s="48">
        <v>32</v>
      </c>
      <c r="AG34" s="48">
        <v>61</v>
      </c>
      <c r="AH34" s="48">
        <f>IF((Resultados!D17='BR hombre'!AF34),AG34,0)</f>
        <v>0</v>
      </c>
      <c r="AI34" s="48">
        <v>32</v>
      </c>
      <c r="AJ34" s="48">
        <v>76</v>
      </c>
      <c r="AK34" s="48">
        <f>IF((Resultados!D18='BR hombre'!AI34),AJ34,0)</f>
        <v>0</v>
      </c>
      <c r="AL34" s="48">
        <v>32</v>
      </c>
      <c r="AM34" s="48">
        <v>81</v>
      </c>
      <c r="AN34" s="48">
        <f>IF((Resultados!D19='BR hombre'!AL34),AM34,0)</f>
        <v>0</v>
      </c>
      <c r="AO34" s="48">
        <v>32</v>
      </c>
      <c r="AP34" s="48">
        <v>72</v>
      </c>
      <c r="AQ34" s="48">
        <f>IF((Resultados!D22='BR hombre'!AO34),AP34,0)</f>
        <v>0</v>
      </c>
      <c r="AR34" s="48">
        <v>32</v>
      </c>
      <c r="AS34" s="48">
        <v>68</v>
      </c>
      <c r="AT34" s="48">
        <f>IF((Resultados!D23='BR hombre'!AR34),AS34,0)</f>
        <v>0</v>
      </c>
      <c r="AU34" s="48">
        <v>32</v>
      </c>
      <c r="AV34" s="48">
        <v>67</v>
      </c>
      <c r="AW34" s="48">
        <f>IF((Resultados!D24='BR hombre'!AU34),AV34,0)</f>
        <v>0</v>
      </c>
      <c r="AX34" s="48">
        <v>32</v>
      </c>
      <c r="AY34" s="48">
        <v>102</v>
      </c>
      <c r="AZ34" s="48">
        <f>IF((Resultados!D27='BR hombre'!AX34),AY34,0)</f>
        <v>0</v>
      </c>
      <c r="BA34" s="48">
        <v>32</v>
      </c>
      <c r="BB34" s="48">
        <v>69</v>
      </c>
      <c r="BC34" s="48">
        <f>IF((Resultados!D28='BR hombre'!BA34),BB34,0)</f>
        <v>0</v>
      </c>
      <c r="BD34" s="48">
        <v>32</v>
      </c>
      <c r="BE34" s="48">
        <v>65</v>
      </c>
      <c r="BF34" s="48">
        <f>IF((Resultados!D29='BR hombre'!BD34),BE34,0)</f>
        <v>0</v>
      </c>
      <c r="BG34" s="48">
        <v>32</v>
      </c>
      <c r="BH34" s="48">
        <v>91</v>
      </c>
      <c r="BI34" s="48">
        <f>IF((Resultados!D30='BR hombre'!BG34),BH34,0)</f>
        <v>0</v>
      </c>
      <c r="BJ34" s="48">
        <v>32</v>
      </c>
      <c r="BK34" s="48">
        <v>85</v>
      </c>
      <c r="BL34" s="48">
        <f>IF((Resultados!D31='BR hombre'!BJ34),BK34,0)</f>
        <v>0</v>
      </c>
      <c r="BM34" s="48">
        <v>32</v>
      </c>
      <c r="BN34" s="48">
        <v>68</v>
      </c>
      <c r="BO34" s="48">
        <f>IF((Resultados!D32='BR hombre'!BM34),BN34,0)</f>
        <v>0</v>
      </c>
      <c r="BP34" s="48">
        <v>32</v>
      </c>
      <c r="BQ34" s="48">
        <v>80</v>
      </c>
      <c r="BR34" s="48">
        <f>IF((Resultados!D35='BR hombre'!BP34),BQ34,0)</f>
        <v>0</v>
      </c>
      <c r="BS34" s="48">
        <v>32</v>
      </c>
      <c r="BT34" s="48">
        <v>74</v>
      </c>
      <c r="BU34" s="48">
        <f>IF((Resultados!D36='BR hombre'!BS34),BT34,0)</f>
        <v>0</v>
      </c>
      <c r="BV34" s="48">
        <v>32</v>
      </c>
      <c r="BW34" s="48">
        <v>97</v>
      </c>
      <c r="BX34" s="48">
        <f>IF((Resultados!D37='BR hombre'!BV34),BW34,0)</f>
        <v>0</v>
      </c>
    </row>
    <row r="35" spans="5:76" ht="12.75" customHeight="1" x14ac:dyDescent="0.2">
      <c r="E35" s="48">
        <v>33</v>
      </c>
      <c r="H35" s="48">
        <v>33</v>
      </c>
      <c r="I35" s="48">
        <v>97</v>
      </c>
      <c r="J35" s="48">
        <f>IF((Resultados!D6='BR hombre'!H35),I35,0)</f>
        <v>0</v>
      </c>
      <c r="K35" s="48">
        <v>33</v>
      </c>
      <c r="L35" s="48">
        <v>96</v>
      </c>
      <c r="M35" s="48">
        <f>IF((Resultados!D10='BR hombre'!K35),L35,0)</f>
        <v>0</v>
      </c>
      <c r="N35" s="48">
        <v>33</v>
      </c>
      <c r="O35" s="48">
        <v>94</v>
      </c>
      <c r="P35" s="48">
        <f>IF((Resultados!D11='BR hombre'!N35),O35,0)</f>
        <v>0</v>
      </c>
      <c r="Q35" s="48">
        <v>33</v>
      </c>
      <c r="R35" s="48">
        <v>78</v>
      </c>
      <c r="S35" s="48">
        <f>IF((Resultados!D12='BR hombre'!Q35),R35,0)</f>
        <v>0</v>
      </c>
      <c r="T35" s="48">
        <v>33</v>
      </c>
      <c r="U35" s="48">
        <v>69</v>
      </c>
      <c r="V35" s="48">
        <f>IF((Resultados!D13='BR hombre'!T35),U35,0)</f>
        <v>0</v>
      </c>
      <c r="W35" s="48">
        <v>33</v>
      </c>
      <c r="X35" s="48">
        <v>67</v>
      </c>
      <c r="Y35" s="48">
        <f>IF((Resultados!D14='BR hombre'!W35),X35,0)</f>
        <v>0</v>
      </c>
      <c r="Z35" s="48">
        <v>33</v>
      </c>
      <c r="AA35" s="48">
        <v>74</v>
      </c>
      <c r="AB35" s="48">
        <f>IF((Resultados!D15='BR hombre'!Z35),AA35,0)</f>
        <v>0</v>
      </c>
      <c r="AC35" s="48">
        <v>33</v>
      </c>
      <c r="AD35" s="48">
        <v>75</v>
      </c>
      <c r="AE35" s="48">
        <f>IF((Resultados!D16='BR hombre'!AC35),AD35,0)</f>
        <v>0</v>
      </c>
      <c r="AF35" s="48">
        <v>33</v>
      </c>
      <c r="AG35" s="48">
        <v>61</v>
      </c>
      <c r="AH35" s="48">
        <f>IF((Resultados!D17='BR hombre'!AF35),AG35,0)</f>
        <v>0</v>
      </c>
      <c r="AI35" s="48">
        <v>33</v>
      </c>
      <c r="AJ35" s="48">
        <v>78</v>
      </c>
      <c r="AK35" s="48">
        <f>IF((Resultados!D18='BR hombre'!AI35),AJ35,0)</f>
        <v>0</v>
      </c>
      <c r="AL35" s="48">
        <v>33</v>
      </c>
      <c r="AM35" s="48">
        <v>83</v>
      </c>
      <c r="AN35" s="48">
        <f>IF((Resultados!D19='BR hombre'!AL35),AM35,0)</f>
        <v>0</v>
      </c>
      <c r="AO35" s="48">
        <v>33</v>
      </c>
      <c r="AP35" s="48">
        <v>72</v>
      </c>
      <c r="AQ35" s="48">
        <f>IF((Resultados!D22='BR hombre'!AO35),AP35,0)</f>
        <v>0</v>
      </c>
      <c r="AR35" s="48">
        <v>33</v>
      </c>
      <c r="AS35" s="48">
        <v>69</v>
      </c>
      <c r="AT35" s="48">
        <f>IF((Resultados!D23='BR hombre'!AR35),AS35,0)</f>
        <v>0</v>
      </c>
      <c r="AU35" s="48">
        <v>33</v>
      </c>
      <c r="AV35" s="48">
        <v>68</v>
      </c>
      <c r="AW35" s="48">
        <f>IF((Resultados!D24='BR hombre'!AU35),AV35,0)</f>
        <v>0</v>
      </c>
      <c r="AX35" s="48">
        <v>33</v>
      </c>
      <c r="AY35" s="48">
        <v>105</v>
      </c>
      <c r="AZ35" s="48">
        <f>IF((Resultados!D27='BR hombre'!AX35),AY35,0)</f>
        <v>0</v>
      </c>
      <c r="BA35" s="48">
        <v>33</v>
      </c>
      <c r="BB35" s="48">
        <v>70</v>
      </c>
      <c r="BC35" s="48">
        <f>IF((Resultados!D28='BR hombre'!BA35),BB35,0)</f>
        <v>0</v>
      </c>
      <c r="BD35" s="48">
        <v>33</v>
      </c>
      <c r="BE35" s="48">
        <v>67</v>
      </c>
      <c r="BF35" s="48">
        <f>IF((Resultados!D29='BR hombre'!BD35),BE35,0)</f>
        <v>0</v>
      </c>
      <c r="BG35" s="48">
        <v>33</v>
      </c>
      <c r="BH35" s="48">
        <v>91</v>
      </c>
      <c r="BI35" s="48">
        <f>IF((Resultados!D30='BR hombre'!BG35),BH35,0)</f>
        <v>0</v>
      </c>
      <c r="BJ35" s="48">
        <v>33</v>
      </c>
      <c r="BK35" s="48">
        <v>86</v>
      </c>
      <c r="BL35" s="48">
        <f>IF((Resultados!D31='BR hombre'!BJ35),BK35,0)</f>
        <v>0</v>
      </c>
      <c r="BM35" s="48">
        <v>33</v>
      </c>
      <c r="BN35" s="48">
        <v>69</v>
      </c>
      <c r="BO35" s="48">
        <f>IF((Resultados!D32='BR hombre'!BM35),BN35,0)</f>
        <v>0</v>
      </c>
      <c r="BP35" s="48">
        <v>33</v>
      </c>
      <c r="BQ35" s="48">
        <v>82</v>
      </c>
      <c r="BR35" s="48">
        <f>IF((Resultados!D35='BR hombre'!BP35),BQ35,0)</f>
        <v>0</v>
      </c>
      <c r="BS35" s="48">
        <v>33</v>
      </c>
      <c r="BT35" s="48">
        <v>75</v>
      </c>
      <c r="BU35" s="48">
        <f>IF((Resultados!D36='BR hombre'!BS35),BT35,0)</f>
        <v>0</v>
      </c>
      <c r="BV35" s="48">
        <v>33</v>
      </c>
      <c r="BW35" s="48">
        <v>100</v>
      </c>
      <c r="BX35" s="48">
        <f>IF((Resultados!D37='BR hombre'!BV35),BW35,0)</f>
        <v>0</v>
      </c>
    </row>
    <row r="36" spans="5:76" ht="12.75" customHeight="1" x14ac:dyDescent="0.2">
      <c r="E36" s="48">
        <v>34</v>
      </c>
      <c r="H36" s="48">
        <v>34</v>
      </c>
      <c r="I36" s="48">
        <v>100</v>
      </c>
      <c r="J36" s="48">
        <f>IF((Resultados!D6&gt;='BR hombre'!H36),I36,0)</f>
        <v>0</v>
      </c>
      <c r="K36" s="48">
        <v>34</v>
      </c>
      <c r="L36" s="48">
        <v>101</v>
      </c>
      <c r="M36" s="48">
        <f>IF((Resultados!D10='BR hombre'!K36),L36,0)</f>
        <v>0</v>
      </c>
      <c r="N36" s="48">
        <v>34</v>
      </c>
      <c r="O36" s="48">
        <v>97</v>
      </c>
      <c r="P36" s="48">
        <f>IF((Resultados!D11='BR hombre'!N36),O36,0)</f>
        <v>0</v>
      </c>
      <c r="Q36" s="48">
        <v>34</v>
      </c>
      <c r="R36" s="48">
        <v>80</v>
      </c>
      <c r="S36" s="48">
        <f>IF((Resultados!D12='BR hombre'!Q36),R36,0)</f>
        <v>0</v>
      </c>
      <c r="T36" s="48">
        <v>34</v>
      </c>
      <c r="U36" s="48">
        <v>70</v>
      </c>
      <c r="V36" s="48">
        <f>IF((Resultados!D13='BR hombre'!T36),U36,0)</f>
        <v>0</v>
      </c>
      <c r="W36" s="48">
        <v>34</v>
      </c>
      <c r="X36" s="48">
        <v>69</v>
      </c>
      <c r="Y36" s="48">
        <f>IF((Resultados!D14='BR hombre'!W36),X36,0)</f>
        <v>0</v>
      </c>
      <c r="Z36" s="48">
        <v>34</v>
      </c>
      <c r="AA36" s="48">
        <v>75</v>
      </c>
      <c r="AB36" s="48">
        <f>IF((Resultados!D15='BR hombre'!Z36),AA36,0)</f>
        <v>0</v>
      </c>
      <c r="AC36" s="48">
        <v>34</v>
      </c>
      <c r="AD36" s="48">
        <v>78</v>
      </c>
      <c r="AE36" s="48">
        <f>IF((Resultados!D16='BR hombre'!AC36),AD36,0)</f>
        <v>0</v>
      </c>
      <c r="AF36" s="48">
        <v>34</v>
      </c>
      <c r="AG36" s="48">
        <v>61</v>
      </c>
      <c r="AH36" s="48">
        <f>IF((Resultados!D17='BR hombre'!AF36),AG36,0)</f>
        <v>0</v>
      </c>
      <c r="AI36" s="48">
        <v>34</v>
      </c>
      <c r="AJ36" s="48">
        <v>81</v>
      </c>
      <c r="AK36" s="48">
        <f>IF((Resultados!D18='BR hombre'!AI36),AJ36,0)</f>
        <v>0</v>
      </c>
      <c r="AL36" s="48">
        <v>34</v>
      </c>
      <c r="AM36" s="48">
        <v>89</v>
      </c>
      <c r="AN36" s="48">
        <f>IF((Resultados!D19='BR hombre'!AL36),AM36,0)</f>
        <v>0</v>
      </c>
      <c r="AO36" s="48">
        <v>34</v>
      </c>
      <c r="AP36" s="48">
        <v>73</v>
      </c>
      <c r="AQ36" s="48">
        <f>IF((Resultados!D22='BR hombre'!AO36),AP36,0)</f>
        <v>0</v>
      </c>
      <c r="AR36" s="48">
        <v>34</v>
      </c>
      <c r="AS36" s="48">
        <v>70</v>
      </c>
      <c r="AT36" s="48">
        <f>IF((Resultados!D23='BR hombre'!AR36),AS36,0)</f>
        <v>0</v>
      </c>
      <c r="AU36" s="48">
        <v>34</v>
      </c>
      <c r="AV36" s="48">
        <v>69</v>
      </c>
      <c r="AW36" s="48">
        <f>IF((Resultados!D24='BR hombre'!AU36),AV36,0)</f>
        <v>0</v>
      </c>
      <c r="AX36" s="48">
        <v>34</v>
      </c>
      <c r="AY36" s="48">
        <v>109</v>
      </c>
      <c r="AZ36" s="48">
        <f>IF((Resultados!D27='BR hombre'!AX36),AY36,0)</f>
        <v>0</v>
      </c>
      <c r="BA36" s="48">
        <v>34</v>
      </c>
      <c r="BB36" s="48">
        <v>72</v>
      </c>
      <c r="BC36" s="48">
        <f>IF((Resultados!D28='BR hombre'!BA36),BB36,0)</f>
        <v>0</v>
      </c>
      <c r="BD36" s="48">
        <v>34</v>
      </c>
      <c r="BE36" s="48">
        <v>69</v>
      </c>
      <c r="BF36" s="48">
        <f>IF((Resultados!D29='BR hombre'!BD36),BE36,0)</f>
        <v>0</v>
      </c>
      <c r="BG36" s="48">
        <v>34</v>
      </c>
      <c r="BH36" s="48">
        <v>92</v>
      </c>
      <c r="BI36" s="48">
        <f>IF((Resultados!D30='BR hombre'!BG36),BH36,0)</f>
        <v>0</v>
      </c>
      <c r="BJ36" s="48">
        <v>34</v>
      </c>
      <c r="BK36" s="48">
        <v>88</v>
      </c>
      <c r="BL36" s="48">
        <f>IF((Resultados!D31='BR hombre'!BJ36),BK36,0)</f>
        <v>0</v>
      </c>
      <c r="BM36" s="48">
        <v>34</v>
      </c>
      <c r="BN36" s="48">
        <v>70</v>
      </c>
      <c r="BO36" s="48">
        <f>IF((Resultados!D32='BR hombre'!BM36),BN36,0)</f>
        <v>0</v>
      </c>
      <c r="BP36" s="48">
        <v>34</v>
      </c>
      <c r="BQ36" s="48">
        <v>85</v>
      </c>
      <c r="BR36" s="48">
        <f>IF((Resultados!D35='BR hombre'!BP36),BQ36,0)</f>
        <v>0</v>
      </c>
      <c r="BS36" s="48">
        <v>34</v>
      </c>
      <c r="BT36" s="48">
        <v>75</v>
      </c>
      <c r="BU36" s="48">
        <f>IF((Resultados!D36='BR hombre'!BS36),BT36,0)</f>
        <v>0</v>
      </c>
      <c r="BV36" s="48">
        <v>34</v>
      </c>
      <c r="BW36" s="48">
        <v>105</v>
      </c>
      <c r="BX36" s="48">
        <f>IF((Resultados!D37='BR hombre'!BV36),BW36,0)</f>
        <v>0</v>
      </c>
    </row>
    <row r="37" spans="5:76" ht="12.75" customHeight="1" x14ac:dyDescent="0.2">
      <c r="E37" s="48">
        <v>35</v>
      </c>
      <c r="I37" s="48" t="s">
        <v>123</v>
      </c>
      <c r="J37" s="48">
        <f>SUM(J2:J36)</f>
        <v>12</v>
      </c>
      <c r="K37" s="48">
        <v>35</v>
      </c>
      <c r="L37" s="48">
        <v>106</v>
      </c>
      <c r="M37" s="48">
        <f>IF((Resultados!D10='BR hombre'!K37),L37,0)</f>
        <v>0</v>
      </c>
      <c r="N37" s="48">
        <v>35</v>
      </c>
      <c r="O37" s="48">
        <v>100</v>
      </c>
      <c r="P37" s="48">
        <f>IF((Resultados!D11='BR hombre'!N37),O37,0)</f>
        <v>0</v>
      </c>
      <c r="Q37" s="48">
        <v>35</v>
      </c>
      <c r="R37" s="48">
        <v>81</v>
      </c>
      <c r="S37" s="48">
        <f>IF((Resultados!D12='BR hombre'!Q37),R37,0)</f>
        <v>0</v>
      </c>
      <c r="T37" s="48">
        <v>35</v>
      </c>
      <c r="U37" s="48">
        <v>71</v>
      </c>
      <c r="V37" s="48">
        <f>IF((Resultados!D13='BR hombre'!T37),U37,0)</f>
        <v>0</v>
      </c>
      <c r="W37" s="48">
        <v>35</v>
      </c>
      <c r="X37" s="48">
        <v>70</v>
      </c>
      <c r="Y37" s="48">
        <f>IF((Resultados!D14='BR hombre'!W37),X37,0)</f>
        <v>0</v>
      </c>
      <c r="Z37" s="48">
        <v>35</v>
      </c>
      <c r="AA37" s="48">
        <v>77</v>
      </c>
      <c r="AB37" s="48">
        <f>IF((Resultados!D15='BR hombre'!Z37),AA37,0)</f>
        <v>0</v>
      </c>
      <c r="AC37" s="48">
        <v>35</v>
      </c>
      <c r="AD37" s="48">
        <v>79</v>
      </c>
      <c r="AE37" s="48">
        <f>IF((Resultados!D16='BR hombre'!AC37),AD37,0)</f>
        <v>0</v>
      </c>
      <c r="AF37" s="48">
        <v>35</v>
      </c>
      <c r="AG37" s="48">
        <v>61</v>
      </c>
      <c r="AH37" s="48">
        <f>IF((Resultados!D17='BR hombre'!AF37),AG37,0)</f>
        <v>0</v>
      </c>
      <c r="AI37" s="48">
        <v>35</v>
      </c>
      <c r="AJ37" s="48">
        <v>85</v>
      </c>
      <c r="AK37" s="48">
        <f>IF((Resultados!D18='BR hombre'!AI37),AJ37,0)</f>
        <v>0</v>
      </c>
      <c r="AL37" s="48">
        <v>35</v>
      </c>
      <c r="AM37" s="48">
        <v>93</v>
      </c>
      <c r="AN37" s="48">
        <f>IF((Resultados!D19='BR hombre'!AL37),AM37,0)</f>
        <v>0</v>
      </c>
      <c r="AO37" s="48">
        <v>35</v>
      </c>
      <c r="AP37" s="48">
        <v>73</v>
      </c>
      <c r="AQ37" s="48">
        <f>IF((Resultados!D22='BR hombre'!AO37),AP37,0)</f>
        <v>0</v>
      </c>
      <c r="AR37" s="48">
        <v>35</v>
      </c>
      <c r="AS37" s="48">
        <v>71</v>
      </c>
      <c r="AT37" s="48">
        <f>IF((Resultados!D23='BR hombre'!AR37),AS37,0)</f>
        <v>0</v>
      </c>
      <c r="AU37" s="48">
        <v>35</v>
      </c>
      <c r="AV37" s="48">
        <v>69</v>
      </c>
      <c r="AW37" s="48">
        <f>IF((Resultados!D24='BR hombre'!AU37),AV37,0)</f>
        <v>0</v>
      </c>
      <c r="AX37" s="48">
        <v>35</v>
      </c>
      <c r="AY37" s="48">
        <v>113</v>
      </c>
      <c r="AZ37" s="48">
        <f>IF((Resultados!D27='BR hombre'!AX37),AY37,0)</f>
        <v>0</v>
      </c>
      <c r="BA37" s="48">
        <v>35</v>
      </c>
      <c r="BB37" s="48">
        <v>75</v>
      </c>
      <c r="BC37" s="48">
        <f>IF((Resultados!D28='BR hombre'!BA37),BB37,0)</f>
        <v>0</v>
      </c>
      <c r="BD37" s="48">
        <v>35</v>
      </c>
      <c r="BE37" s="48">
        <v>71</v>
      </c>
      <c r="BF37" s="48">
        <f>IF((Resultados!D29='BR hombre'!BD37),BE37,0)</f>
        <v>0</v>
      </c>
      <c r="BG37" s="48">
        <v>35</v>
      </c>
      <c r="BH37" s="48">
        <v>92</v>
      </c>
      <c r="BI37" s="48">
        <f>IF((Resultados!D30='BR hombre'!BG37),BH37,0)</f>
        <v>0</v>
      </c>
      <c r="BJ37" s="48">
        <v>35</v>
      </c>
      <c r="BK37" s="48">
        <v>89</v>
      </c>
      <c r="BL37" s="48">
        <f>IF((Resultados!D31='BR hombre'!BJ37),BK37,0)</f>
        <v>0</v>
      </c>
      <c r="BM37" s="48">
        <v>35</v>
      </c>
      <c r="BN37" s="48">
        <v>71</v>
      </c>
      <c r="BO37" s="48">
        <f>IF((Resultados!D32='BR hombre'!BM37),BN37,0)</f>
        <v>0</v>
      </c>
      <c r="BP37" s="48">
        <v>35</v>
      </c>
      <c r="BQ37" s="48">
        <v>90</v>
      </c>
      <c r="BR37" s="48">
        <f>IF((Resultados!D35='BR hombre'!BP37),BQ37,0)</f>
        <v>0</v>
      </c>
      <c r="BS37" s="48">
        <v>35</v>
      </c>
      <c r="BT37" s="48">
        <v>76</v>
      </c>
      <c r="BU37" s="48">
        <f>IF((Resultados!D36='BR hombre'!BS37),BT37,0)</f>
        <v>0</v>
      </c>
      <c r="BV37" s="48">
        <v>35</v>
      </c>
      <c r="BW37" s="48">
        <v>110</v>
      </c>
      <c r="BX37" s="48">
        <f>IF((Resultados!D37='BR hombre'!BV37),BW37,0)</f>
        <v>0</v>
      </c>
    </row>
    <row r="38" spans="5:76" ht="12.75" customHeight="1" x14ac:dyDescent="0.2">
      <c r="E38" s="48">
        <v>36</v>
      </c>
      <c r="K38" s="48">
        <v>36</v>
      </c>
      <c r="L38" s="48">
        <v>108</v>
      </c>
      <c r="M38" s="48">
        <f>IF((Resultados!D10='BR hombre'!K38),L38,0)</f>
        <v>0</v>
      </c>
      <c r="N38" s="48">
        <v>36</v>
      </c>
      <c r="O38" s="48">
        <v>101</v>
      </c>
      <c r="P38" s="48">
        <f>IF((Resultados!D11='BR hombre'!N38),O38,0)</f>
        <v>0</v>
      </c>
      <c r="Q38" s="48">
        <v>36</v>
      </c>
      <c r="R38" s="48">
        <v>85</v>
      </c>
      <c r="S38" s="48">
        <f>IF((Resultados!D12='BR hombre'!Q38),R38,0)</f>
        <v>0</v>
      </c>
      <c r="T38" s="48">
        <v>36</v>
      </c>
      <c r="U38" s="48">
        <v>73</v>
      </c>
      <c r="V38" s="48">
        <f>IF((Resultados!D13='BR hombre'!T38),U38,0)</f>
        <v>0</v>
      </c>
      <c r="W38" s="48">
        <v>36</v>
      </c>
      <c r="X38" s="48">
        <v>72</v>
      </c>
      <c r="Y38" s="48">
        <f>IF((Resultados!D14='BR hombre'!W38),X38,0)</f>
        <v>0</v>
      </c>
      <c r="Z38" s="48">
        <v>36</v>
      </c>
      <c r="AA38" s="48">
        <v>79</v>
      </c>
      <c r="AB38" s="48">
        <f>IF((Resultados!D15='BR hombre'!Z38),AA38,0)</f>
        <v>0</v>
      </c>
      <c r="AC38" s="48">
        <v>36</v>
      </c>
      <c r="AD38" s="48">
        <v>80</v>
      </c>
      <c r="AE38" s="48">
        <f>IF((Resultados!D16='BR hombre'!AC38),AD38,0)</f>
        <v>0</v>
      </c>
      <c r="AF38" s="48">
        <v>36</v>
      </c>
      <c r="AG38" s="48">
        <v>62</v>
      </c>
      <c r="AH38" s="48">
        <f>IF((Resultados!D17='BR hombre'!AF38),AG38,0)</f>
        <v>0</v>
      </c>
      <c r="AI38" s="48">
        <v>36</v>
      </c>
      <c r="AJ38" s="48">
        <v>88</v>
      </c>
      <c r="AK38" s="48">
        <f>IF((Resultados!D18='BR hombre'!AI38),AJ38,0)</f>
        <v>0</v>
      </c>
      <c r="AL38" s="48">
        <v>36</v>
      </c>
      <c r="AM38" s="48">
        <v>98</v>
      </c>
      <c r="AN38" s="48">
        <f>IF((Resultados!D19='BR hombre'!AL38),AM38,0)</f>
        <v>0</v>
      </c>
      <c r="AO38" s="48">
        <v>36</v>
      </c>
      <c r="AP38" s="48">
        <v>74</v>
      </c>
      <c r="AQ38" s="48">
        <f>IF((Resultados!D22='BR hombre'!AO38),AP38,0)</f>
        <v>0</v>
      </c>
      <c r="AR38" s="48">
        <v>36</v>
      </c>
      <c r="AS38" s="48">
        <v>72</v>
      </c>
      <c r="AT38" s="48">
        <f>IF((Resultados!D23='BR hombre'!AR38),AS38,0)</f>
        <v>0</v>
      </c>
      <c r="AU38" s="48">
        <v>36</v>
      </c>
      <c r="AV38" s="48">
        <v>70</v>
      </c>
      <c r="AW38" s="48">
        <f>IF((Resultados!D24='BR hombre'!AU38),AV38,0)</f>
        <v>0</v>
      </c>
      <c r="AX38" s="48">
        <v>36</v>
      </c>
      <c r="AY38" s="48">
        <v>115</v>
      </c>
      <c r="AZ38" s="48">
        <f>IF((Resultados!D27&gt;='BR hombre'!AX38),AY38,0)</f>
        <v>0</v>
      </c>
      <c r="BA38" s="48">
        <v>36</v>
      </c>
      <c r="BB38" s="48">
        <v>83</v>
      </c>
      <c r="BC38" s="48">
        <f>IF((Resultados!D28='BR hombre'!BA38),BB38,0)</f>
        <v>0</v>
      </c>
      <c r="BD38" s="48">
        <v>36</v>
      </c>
      <c r="BE38" s="48">
        <v>73</v>
      </c>
      <c r="BF38" s="48">
        <f>IF((Resultados!D29='BR hombre'!BD38),BE38,0)</f>
        <v>0</v>
      </c>
      <c r="BG38" s="48">
        <v>36</v>
      </c>
      <c r="BH38" s="48">
        <v>93</v>
      </c>
      <c r="BI38" s="48">
        <f>IF((Resultados!D30='BR hombre'!BG38),BH38,0)</f>
        <v>0</v>
      </c>
      <c r="BJ38" s="48">
        <v>36</v>
      </c>
      <c r="BK38" s="48">
        <v>90</v>
      </c>
      <c r="BL38" s="48">
        <f>IF((Resultados!D31='BR hombre'!BJ38),BK38,0)</f>
        <v>0</v>
      </c>
      <c r="BM38" s="48">
        <v>36</v>
      </c>
      <c r="BN38" s="48">
        <v>72</v>
      </c>
      <c r="BO38" s="48">
        <f>IF((Resultados!D32='BR hombre'!BM38),BN38,0)</f>
        <v>0</v>
      </c>
      <c r="BP38" s="48">
        <v>36</v>
      </c>
      <c r="BQ38" s="48">
        <v>95</v>
      </c>
      <c r="BR38" s="48">
        <f>IF((Resultados!D35='BR hombre'!BP38),BQ38,0)</f>
        <v>0</v>
      </c>
      <c r="BS38" s="48">
        <v>36</v>
      </c>
      <c r="BT38" s="48">
        <v>77</v>
      </c>
      <c r="BU38" s="48">
        <f>IF((Resultados!D36='BR hombre'!BS38),BT38,0)</f>
        <v>0</v>
      </c>
      <c r="BV38" s="48">
        <v>36</v>
      </c>
      <c r="BW38" s="48">
        <v>115</v>
      </c>
      <c r="BX38" s="48">
        <f>IF((Resultados!D37&gt;='BR hombre'!BV38),BW38,0)</f>
        <v>0</v>
      </c>
    </row>
    <row r="39" spans="5:76" ht="12.75" customHeight="1" x14ac:dyDescent="0.2">
      <c r="E39" s="48">
        <v>37</v>
      </c>
      <c r="K39" s="48">
        <v>37</v>
      </c>
      <c r="L39" s="48">
        <v>109</v>
      </c>
      <c r="M39" s="48">
        <f>IF((Resultados!D10='BR hombre'!K39),L39,0)</f>
        <v>0</v>
      </c>
      <c r="N39" s="48">
        <v>37</v>
      </c>
      <c r="O39" s="48">
        <v>103</v>
      </c>
      <c r="P39" s="48">
        <f>IF((Resultados!D11='BR hombre'!N39),O39,0)</f>
        <v>0</v>
      </c>
      <c r="Q39" s="48">
        <v>37</v>
      </c>
      <c r="R39" s="48">
        <v>89</v>
      </c>
      <c r="S39" s="48">
        <f>IF((Resultados!D12='BR hombre'!Q39),R39,0)</f>
        <v>0</v>
      </c>
      <c r="T39" s="48">
        <v>37</v>
      </c>
      <c r="U39" s="48">
        <v>74</v>
      </c>
      <c r="V39" s="48">
        <f>IF((Resultados!D13='BR hombre'!T39),U39,0)</f>
        <v>0</v>
      </c>
      <c r="W39" s="48">
        <v>37</v>
      </c>
      <c r="X39" s="48">
        <v>73</v>
      </c>
      <c r="Y39" s="48">
        <f>IF((Resultados!D14='BR hombre'!W39),X39,0)</f>
        <v>0</v>
      </c>
      <c r="Z39" s="48">
        <v>37</v>
      </c>
      <c r="AA39" s="48">
        <v>81</v>
      </c>
      <c r="AB39" s="48">
        <f>IF((Resultados!D15='BR hombre'!Z39),AA39,0)</f>
        <v>0</v>
      </c>
      <c r="AC39" s="48">
        <v>37</v>
      </c>
      <c r="AD39" s="48">
        <v>83</v>
      </c>
      <c r="AE39" s="48">
        <f>IF((Resultados!D16='BR hombre'!AC39),AD39,0)</f>
        <v>0</v>
      </c>
      <c r="AF39" s="48">
        <v>37</v>
      </c>
      <c r="AG39" s="48">
        <v>63</v>
      </c>
      <c r="AH39" s="48">
        <f>IF((Resultados!D17='BR hombre'!AF39),AG39,0)</f>
        <v>0</v>
      </c>
      <c r="AI39" s="48">
        <v>37</v>
      </c>
      <c r="AJ39" s="48">
        <v>90</v>
      </c>
      <c r="AK39" s="48">
        <f>IF((Resultados!D18='BR hombre'!AI39),AJ39,0)</f>
        <v>0</v>
      </c>
      <c r="AL39" s="48">
        <v>37</v>
      </c>
      <c r="AM39" s="48">
        <v>104</v>
      </c>
      <c r="AN39" s="48">
        <f>IF((Resultados!D19='BR hombre'!AL39),AM39,0)</f>
        <v>0</v>
      </c>
      <c r="AO39" s="48">
        <v>37</v>
      </c>
      <c r="AP39" s="48">
        <v>75</v>
      </c>
      <c r="AQ39" s="48">
        <f>IF((Resultados!D22='BR hombre'!AO39),AP39,0)</f>
        <v>0</v>
      </c>
      <c r="AR39" s="48">
        <v>37</v>
      </c>
      <c r="AS39" s="48">
        <v>73</v>
      </c>
      <c r="AT39" s="48">
        <f>IF((Resultados!D23='BR hombre'!AR39),AS39,0)</f>
        <v>0</v>
      </c>
      <c r="AU39" s="48">
        <v>37</v>
      </c>
      <c r="AV39" s="48">
        <v>70</v>
      </c>
      <c r="AW39" s="48">
        <f>IF((Resultados!D24='BR hombre'!AU39),AV39,0)</f>
        <v>0</v>
      </c>
      <c r="AY39" s="48" t="s">
        <v>124</v>
      </c>
      <c r="AZ39" s="48">
        <f>SUM(AZ2:AZ38)</f>
        <v>0</v>
      </c>
      <c r="BA39" s="48">
        <v>37</v>
      </c>
      <c r="BB39" s="48">
        <v>87</v>
      </c>
      <c r="BC39" s="48">
        <f>IF((Resultados!D28='BR hombre'!BA39),BB39,0)</f>
        <v>0</v>
      </c>
      <c r="BD39" s="48">
        <v>37</v>
      </c>
      <c r="BE39" s="48">
        <v>75</v>
      </c>
      <c r="BF39" s="48">
        <f>IF((Resultados!D29='BR hombre'!BD39),BE39,0)</f>
        <v>0</v>
      </c>
      <c r="BG39" s="48">
        <v>37</v>
      </c>
      <c r="BH39" s="48">
        <v>93</v>
      </c>
      <c r="BI39" s="48">
        <f>IF((Resultados!D30='BR hombre'!BG39),BH39,0)</f>
        <v>0</v>
      </c>
      <c r="BJ39" s="48">
        <v>37</v>
      </c>
      <c r="BK39" s="48">
        <v>92</v>
      </c>
      <c r="BL39" s="48">
        <f>IF((Resultados!D31='BR hombre'!BJ39),BK39,0)</f>
        <v>0</v>
      </c>
      <c r="BM39" s="48">
        <v>37</v>
      </c>
      <c r="BN39" s="48">
        <v>73</v>
      </c>
      <c r="BO39" s="48">
        <f>IF((Resultados!D32='BR hombre'!BM39),BN39,0)</f>
        <v>0</v>
      </c>
      <c r="BP39" s="48">
        <v>37</v>
      </c>
      <c r="BQ39" s="48">
        <v>100</v>
      </c>
      <c r="BR39" s="48">
        <f>IF((Resultados!D35='BR hombre'!BP39),BQ39,0)</f>
        <v>0</v>
      </c>
      <c r="BS39" s="48">
        <v>37</v>
      </c>
      <c r="BT39" s="48">
        <v>78</v>
      </c>
      <c r="BU39" s="48">
        <f>IF((Resultados!D36='BR hombre'!BS39),BT39,0)</f>
        <v>0</v>
      </c>
      <c r="BW39" s="48" t="s">
        <v>125</v>
      </c>
      <c r="BX39" s="48">
        <f>SUM(BX2:BX38)</f>
        <v>0</v>
      </c>
    </row>
    <row r="40" spans="5:76" ht="12.75" customHeight="1" x14ac:dyDescent="0.2">
      <c r="E40" s="48">
        <v>38</v>
      </c>
      <c r="K40" s="48">
        <v>38</v>
      </c>
      <c r="L40" s="48">
        <v>111</v>
      </c>
      <c r="M40" s="48">
        <f>IF((Resultados!D10='BR hombre'!K40),L40,0)</f>
        <v>0</v>
      </c>
      <c r="N40" s="48">
        <v>38</v>
      </c>
      <c r="O40" s="48">
        <v>105</v>
      </c>
      <c r="P40" s="48">
        <f>IF((Resultados!D11='BR hombre'!N40),O40,0)</f>
        <v>0</v>
      </c>
      <c r="Q40" s="48">
        <v>38</v>
      </c>
      <c r="R40" s="48">
        <v>91</v>
      </c>
      <c r="S40" s="48">
        <f>IF((Resultados!D12='BR hombre'!Q40),R40,0)</f>
        <v>0</v>
      </c>
      <c r="T40" s="48">
        <v>38</v>
      </c>
      <c r="U40" s="48">
        <v>76</v>
      </c>
      <c r="V40" s="48">
        <f>IF((Resultados!D13='BR hombre'!T40),U40,0)</f>
        <v>0</v>
      </c>
      <c r="W40" s="48">
        <v>38</v>
      </c>
      <c r="X40" s="48">
        <v>75</v>
      </c>
      <c r="Y40" s="48">
        <f>IF((Resultados!D14='BR hombre'!W40),X40,0)</f>
        <v>0</v>
      </c>
      <c r="Z40" s="48">
        <v>38</v>
      </c>
      <c r="AA40" s="48">
        <v>83</v>
      </c>
      <c r="AB40" s="48">
        <f>IF((Resultados!D15='BR hombre'!Z40),AA40,0)</f>
        <v>0</v>
      </c>
      <c r="AC40" s="48">
        <v>38</v>
      </c>
      <c r="AD40" s="48">
        <v>86</v>
      </c>
      <c r="AE40" s="48">
        <f>IF((Resultados!D16='BR hombre'!AC40),AD40,0)</f>
        <v>0</v>
      </c>
      <c r="AF40" s="48">
        <v>38</v>
      </c>
      <c r="AG40" s="48">
        <v>64</v>
      </c>
      <c r="AH40" s="48">
        <f>IF((Resultados!D17='BR hombre'!AF40),AG40,0)</f>
        <v>0</v>
      </c>
      <c r="AI40" s="48">
        <v>38</v>
      </c>
      <c r="AJ40" s="48">
        <v>94</v>
      </c>
      <c r="AK40" s="48">
        <f>IF((Resultados!D18='BR hombre'!AI40),AJ40,0)</f>
        <v>0</v>
      </c>
      <c r="AL40" s="48">
        <v>38</v>
      </c>
      <c r="AM40" s="48">
        <v>111</v>
      </c>
      <c r="AN40" s="48">
        <f>IF((Resultados!D19='BR hombre'!AL40),AM40,0)</f>
        <v>0</v>
      </c>
      <c r="AO40" s="48">
        <v>38</v>
      </c>
      <c r="AP40" s="48">
        <v>77</v>
      </c>
      <c r="AQ40" s="48">
        <f>IF((Resultados!D22='BR hombre'!AO40),AP40,0)</f>
        <v>0</v>
      </c>
      <c r="AR40" s="48">
        <v>38</v>
      </c>
      <c r="AS40" s="48">
        <v>73</v>
      </c>
      <c r="AT40" s="48">
        <f>IF((Resultados!D23='BR hombre'!AR40),AS40,0)</f>
        <v>0</v>
      </c>
      <c r="AU40" s="48">
        <v>38</v>
      </c>
      <c r="AV40" s="48">
        <v>71</v>
      </c>
      <c r="AW40" s="48">
        <f>IF((Resultados!D24='BR hombre'!AU40),AV40,0)</f>
        <v>0</v>
      </c>
      <c r="BA40" s="48">
        <v>38</v>
      </c>
      <c r="BB40" s="48">
        <v>92</v>
      </c>
      <c r="BC40" s="48">
        <f>IF((Resultados!D28='BR hombre'!BA40),BB40,0)</f>
        <v>0</v>
      </c>
      <c r="BD40" s="48">
        <v>38</v>
      </c>
      <c r="BE40" s="48">
        <v>79</v>
      </c>
      <c r="BF40" s="48">
        <f>IF((Resultados!D29='BR hombre'!BD40),BE40,0)</f>
        <v>0</v>
      </c>
      <c r="BG40" s="48">
        <v>38</v>
      </c>
      <c r="BH40" s="48">
        <v>93</v>
      </c>
      <c r="BI40" s="48">
        <f>IF((Resultados!D30='BR hombre'!BG40),BH40,0)</f>
        <v>0</v>
      </c>
      <c r="BJ40" s="48">
        <v>38</v>
      </c>
      <c r="BK40" s="48">
        <v>93</v>
      </c>
      <c r="BL40" s="48">
        <f>IF((Resultados!D31='BR hombre'!BJ40),BK40,0)</f>
        <v>0</v>
      </c>
      <c r="BM40" s="48">
        <v>38</v>
      </c>
      <c r="BN40" s="48">
        <v>75</v>
      </c>
      <c r="BO40" s="48">
        <f>IF((Resultados!D32='BR hombre'!BM40),BN40,0)</f>
        <v>0</v>
      </c>
      <c r="BP40" s="48">
        <v>38</v>
      </c>
      <c r="BQ40" s="48">
        <v>110</v>
      </c>
      <c r="BR40" s="48">
        <f>IF((Resultados!D35='BR hombre'!BP40),BQ40,0)</f>
        <v>0</v>
      </c>
      <c r="BS40" s="48">
        <v>38</v>
      </c>
      <c r="BT40" s="48">
        <v>79</v>
      </c>
      <c r="BU40" s="48">
        <f>IF((Resultados!D36='BR hombre'!BS40),BT40,0)</f>
        <v>0</v>
      </c>
    </row>
    <row r="41" spans="5:76" ht="12.75" customHeight="1" x14ac:dyDescent="0.2">
      <c r="E41" s="48">
        <v>39</v>
      </c>
      <c r="K41" s="48">
        <v>39</v>
      </c>
      <c r="L41" s="48">
        <v>116</v>
      </c>
      <c r="M41" s="48">
        <f>IF((Resultados!D10='BR hombre'!K41),L41,0)</f>
        <v>0</v>
      </c>
      <c r="N41" s="48">
        <v>39</v>
      </c>
      <c r="O41" s="48">
        <v>106</v>
      </c>
      <c r="P41" s="48">
        <f>IF((Resultados!D11='BR hombre'!N41),O41,0)</f>
        <v>0</v>
      </c>
      <c r="Q41" s="48">
        <v>39</v>
      </c>
      <c r="R41" s="48">
        <v>93</v>
      </c>
      <c r="S41" s="48">
        <f>IF((Resultados!D12='BR hombre'!Q41),R41,0)</f>
        <v>0</v>
      </c>
      <c r="T41" s="48">
        <v>39</v>
      </c>
      <c r="U41" s="48">
        <v>78</v>
      </c>
      <c r="V41" s="48">
        <f>IF((Resultados!D13='BR hombre'!T41),U41,0)</f>
        <v>0</v>
      </c>
      <c r="W41" s="48">
        <v>39</v>
      </c>
      <c r="X41" s="48">
        <v>77</v>
      </c>
      <c r="Y41" s="48">
        <f>IF((Resultados!D14='BR hombre'!W41),X41,0)</f>
        <v>0</v>
      </c>
      <c r="Z41" s="48">
        <v>39</v>
      </c>
      <c r="AA41" s="48">
        <v>85</v>
      </c>
      <c r="AB41" s="48">
        <f>IF((Resultados!D15='BR hombre'!Z41),AA41,0)</f>
        <v>0</v>
      </c>
      <c r="AC41" s="48">
        <v>39</v>
      </c>
      <c r="AD41" s="48">
        <v>88</v>
      </c>
      <c r="AE41" s="48">
        <f>IF((Resultados!D16='BR hombre'!AC41),AD41,0)</f>
        <v>0</v>
      </c>
      <c r="AF41" s="48">
        <v>39</v>
      </c>
      <c r="AG41" s="48">
        <v>65</v>
      </c>
      <c r="AH41" s="48">
        <f>IF((Resultados!D17='BR hombre'!AF41),AG41,0)</f>
        <v>0</v>
      </c>
      <c r="AI41" s="48">
        <v>39</v>
      </c>
      <c r="AJ41" s="48">
        <v>98</v>
      </c>
      <c r="AK41" s="48">
        <f>IF((Resultados!D18='BR hombre'!AI41),AJ41,0)</f>
        <v>0</v>
      </c>
      <c r="AL41" s="48">
        <v>39</v>
      </c>
      <c r="AM41" s="48">
        <v>116</v>
      </c>
      <c r="AN41" s="48">
        <f>IF((Resultados!D19='BR hombre'!AL41),AM41,0)</f>
        <v>0</v>
      </c>
      <c r="AO41" s="48">
        <v>39</v>
      </c>
      <c r="AP41" s="48">
        <v>81</v>
      </c>
      <c r="AQ41" s="48">
        <f>IF((Resultados!D22='BR hombre'!AO41),AP41,0)</f>
        <v>0</v>
      </c>
      <c r="AR41" s="48">
        <v>39</v>
      </c>
      <c r="AS41" s="48">
        <v>73</v>
      </c>
      <c r="AT41" s="48">
        <f>IF((Resultados!D23='BR hombre'!AR41),AS41,0)</f>
        <v>0</v>
      </c>
      <c r="AU41" s="48">
        <v>39</v>
      </c>
      <c r="AV41" s="48">
        <v>72</v>
      </c>
      <c r="AW41" s="48">
        <f>IF((Resultados!D24='BR hombre'!AU41),AV41,0)</f>
        <v>0</v>
      </c>
      <c r="BA41" s="48">
        <v>39</v>
      </c>
      <c r="BB41" s="48">
        <v>96</v>
      </c>
      <c r="BC41" s="48">
        <f>IF((Resultados!D28='BR hombre'!BA41),BB41,0)</f>
        <v>0</v>
      </c>
      <c r="BD41" s="48">
        <v>39</v>
      </c>
      <c r="BE41" s="48">
        <v>82</v>
      </c>
      <c r="BF41" s="48">
        <f>IF((Resultados!D29='BR hombre'!BD41),BE41,0)</f>
        <v>0</v>
      </c>
      <c r="BG41" s="48">
        <v>39</v>
      </c>
      <c r="BH41" s="48">
        <v>94</v>
      </c>
      <c r="BI41" s="48">
        <f>IF((Resultados!D30='BR hombre'!BG41),BH41,0)</f>
        <v>0</v>
      </c>
      <c r="BJ41" s="48">
        <v>39</v>
      </c>
      <c r="BK41" s="48">
        <v>94</v>
      </c>
      <c r="BL41" s="48">
        <f>IF((Resultados!D31='BR hombre'!BJ41),BK41,0)</f>
        <v>0</v>
      </c>
      <c r="BM41" s="48">
        <v>39</v>
      </c>
      <c r="BN41" s="48">
        <v>77</v>
      </c>
      <c r="BO41" s="48">
        <f>IF((Resultados!D32='BR hombre'!BM41),BN41,0)</f>
        <v>0</v>
      </c>
      <c r="BP41" s="48">
        <v>39</v>
      </c>
      <c r="BQ41" s="48">
        <v>115</v>
      </c>
      <c r="BR41" s="48">
        <f>IF((Resultados!D35&gt;='BR hombre'!BP41),BQ41,0)</f>
        <v>0</v>
      </c>
      <c r="BS41" s="48">
        <v>39</v>
      </c>
      <c r="BT41" s="48">
        <v>80</v>
      </c>
      <c r="BU41" s="48">
        <f>IF((Resultados!D36='BR hombre'!BS41),BT41,0)</f>
        <v>0</v>
      </c>
    </row>
    <row r="42" spans="5:76" ht="12.75" customHeight="1" x14ac:dyDescent="0.2">
      <c r="E42" s="48">
        <v>40</v>
      </c>
      <c r="K42" s="48">
        <v>40</v>
      </c>
      <c r="L42" s="48">
        <v>121</v>
      </c>
      <c r="M42" s="48">
        <f>IF((Resultados!D10&gt;='BR hombre'!K42),L42,0)</f>
        <v>0</v>
      </c>
      <c r="N42" s="48">
        <v>40</v>
      </c>
      <c r="O42" s="48">
        <v>108</v>
      </c>
      <c r="P42" s="48">
        <f>IF((Resultados!D11='BR hombre'!N42),O42,0)</f>
        <v>0</v>
      </c>
      <c r="Q42" s="48">
        <v>40</v>
      </c>
      <c r="R42" s="48">
        <v>94</v>
      </c>
      <c r="S42" s="48">
        <f>IF((Resultados!D12='BR hombre'!Q42),R42,0)</f>
        <v>0</v>
      </c>
      <c r="T42" s="48">
        <v>40</v>
      </c>
      <c r="U42" s="48">
        <v>79</v>
      </c>
      <c r="V42" s="48">
        <f>IF((Resultados!D13='BR hombre'!T42),U42,0)</f>
        <v>0</v>
      </c>
      <c r="W42" s="48">
        <v>40</v>
      </c>
      <c r="X42" s="48">
        <v>80</v>
      </c>
      <c r="Y42" s="48">
        <f>IF((Resultados!D14='BR hombre'!W42),X42,0)</f>
        <v>0</v>
      </c>
      <c r="Z42" s="48">
        <v>40</v>
      </c>
      <c r="AA42" s="48">
        <v>87</v>
      </c>
      <c r="AB42" s="48">
        <f>IF((Resultados!D15='BR hombre'!Z42),AA42,0)</f>
        <v>0</v>
      </c>
      <c r="AC42" s="48">
        <v>40</v>
      </c>
      <c r="AD42" s="48">
        <v>89</v>
      </c>
      <c r="AE42" s="48">
        <f>IF((Resultados!D16='BR hombre'!AC42),AD42,0)</f>
        <v>0</v>
      </c>
      <c r="AF42" s="48">
        <v>40</v>
      </c>
      <c r="AG42" s="48">
        <v>67</v>
      </c>
      <c r="AH42" s="48">
        <f>IF((Resultados!D17='BR hombre'!AF42),AG42,0)</f>
        <v>0</v>
      </c>
      <c r="AI42" s="48">
        <v>40</v>
      </c>
      <c r="AJ42" s="48">
        <v>102</v>
      </c>
      <c r="AK42" s="48">
        <f>IF((Resultados!D18='BR hombre'!AI42),AJ42,0)</f>
        <v>0</v>
      </c>
      <c r="AL42" s="48">
        <v>40</v>
      </c>
      <c r="AM42" s="48">
        <v>119</v>
      </c>
      <c r="AN42" s="48">
        <f>IF((Resultados!D19='BR hombre'!AL42),AM42,0)</f>
        <v>0</v>
      </c>
      <c r="AO42" s="48">
        <v>40</v>
      </c>
      <c r="AP42" s="48">
        <v>84</v>
      </c>
      <c r="AQ42" s="48">
        <f>IF((Resultados!D22='BR hombre'!AO42),AP42,0)</f>
        <v>0</v>
      </c>
      <c r="AR42" s="48">
        <v>40</v>
      </c>
      <c r="AS42" s="48">
        <v>74</v>
      </c>
      <c r="AT42" s="48">
        <f>IF((Resultados!D23='BR hombre'!AR42),AS42,0)</f>
        <v>0</v>
      </c>
      <c r="AU42" s="48">
        <v>40</v>
      </c>
      <c r="AV42" s="48">
        <v>72</v>
      </c>
      <c r="AW42" s="48">
        <f>IF((Resultados!D24='BR hombre'!AU42),AV42,0)</f>
        <v>0</v>
      </c>
      <c r="BA42" s="48">
        <v>40</v>
      </c>
      <c r="BB42" s="48">
        <v>100</v>
      </c>
      <c r="BC42" s="48">
        <f>IF((Resultados!D28='BR hombre'!BA42),BB42,0)</f>
        <v>0</v>
      </c>
      <c r="BD42" s="48">
        <v>40</v>
      </c>
      <c r="BE42" s="48">
        <v>85</v>
      </c>
      <c r="BF42" s="48">
        <f>IF((Resultados!D29='BR hombre'!BD42),BE42,0)</f>
        <v>0</v>
      </c>
      <c r="BG42" s="48">
        <v>40</v>
      </c>
      <c r="BH42" s="48">
        <v>94</v>
      </c>
      <c r="BI42" s="48">
        <f>IF((Resultados!D30='BR hombre'!BG42),BH42,0)</f>
        <v>0</v>
      </c>
      <c r="BJ42" s="48">
        <v>40</v>
      </c>
      <c r="BK42" s="48">
        <v>95</v>
      </c>
      <c r="BL42" s="48">
        <f>IF((Resultados!D31='BR hombre'!BJ42),BK42,0)</f>
        <v>0</v>
      </c>
      <c r="BM42" s="48">
        <v>40</v>
      </c>
      <c r="BN42" s="48">
        <v>79</v>
      </c>
      <c r="BO42" s="48">
        <f>IF((Resultados!D32='BR hombre'!BM42),BN42,0)</f>
        <v>0</v>
      </c>
      <c r="BQ42" s="48" t="s">
        <v>126</v>
      </c>
      <c r="BR42" s="48">
        <f>SUM(BR2:BR41)</f>
        <v>0</v>
      </c>
      <c r="BS42" s="48">
        <v>40</v>
      </c>
      <c r="BT42" s="48">
        <v>83</v>
      </c>
      <c r="BU42" s="48">
        <f>IF((Resultados!D36='BR hombre'!BS42),BT42,0)</f>
        <v>0</v>
      </c>
    </row>
    <row r="43" spans="5:76" ht="12.75" customHeight="1" x14ac:dyDescent="0.2">
      <c r="E43" s="48">
        <v>41</v>
      </c>
      <c r="L43" s="48" t="s">
        <v>127</v>
      </c>
      <c r="M43" s="48">
        <f>SUM(M2:M42)</f>
        <v>0</v>
      </c>
      <c r="N43" s="48">
        <v>41</v>
      </c>
      <c r="O43" s="48">
        <v>110</v>
      </c>
      <c r="P43" s="48">
        <f>IF((Resultados!D11='BR hombre'!N43),O43,0)</f>
        <v>0</v>
      </c>
      <c r="Q43" s="48">
        <v>41</v>
      </c>
      <c r="R43" s="48">
        <v>94</v>
      </c>
      <c r="S43" s="48">
        <f>IF((Resultados!D12='BR hombre'!Q43),R43,0)</f>
        <v>0</v>
      </c>
      <c r="T43" s="48">
        <v>41</v>
      </c>
      <c r="U43" s="48">
        <v>80</v>
      </c>
      <c r="V43" s="48">
        <f>IF((Resultados!D13='BR hombre'!T43),U43,0)</f>
        <v>0</v>
      </c>
      <c r="W43" s="48">
        <v>41</v>
      </c>
      <c r="X43" s="48">
        <v>81</v>
      </c>
      <c r="Y43" s="48">
        <f>IF((Resultados!D14='BR hombre'!W43),X43,0)</f>
        <v>0</v>
      </c>
      <c r="Z43" s="48">
        <v>41</v>
      </c>
      <c r="AA43" s="48">
        <v>88</v>
      </c>
      <c r="AB43" s="48">
        <f>IF((Resultados!D15='BR hombre'!Z43),AA43,0)</f>
        <v>0</v>
      </c>
      <c r="AC43" s="48">
        <v>41</v>
      </c>
      <c r="AD43" s="48">
        <v>93</v>
      </c>
      <c r="AE43" s="48">
        <f>IF((Resultados!D16='BR hombre'!AC43),AD43,0)</f>
        <v>0</v>
      </c>
      <c r="AF43" s="48">
        <v>41</v>
      </c>
      <c r="AG43" s="48">
        <v>71</v>
      </c>
      <c r="AH43" s="48">
        <f>IF((Resultados!D17='BR hombre'!AF43),AG43,0)</f>
        <v>0</v>
      </c>
      <c r="AI43" s="48">
        <v>41</v>
      </c>
      <c r="AJ43" s="48">
        <v>105</v>
      </c>
      <c r="AK43" s="48">
        <f>IF((Resultados!D18='BR hombre'!AI43),AJ43,0)</f>
        <v>0</v>
      </c>
      <c r="AL43" s="48">
        <v>41</v>
      </c>
      <c r="AM43" s="48">
        <v>120</v>
      </c>
      <c r="AN43" s="48">
        <f>IF((Resultados!D19='BR hombre'!AL43),AM43,0)</f>
        <v>0</v>
      </c>
      <c r="AO43" s="48">
        <v>41</v>
      </c>
      <c r="AP43" s="48">
        <v>87</v>
      </c>
      <c r="AQ43" s="48">
        <f>IF((Resultados!D22='BR hombre'!AO43),AP43,0)</f>
        <v>0</v>
      </c>
      <c r="AR43" s="48">
        <v>41</v>
      </c>
      <c r="AS43" s="48">
        <v>74</v>
      </c>
      <c r="AT43" s="48">
        <f>IF((Resultados!D23='BR hombre'!AR43),AS43,0)</f>
        <v>0</v>
      </c>
      <c r="AU43" s="48">
        <v>41</v>
      </c>
      <c r="AV43" s="48">
        <v>73</v>
      </c>
      <c r="AW43" s="48">
        <f>IF((Resultados!D24='BR hombre'!AU43),AV43,0)</f>
        <v>0</v>
      </c>
      <c r="BA43" s="48">
        <v>41</v>
      </c>
      <c r="BB43" s="48">
        <v>105</v>
      </c>
      <c r="BC43" s="48">
        <f>IF((Resultados!D28='BR hombre'!BA43),BB43,0)</f>
        <v>0</v>
      </c>
      <c r="BD43" s="48">
        <v>41</v>
      </c>
      <c r="BE43" s="48">
        <v>90</v>
      </c>
      <c r="BF43" s="48">
        <f>IF((Resultados!D29='BR hombre'!BD43),BE43,0)</f>
        <v>0</v>
      </c>
      <c r="BG43" s="48">
        <v>41</v>
      </c>
      <c r="BH43" s="48">
        <v>95</v>
      </c>
      <c r="BI43" s="48">
        <f>IF((Resultados!D30='BR hombre'!BG43),BH43,0)</f>
        <v>0</v>
      </c>
      <c r="BJ43" s="48">
        <v>41</v>
      </c>
      <c r="BK43" s="48">
        <v>97</v>
      </c>
      <c r="BL43" s="48">
        <f>IF((Resultados!D31='BR hombre'!BJ43),BK43,0)</f>
        <v>0</v>
      </c>
      <c r="BM43" s="48">
        <v>41</v>
      </c>
      <c r="BN43" s="48">
        <v>81</v>
      </c>
      <c r="BO43" s="48">
        <f>IF((Resultados!D32='BR hombre'!BM43),BN43,0)</f>
        <v>0</v>
      </c>
      <c r="BS43" s="48">
        <v>41</v>
      </c>
      <c r="BT43" s="48">
        <v>85</v>
      </c>
      <c r="BU43" s="48">
        <f>IF((Resultados!D36='BR hombre'!BS43),BT43,0)</f>
        <v>0</v>
      </c>
    </row>
    <row r="44" spans="5:76" ht="12.75" customHeight="1" x14ac:dyDescent="0.2">
      <c r="E44" s="48">
        <v>42</v>
      </c>
      <c r="N44" s="48">
        <v>42</v>
      </c>
      <c r="O44" s="48">
        <v>112</v>
      </c>
      <c r="P44" s="48">
        <f>IF((Resultados!D11='BR hombre'!N44),O44,0)</f>
        <v>0</v>
      </c>
      <c r="Q44" s="48">
        <v>42</v>
      </c>
      <c r="R44" s="48">
        <v>94</v>
      </c>
      <c r="S44" s="48">
        <f>IF((Resultados!D12='BR hombre'!Q44),R44,0)</f>
        <v>0</v>
      </c>
      <c r="T44" s="48">
        <v>42</v>
      </c>
      <c r="U44" s="48">
        <v>81</v>
      </c>
      <c r="V44" s="48">
        <f>IF((Resultados!D13='BR hombre'!T44),U44,0)</f>
        <v>0</v>
      </c>
      <c r="W44" s="48">
        <v>42</v>
      </c>
      <c r="X44" s="48">
        <v>83</v>
      </c>
      <c r="Y44" s="48">
        <f>IF((Resultados!D14='BR hombre'!W44),X44,0)</f>
        <v>0</v>
      </c>
      <c r="Z44" s="48">
        <v>42</v>
      </c>
      <c r="AA44" s="48">
        <v>91</v>
      </c>
      <c r="AB44" s="48">
        <f>IF((Resultados!D15='BR hombre'!Z44),AA44,0)</f>
        <v>0</v>
      </c>
      <c r="AC44" s="48">
        <v>42</v>
      </c>
      <c r="AD44" s="48">
        <v>96</v>
      </c>
      <c r="AE44" s="48">
        <f>IF((Resultados!D16='BR hombre'!AC44),AD44,0)</f>
        <v>0</v>
      </c>
      <c r="AF44" s="48">
        <v>42</v>
      </c>
      <c r="AG44" s="48">
        <v>75</v>
      </c>
      <c r="AH44" s="48">
        <f>IF((Resultados!D17='BR hombre'!AF44),AG44,0)</f>
        <v>0</v>
      </c>
      <c r="AI44" s="48">
        <v>42</v>
      </c>
      <c r="AJ44" s="48">
        <v>107</v>
      </c>
      <c r="AK44" s="48">
        <f>IF((Resultados!D18='BR hombre'!AI44),AJ44,0)</f>
        <v>0</v>
      </c>
      <c r="AL44" s="48">
        <v>42</v>
      </c>
      <c r="AM44" s="48">
        <v>120</v>
      </c>
      <c r="AN44" s="48">
        <f>IF((Resultados!D19='BR hombre'!AL44),AM44,0)</f>
        <v>0</v>
      </c>
      <c r="AO44" s="48">
        <v>42</v>
      </c>
      <c r="AP44" s="48">
        <v>90</v>
      </c>
      <c r="AQ44" s="48">
        <f>IF((Resultados!D22='BR hombre'!AO44),AP44,0)</f>
        <v>0</v>
      </c>
      <c r="AR44" s="48">
        <v>42</v>
      </c>
      <c r="AS44" s="48">
        <v>75</v>
      </c>
      <c r="AT44" s="48">
        <f>IF((Resultados!D23='BR hombre'!AR44),AS44,0)</f>
        <v>0</v>
      </c>
      <c r="AU44" s="48">
        <v>42</v>
      </c>
      <c r="AV44" s="48">
        <v>73</v>
      </c>
      <c r="AW44" s="48">
        <f>IF((Resultados!D24='BR hombre'!AU44),AV44,0)</f>
        <v>0</v>
      </c>
      <c r="BA44" s="48">
        <v>42</v>
      </c>
      <c r="BB44" s="48">
        <v>110</v>
      </c>
      <c r="BC44" s="48">
        <f>IF((Resultados!D28='BR hombre'!BA44),BB44,0)</f>
        <v>0</v>
      </c>
      <c r="BD44" s="48">
        <v>42</v>
      </c>
      <c r="BE44" s="48">
        <v>95</v>
      </c>
      <c r="BF44" s="48">
        <f>IF((Resultados!D29='BR hombre'!BD44),BE44,0)</f>
        <v>0</v>
      </c>
      <c r="BG44" s="48">
        <v>42</v>
      </c>
      <c r="BH44" s="48">
        <v>96</v>
      </c>
      <c r="BI44" s="48">
        <f>IF((Resultados!D30='BR hombre'!BG44),BH44,0)</f>
        <v>0</v>
      </c>
      <c r="BJ44" s="48">
        <v>42</v>
      </c>
      <c r="BK44" s="48">
        <v>98</v>
      </c>
      <c r="BL44" s="48">
        <f>IF((Resultados!D31='BR hombre'!BJ44),BK44,0)</f>
        <v>0</v>
      </c>
      <c r="BM44" s="48">
        <v>42</v>
      </c>
      <c r="BN44" s="48">
        <v>83</v>
      </c>
      <c r="BO44" s="48">
        <f>IF((Resultados!D32='BR hombre'!BM44),BN44,0)</f>
        <v>0</v>
      </c>
      <c r="BS44" s="48">
        <v>42</v>
      </c>
      <c r="BT44" s="48">
        <v>90</v>
      </c>
      <c r="BU44" s="48">
        <f>IF((Resultados!D36='BR hombre'!BS44),BT44,0)</f>
        <v>0</v>
      </c>
    </row>
    <row r="45" spans="5:76" ht="12.75" customHeight="1" x14ac:dyDescent="0.2">
      <c r="E45" s="48">
        <v>43</v>
      </c>
      <c r="N45" s="48">
        <v>43</v>
      </c>
      <c r="O45" s="48">
        <v>114</v>
      </c>
      <c r="P45" s="48">
        <f>IF((Resultados!D11='BR hombre'!N45),O45,0)</f>
        <v>0</v>
      </c>
      <c r="Q45" s="48">
        <v>43</v>
      </c>
      <c r="R45" s="48">
        <v>95</v>
      </c>
      <c r="S45" s="48">
        <f>IF((Resultados!D12='BR hombre'!Q45),R45,0)</f>
        <v>0</v>
      </c>
      <c r="T45" s="48">
        <v>43</v>
      </c>
      <c r="U45" s="48">
        <v>82</v>
      </c>
      <c r="V45" s="48">
        <f>IF((Resultados!D13='BR hombre'!T45),U45,0)</f>
        <v>0</v>
      </c>
      <c r="W45" s="48">
        <v>43</v>
      </c>
      <c r="X45" s="48">
        <v>86</v>
      </c>
      <c r="Y45" s="48">
        <f>IF((Resultados!D14='BR hombre'!W45),X45,0)</f>
        <v>0</v>
      </c>
      <c r="Z45" s="48">
        <v>43</v>
      </c>
      <c r="AA45" s="48">
        <v>94</v>
      </c>
      <c r="AB45" s="48">
        <f>IF((Resultados!D15='BR hombre'!Z45),AA45,0)</f>
        <v>0</v>
      </c>
      <c r="AC45" s="48">
        <v>43</v>
      </c>
      <c r="AD45" s="48">
        <v>98</v>
      </c>
      <c r="AE45" s="48">
        <f>IF((Resultados!D16='BR hombre'!AC45),AD45,0)</f>
        <v>0</v>
      </c>
      <c r="AF45" s="48">
        <v>43</v>
      </c>
      <c r="AG45" s="48">
        <v>78</v>
      </c>
      <c r="AH45" s="48">
        <f>IF((Resultados!D17='BR hombre'!AF45),AG45,0)</f>
        <v>0</v>
      </c>
      <c r="AI45" s="48">
        <v>43</v>
      </c>
      <c r="AJ45" s="48">
        <v>108</v>
      </c>
      <c r="AK45" s="48">
        <f>IF((Resultados!D18='BR hombre'!AI45),AJ45,0)</f>
        <v>0</v>
      </c>
      <c r="AL45" s="48">
        <v>43</v>
      </c>
      <c r="AM45" s="48">
        <v>121</v>
      </c>
      <c r="AN45" s="48">
        <f>IF((Resultados!D19&gt;='BR hombre'!AL45),AM45,0)</f>
        <v>0</v>
      </c>
      <c r="AO45" s="48">
        <v>43</v>
      </c>
      <c r="AP45" s="48">
        <v>97</v>
      </c>
      <c r="AQ45" s="48">
        <f>IF((Resultados!D22='BR hombre'!AO45),AP45,0)</f>
        <v>0</v>
      </c>
      <c r="AR45" s="48">
        <v>43</v>
      </c>
      <c r="AS45" s="48">
        <v>75</v>
      </c>
      <c r="AT45" s="48">
        <f>IF((Resultados!D23='BR hombre'!AR45),AS45,0)</f>
        <v>0</v>
      </c>
      <c r="AU45" s="48">
        <v>43</v>
      </c>
      <c r="AV45" s="48">
        <v>74</v>
      </c>
      <c r="AW45" s="48">
        <f>IF((Resultados!D24='BR hombre'!AU45),AV45,0)</f>
        <v>0</v>
      </c>
      <c r="BA45" s="48">
        <v>43</v>
      </c>
      <c r="BB45" s="48">
        <v>115</v>
      </c>
      <c r="BC45" s="48">
        <f>IF((Resultados!D28&gt;='BR hombre'!BA45),BB45,0)</f>
        <v>0</v>
      </c>
      <c r="BD45" s="48">
        <v>43</v>
      </c>
      <c r="BE45" s="48">
        <v>110</v>
      </c>
      <c r="BF45" s="48">
        <f>IF((Resultados!D29='BR hombre'!BD45),BE45,0)</f>
        <v>0</v>
      </c>
      <c r="BG45" s="48">
        <v>43</v>
      </c>
      <c r="BH45" s="48">
        <v>96</v>
      </c>
      <c r="BI45" s="48">
        <f>IF((Resultados!D30='BR hombre'!BG45),BH45,0)</f>
        <v>0</v>
      </c>
      <c r="BJ45" s="48">
        <v>43</v>
      </c>
      <c r="BK45" s="48">
        <v>99</v>
      </c>
      <c r="BL45" s="48">
        <f>IF((Resultados!D31='BR hombre'!BJ45),BK45,0)</f>
        <v>0</v>
      </c>
      <c r="BM45" s="48">
        <v>43</v>
      </c>
      <c r="BN45" s="48">
        <v>85</v>
      </c>
      <c r="BO45" s="48">
        <f>IF((Resultados!D32='BR hombre'!BM45),BN45,0)</f>
        <v>0</v>
      </c>
      <c r="BS45" s="48">
        <v>43</v>
      </c>
      <c r="BT45" s="48">
        <v>95</v>
      </c>
      <c r="BU45" s="48">
        <f>IF((Resultados!D36='BR hombre'!BS45),BT45,0)</f>
        <v>0</v>
      </c>
    </row>
    <row r="46" spans="5:76" ht="12.75" customHeight="1" x14ac:dyDescent="0.2">
      <c r="E46" s="48">
        <v>44</v>
      </c>
      <c r="N46" s="48">
        <v>44</v>
      </c>
      <c r="O46" s="48">
        <v>116</v>
      </c>
      <c r="P46" s="48">
        <f>IF((Resultados!D11='BR hombre'!N46),O46,0)</f>
        <v>0</v>
      </c>
      <c r="Q46" s="48">
        <v>44</v>
      </c>
      <c r="R46" s="48">
        <v>96</v>
      </c>
      <c r="S46" s="48">
        <f>IF((Resultados!D12='BR hombre'!Q46),R46,0)</f>
        <v>0</v>
      </c>
      <c r="T46" s="48">
        <v>44</v>
      </c>
      <c r="U46" s="48">
        <v>83</v>
      </c>
      <c r="V46" s="48">
        <f>IF((Resultados!D13='BR hombre'!T46),U46,0)</f>
        <v>0</v>
      </c>
      <c r="W46" s="48">
        <v>44</v>
      </c>
      <c r="X46" s="48">
        <v>88</v>
      </c>
      <c r="Y46" s="48">
        <f>IF((Resultados!D14='BR hombre'!W46),X46,0)</f>
        <v>0</v>
      </c>
      <c r="Z46" s="48">
        <v>44</v>
      </c>
      <c r="AA46" s="48">
        <v>98</v>
      </c>
      <c r="AB46" s="48">
        <f>IF((Resultados!D15='BR hombre'!Z46),AA46,0)</f>
        <v>0</v>
      </c>
      <c r="AC46" s="48">
        <v>44</v>
      </c>
      <c r="AD46" s="48">
        <v>100</v>
      </c>
      <c r="AE46" s="48">
        <f>IF((Resultados!D16='BR hombre'!AC46),AD46,0)</f>
        <v>0</v>
      </c>
      <c r="AF46" s="48">
        <v>44</v>
      </c>
      <c r="AG46" s="48">
        <v>80</v>
      </c>
      <c r="AH46" s="48">
        <f>IF((Resultados!D17='BR hombre'!AF46),AG46,0)</f>
        <v>0</v>
      </c>
      <c r="AI46" s="48">
        <v>44</v>
      </c>
      <c r="AJ46" s="48">
        <v>110</v>
      </c>
      <c r="AK46" s="48">
        <f>IF((Resultados!D18='BR hombre'!AI46),AJ46,0)</f>
        <v>0</v>
      </c>
      <c r="AM46" s="48" t="s">
        <v>128</v>
      </c>
      <c r="AN46" s="48">
        <f>SUM(AN2:AN45)</f>
        <v>0</v>
      </c>
      <c r="AO46" s="48">
        <v>44</v>
      </c>
      <c r="AP46" s="48">
        <v>105</v>
      </c>
      <c r="AQ46" s="48">
        <f>IF((Resultados!D22='BR hombre'!AO46),AP46,0)</f>
        <v>0</v>
      </c>
      <c r="AR46" s="48">
        <v>44</v>
      </c>
      <c r="AS46" s="48">
        <v>75</v>
      </c>
      <c r="AT46" s="48">
        <f>IF((Resultados!D23='BR hombre'!AR46),AS46,0)</f>
        <v>0</v>
      </c>
      <c r="AU46" s="48">
        <v>44</v>
      </c>
      <c r="AV46" s="48">
        <v>75</v>
      </c>
      <c r="AW46" s="48">
        <f>IF((Resultados!D24='BR hombre'!AU46),AV46,0)</f>
        <v>0</v>
      </c>
      <c r="BB46" s="48" t="s">
        <v>129</v>
      </c>
      <c r="BC46" s="48">
        <f>SUM(BC2:BC45)</f>
        <v>0</v>
      </c>
      <c r="BD46" s="48">
        <v>44</v>
      </c>
      <c r="BE46" s="48">
        <v>115</v>
      </c>
      <c r="BF46" s="48">
        <f>IF((Resultados!D29&gt;='BR hombre'!BD46),BE46,0)</f>
        <v>0</v>
      </c>
      <c r="BG46" s="48">
        <v>44</v>
      </c>
      <c r="BH46" s="48">
        <v>97</v>
      </c>
      <c r="BI46" s="48">
        <f>IF((Resultados!D30='BR hombre'!BG46),BH46,0)</f>
        <v>0</v>
      </c>
      <c r="BJ46" s="48">
        <v>44</v>
      </c>
      <c r="BK46" s="48">
        <v>100</v>
      </c>
      <c r="BL46" s="48">
        <f>IF((Resultados!D31='BR hombre'!BJ46),BK46,0)</f>
        <v>0</v>
      </c>
      <c r="BM46" s="48">
        <v>44</v>
      </c>
      <c r="BN46" s="48">
        <v>86</v>
      </c>
      <c r="BO46" s="48">
        <f>IF((Resultados!D32='BR hombre'!BM46),BN46,0)</f>
        <v>0</v>
      </c>
      <c r="BS46" s="48">
        <v>44</v>
      </c>
      <c r="BT46" s="48">
        <v>100</v>
      </c>
      <c r="BU46" s="48">
        <f>IF((Resultados!D36='BR hombre'!BS46),BT46,0)</f>
        <v>0</v>
      </c>
    </row>
    <row r="47" spans="5:76" ht="12.75" customHeight="1" x14ac:dyDescent="0.2">
      <c r="E47" s="48">
        <v>45</v>
      </c>
      <c r="N47" s="48">
        <v>45</v>
      </c>
      <c r="O47" s="48">
        <v>118</v>
      </c>
      <c r="P47" s="48">
        <f>IF((Resultados!D11='BR hombre'!N47),O47,0)</f>
        <v>0</v>
      </c>
      <c r="Q47" s="48">
        <v>45</v>
      </c>
      <c r="R47" s="48">
        <v>98</v>
      </c>
      <c r="S47" s="48">
        <f>IF((Resultados!D12='BR hombre'!Q47),R47,0)</f>
        <v>0</v>
      </c>
      <c r="T47" s="48">
        <v>45</v>
      </c>
      <c r="U47" s="48">
        <v>85</v>
      </c>
      <c r="V47" s="48">
        <f>IF((Resultados!D13='BR hombre'!T47),U47,0)</f>
        <v>0</v>
      </c>
      <c r="W47" s="48">
        <v>45</v>
      </c>
      <c r="X47" s="48">
        <v>90</v>
      </c>
      <c r="Y47" s="48">
        <f>IF((Resultados!D14='BR hombre'!W47),X47,0)</f>
        <v>0</v>
      </c>
      <c r="Z47" s="48">
        <v>45</v>
      </c>
      <c r="AA47" s="48">
        <v>101</v>
      </c>
      <c r="AB47" s="48">
        <f>IF((Resultados!D15='BR hombre'!Z47),AA47,0)</f>
        <v>0</v>
      </c>
      <c r="AC47" s="48">
        <v>45</v>
      </c>
      <c r="AD47" s="48">
        <v>102</v>
      </c>
      <c r="AE47" s="48">
        <f>IF((Resultados!D16='BR hombre'!AC47),AD47,0)</f>
        <v>0</v>
      </c>
      <c r="AF47" s="48">
        <v>45</v>
      </c>
      <c r="AG47" s="48">
        <v>83</v>
      </c>
      <c r="AH47" s="48">
        <f>IF((Resultados!D17='BR hombre'!AF47),AG47,0)</f>
        <v>0</v>
      </c>
      <c r="AI47" s="48">
        <v>45</v>
      </c>
      <c r="AJ47" s="48">
        <v>111</v>
      </c>
      <c r="AK47" s="48">
        <f>IF((Resultados!D18='BR hombre'!AI47),AJ47,0)</f>
        <v>0</v>
      </c>
      <c r="AO47" s="48">
        <v>45</v>
      </c>
      <c r="AP47" s="48">
        <v>110</v>
      </c>
      <c r="AQ47" s="48">
        <f>IF((Resultados!D22='BR hombre'!AO47),AP47,0)</f>
        <v>0</v>
      </c>
      <c r="AR47" s="48">
        <v>45</v>
      </c>
      <c r="AS47" s="48">
        <v>75</v>
      </c>
      <c r="AT47" s="48">
        <f>IF((Resultados!D23='BR hombre'!AR47),AS47,0)</f>
        <v>0</v>
      </c>
      <c r="AU47" s="48">
        <v>45</v>
      </c>
      <c r="AV47" s="48">
        <v>77</v>
      </c>
      <c r="AW47" s="48">
        <f>IF((Resultados!D24='BR hombre'!AU47),AV47,0)</f>
        <v>0</v>
      </c>
      <c r="BE47" s="48" t="s">
        <v>130</v>
      </c>
      <c r="BF47" s="48">
        <f>SUM(BF2:BF46)</f>
        <v>0</v>
      </c>
      <c r="BG47" s="48">
        <v>45</v>
      </c>
      <c r="BH47" s="48">
        <v>98</v>
      </c>
      <c r="BI47" s="48">
        <f>IF((Resultados!D30='BR hombre'!BG47),BH47,0)</f>
        <v>0</v>
      </c>
      <c r="BJ47" s="48">
        <v>45</v>
      </c>
      <c r="BK47" s="48">
        <v>101</v>
      </c>
      <c r="BL47" s="48">
        <f>IF((Resultados!D31='BR hombre'!BJ47),BK47,0)</f>
        <v>0</v>
      </c>
      <c r="BM47" s="48">
        <v>45</v>
      </c>
      <c r="BN47" s="48">
        <v>87</v>
      </c>
      <c r="BO47" s="48">
        <f>IF((Resultados!D32='BR hombre'!BM47),BN47,0)</f>
        <v>0</v>
      </c>
      <c r="BS47" s="48">
        <v>45</v>
      </c>
      <c r="BT47" s="48">
        <v>110</v>
      </c>
      <c r="BU47" s="48">
        <f>IF((Resultados!D36='BR hombre'!BS47),BT47,0)</f>
        <v>0</v>
      </c>
    </row>
    <row r="48" spans="5:76" ht="12.75" customHeight="1" x14ac:dyDescent="0.2">
      <c r="E48" s="48">
        <v>46</v>
      </c>
      <c r="N48" s="48">
        <v>46</v>
      </c>
      <c r="O48" s="48">
        <v>121</v>
      </c>
      <c r="P48" s="48">
        <f>IF((Resultados!D11&gt;='BR hombre'!N48),O48,0)</f>
        <v>0</v>
      </c>
      <c r="Q48" s="48">
        <v>46</v>
      </c>
      <c r="R48" s="48">
        <v>100</v>
      </c>
      <c r="S48" s="48">
        <f>IF((Resultados!D12='BR hombre'!Q48),R48,0)</f>
        <v>0</v>
      </c>
      <c r="T48" s="48">
        <v>46</v>
      </c>
      <c r="U48" s="48">
        <v>87</v>
      </c>
      <c r="V48" s="48">
        <f>IF((Resultados!D13='BR hombre'!T48),U48,0)</f>
        <v>0</v>
      </c>
      <c r="W48" s="48">
        <v>46</v>
      </c>
      <c r="X48" s="48">
        <v>92</v>
      </c>
      <c r="Y48" s="48">
        <f>IF((Resultados!D14='BR hombre'!W48),X48,0)</f>
        <v>0</v>
      </c>
      <c r="Z48" s="48">
        <v>46</v>
      </c>
      <c r="AA48" s="48">
        <v>104</v>
      </c>
      <c r="AB48" s="48">
        <f>IF((Resultados!D15='BR hombre'!Z48),AA48,0)</f>
        <v>0</v>
      </c>
      <c r="AC48" s="48">
        <v>46</v>
      </c>
      <c r="AD48" s="48">
        <v>104</v>
      </c>
      <c r="AE48" s="48">
        <f>IF((Resultados!D16='BR hombre'!AC48),AD48,0)</f>
        <v>0</v>
      </c>
      <c r="AF48" s="48">
        <v>46</v>
      </c>
      <c r="AG48" s="48">
        <v>86</v>
      </c>
      <c r="AH48" s="48">
        <f>IF((Resultados!D17='BR hombre'!AF48),AG48,0)</f>
        <v>0</v>
      </c>
      <c r="AI48" s="48">
        <v>46</v>
      </c>
      <c r="AJ48" s="48">
        <v>111</v>
      </c>
      <c r="AK48" s="48">
        <f>IF((Resultados!D18='BR hombre'!AI48),AJ48,0)</f>
        <v>0</v>
      </c>
      <c r="AO48" s="48">
        <v>46</v>
      </c>
      <c r="AP48" s="48">
        <v>116</v>
      </c>
      <c r="AQ48" s="48">
        <f>IF((Resultados!D22='BR hombre'!AO48),AP48,0)</f>
        <v>0</v>
      </c>
      <c r="AR48" s="48">
        <v>46</v>
      </c>
      <c r="AS48" s="48">
        <v>76</v>
      </c>
      <c r="AT48" s="48">
        <f>IF((Resultados!D23='BR hombre'!AR48),AS48,0)</f>
        <v>0</v>
      </c>
      <c r="AU48" s="48">
        <v>46</v>
      </c>
      <c r="AV48" s="48">
        <v>80</v>
      </c>
      <c r="AW48" s="48">
        <f>IF((Resultados!D24='BR hombre'!AU48),AV48,0)</f>
        <v>0</v>
      </c>
      <c r="BG48" s="48">
        <v>46</v>
      </c>
      <c r="BH48" s="48">
        <v>98</v>
      </c>
      <c r="BI48" s="48">
        <f>IF((Resultados!D30='BR hombre'!BG48),BH48,0)</f>
        <v>0</v>
      </c>
      <c r="BJ48" s="48">
        <v>46</v>
      </c>
      <c r="BK48" s="48">
        <v>103</v>
      </c>
      <c r="BL48" s="48">
        <f>IF((Resultados!D31='BR hombre'!BJ48),BK48,0)</f>
        <v>0</v>
      </c>
      <c r="BM48" s="48">
        <v>46</v>
      </c>
      <c r="BN48" s="48">
        <v>89</v>
      </c>
      <c r="BO48" s="48">
        <f>IF((Resultados!D32='BR hombre'!BM48),BN48,0)</f>
        <v>0</v>
      </c>
      <c r="BS48" s="48">
        <v>46</v>
      </c>
      <c r="BT48" s="48">
        <v>115</v>
      </c>
      <c r="BU48" s="48">
        <f>IF((Resultados!D36&gt;='BR hombre'!BS48),BT48,0)</f>
        <v>0</v>
      </c>
    </row>
    <row r="49" spans="5:73" ht="12.75" customHeight="1" x14ac:dyDescent="0.2">
      <c r="E49" s="48">
        <v>47</v>
      </c>
      <c r="O49" s="48" t="s">
        <v>131</v>
      </c>
      <c r="P49" s="48">
        <f>SUM(P2:P48)</f>
        <v>6</v>
      </c>
      <c r="Q49" s="48">
        <v>47</v>
      </c>
      <c r="R49" s="48">
        <v>102</v>
      </c>
      <c r="S49" s="48">
        <f>IF((Resultados!D12='BR hombre'!Q49),R49,0)</f>
        <v>0</v>
      </c>
      <c r="T49" s="48">
        <v>47</v>
      </c>
      <c r="U49" s="48">
        <v>89</v>
      </c>
      <c r="V49" s="48">
        <f>IF((Resultados!D13='BR hombre'!T49),U49,0)</f>
        <v>0</v>
      </c>
      <c r="W49" s="48">
        <v>47</v>
      </c>
      <c r="X49" s="48">
        <v>93</v>
      </c>
      <c r="Y49" s="48">
        <f>IF((Resultados!D14='BR hombre'!W49),X49,0)</f>
        <v>0</v>
      </c>
      <c r="Z49" s="48">
        <v>47</v>
      </c>
      <c r="AA49" s="48">
        <v>106</v>
      </c>
      <c r="AB49" s="48">
        <f>IF((Resultados!D15='BR hombre'!Z49),AA49,0)</f>
        <v>0</v>
      </c>
      <c r="AC49" s="48">
        <v>47</v>
      </c>
      <c r="AD49" s="48">
        <v>105</v>
      </c>
      <c r="AE49" s="48">
        <f>IF((Resultados!D16='BR hombre'!AC49),AD49,0)</f>
        <v>0</v>
      </c>
      <c r="AF49" s="48">
        <v>47</v>
      </c>
      <c r="AG49" s="48">
        <v>90</v>
      </c>
      <c r="AH49" s="48">
        <f>IF((Resultados!D17='BR hombre'!AF49),AG49,0)</f>
        <v>0</v>
      </c>
      <c r="AI49" s="48">
        <v>47</v>
      </c>
      <c r="AJ49" s="48">
        <v>112</v>
      </c>
      <c r="AK49" s="48">
        <f>IF((Resultados!D18='BR hombre'!AI49),AJ49,0)</f>
        <v>0</v>
      </c>
      <c r="AO49" s="48">
        <v>47</v>
      </c>
      <c r="AP49" s="48">
        <v>119</v>
      </c>
      <c r="AQ49" s="48">
        <f>IF((Resultados!D22='BR hombre'!AO49),AP49,0)</f>
        <v>0</v>
      </c>
      <c r="AR49" s="48">
        <v>47</v>
      </c>
      <c r="AS49" s="48">
        <v>76</v>
      </c>
      <c r="AT49" s="48">
        <f>IF((Resultados!D23='BR hombre'!AR49),AS49,0)</f>
        <v>0</v>
      </c>
      <c r="AU49" s="48">
        <v>47</v>
      </c>
      <c r="AV49" s="48">
        <v>82</v>
      </c>
      <c r="AW49" s="48">
        <f>IF((Resultados!D24='BR hombre'!AU49),AV49,0)</f>
        <v>0</v>
      </c>
      <c r="BG49" s="48">
        <v>47</v>
      </c>
      <c r="BH49" s="48">
        <v>99</v>
      </c>
      <c r="BI49" s="48">
        <f>IF((Resultados!D30='BR hombre'!BG49),BH49,0)</f>
        <v>0</v>
      </c>
      <c r="BJ49" s="48">
        <v>47</v>
      </c>
      <c r="BK49" s="48">
        <v>105</v>
      </c>
      <c r="BL49" s="48">
        <f>IF((Resultados!D31='BR hombre'!BJ49),BK49,0)</f>
        <v>0</v>
      </c>
      <c r="BM49" s="48">
        <v>47</v>
      </c>
      <c r="BN49" s="48">
        <v>90</v>
      </c>
      <c r="BO49" s="48">
        <f>IF((Resultados!D32='BR hombre'!BM49),BN49,0)</f>
        <v>0</v>
      </c>
      <c r="BT49" s="48" t="s">
        <v>132</v>
      </c>
      <c r="BU49" s="48">
        <f>SUM(BU2:BU48)</f>
        <v>0</v>
      </c>
    </row>
    <row r="50" spans="5:73" ht="12.75" customHeight="1" x14ac:dyDescent="0.2">
      <c r="E50" s="48">
        <v>48</v>
      </c>
      <c r="Q50" s="48">
        <v>48</v>
      </c>
      <c r="R50" s="48">
        <v>106</v>
      </c>
      <c r="S50" s="48">
        <f>IF((Resultados!D12='BR hombre'!Q50),R50,0)</f>
        <v>0</v>
      </c>
      <c r="T50" s="48">
        <v>48</v>
      </c>
      <c r="U50" s="48">
        <v>90</v>
      </c>
      <c r="V50" s="48">
        <f>IF((Resultados!D13='BR hombre'!T50),U50,0)</f>
        <v>0</v>
      </c>
      <c r="W50" s="48">
        <v>48</v>
      </c>
      <c r="X50" s="48">
        <v>96</v>
      </c>
      <c r="Y50" s="48">
        <f>IF((Resultados!D14='BR hombre'!W50),X50,0)</f>
        <v>0</v>
      </c>
      <c r="Z50" s="48">
        <v>48</v>
      </c>
      <c r="AA50" s="48">
        <v>108</v>
      </c>
      <c r="AB50" s="48">
        <f>IF((Resultados!D15='BR hombre'!Z50),AA50,0)</f>
        <v>0</v>
      </c>
      <c r="AC50" s="48">
        <v>48</v>
      </c>
      <c r="AD50" s="48">
        <v>106</v>
      </c>
      <c r="AE50" s="48">
        <f>IF((Resultados!D16='BR hombre'!AC50),AD50,0)</f>
        <v>0</v>
      </c>
      <c r="AF50" s="48">
        <v>48</v>
      </c>
      <c r="AG50" s="48">
        <v>93</v>
      </c>
      <c r="AH50" s="48">
        <f>IF((Resultados!D17='BR hombre'!AF50),AG50,0)</f>
        <v>0</v>
      </c>
      <c r="AI50" s="48">
        <v>48</v>
      </c>
      <c r="AJ50" s="48">
        <v>113</v>
      </c>
      <c r="AK50" s="48">
        <f>IF((Resultados!D18='BR hombre'!AI50),AJ50,0)</f>
        <v>0</v>
      </c>
      <c r="AO50" s="48">
        <v>48</v>
      </c>
      <c r="AP50" s="48">
        <v>121</v>
      </c>
      <c r="AQ50" s="48">
        <f>IF((Resultados!D22&gt;='BR hombre'!AO50),AP50,0)</f>
        <v>0</v>
      </c>
      <c r="AR50" s="48">
        <v>48</v>
      </c>
      <c r="AS50" s="48">
        <v>77</v>
      </c>
      <c r="AT50" s="48">
        <f>IF((Resultados!D23='BR hombre'!AR50),AS50,0)</f>
        <v>0</v>
      </c>
      <c r="AU50" s="48">
        <v>48</v>
      </c>
      <c r="AV50" s="48">
        <v>85</v>
      </c>
      <c r="AW50" s="48">
        <f>IF((Resultados!D24='BR hombre'!AU50),AV50,0)</f>
        <v>0</v>
      </c>
      <c r="BG50" s="48">
        <v>48</v>
      </c>
      <c r="BH50" s="48">
        <v>99</v>
      </c>
      <c r="BI50" s="48">
        <f>IF((Resultados!D30='BR hombre'!BG50),BH50,0)</f>
        <v>0</v>
      </c>
      <c r="BJ50" s="48">
        <v>48</v>
      </c>
      <c r="BK50" s="48">
        <v>108</v>
      </c>
      <c r="BL50" s="48">
        <f>IF((Resultados!D31='BR hombre'!BJ50),BK50,0)</f>
        <v>0</v>
      </c>
      <c r="BM50" s="48">
        <v>48</v>
      </c>
      <c r="BN50" s="48">
        <v>91</v>
      </c>
      <c r="BO50" s="48">
        <f>IF((Resultados!D32='BR hombre'!BM50),BN50,0)</f>
        <v>0</v>
      </c>
    </row>
    <row r="51" spans="5:73" ht="12.75" customHeight="1" x14ac:dyDescent="0.2">
      <c r="E51" s="48">
        <v>49</v>
      </c>
      <c r="Q51" s="48">
        <v>49</v>
      </c>
      <c r="R51" s="48">
        <v>111</v>
      </c>
      <c r="S51" s="48">
        <f>IF((Resultados!D12='BR hombre'!Q51),R51,0)</f>
        <v>0</v>
      </c>
      <c r="T51" s="48">
        <v>49</v>
      </c>
      <c r="U51" s="48">
        <v>91</v>
      </c>
      <c r="V51" s="48">
        <f>IF((Resultados!D13='BR hombre'!T51),U51,0)</f>
        <v>0</v>
      </c>
      <c r="W51" s="48">
        <v>49</v>
      </c>
      <c r="X51" s="48">
        <v>98</v>
      </c>
      <c r="Y51" s="48">
        <f>IF((Resultados!D14='BR hombre'!W51),X51,0)</f>
        <v>0</v>
      </c>
      <c r="Z51" s="48">
        <v>49</v>
      </c>
      <c r="AA51" s="48">
        <v>110</v>
      </c>
      <c r="AB51" s="48">
        <f>IF((Resultados!D15='BR hombre'!Z51),AA51,0)</f>
        <v>0</v>
      </c>
      <c r="AC51" s="48">
        <v>49</v>
      </c>
      <c r="AD51" s="48">
        <v>114</v>
      </c>
      <c r="AE51" s="48">
        <f>IF((Resultados!D16='BR hombre'!AC51),AD51,0)</f>
        <v>0</v>
      </c>
      <c r="AF51" s="48">
        <v>49</v>
      </c>
      <c r="AG51" s="48">
        <v>94</v>
      </c>
      <c r="AH51" s="48">
        <f>IF((Resultados!D17='BR hombre'!AF51),AG51,0)</f>
        <v>0</v>
      </c>
      <c r="AI51" s="48">
        <v>49</v>
      </c>
      <c r="AJ51" s="48">
        <v>114</v>
      </c>
      <c r="AK51" s="48">
        <f>IF((Resultados!D18='BR hombre'!AI51),AJ51,0)</f>
        <v>0</v>
      </c>
      <c r="AP51" s="48" t="s">
        <v>133</v>
      </c>
      <c r="AQ51" s="48">
        <f>SUM(AQ2:AQ50)</f>
        <v>6</v>
      </c>
      <c r="AR51" s="48">
        <v>49</v>
      </c>
      <c r="AS51" s="48">
        <v>80</v>
      </c>
      <c r="AT51" s="48">
        <f>IF((Resultados!D23='BR hombre'!AR51),AS51,0)</f>
        <v>0</v>
      </c>
      <c r="AU51" s="48">
        <v>49</v>
      </c>
      <c r="AV51" s="48">
        <v>88</v>
      </c>
      <c r="AW51" s="48">
        <f>IF((Resultados!D24='BR hombre'!AU51),AV51,0)</f>
        <v>0</v>
      </c>
      <c r="BG51" s="48">
        <v>49</v>
      </c>
      <c r="BH51" s="48">
        <v>100</v>
      </c>
      <c r="BI51" s="48">
        <f>IF((Resultados!D30='BR hombre'!BG51),BH51,0)</f>
        <v>0</v>
      </c>
      <c r="BJ51" s="48">
        <v>49</v>
      </c>
      <c r="BK51" s="48">
        <v>111</v>
      </c>
      <c r="BL51" s="48">
        <f>IF((Resultados!D31='BR hombre'!BJ51),BK51,0)</f>
        <v>0</v>
      </c>
      <c r="BM51" s="48">
        <v>49</v>
      </c>
      <c r="BN51" s="48">
        <v>92</v>
      </c>
      <c r="BO51" s="48">
        <f>IF((Resultados!D32='BR hombre'!BM51),BN51,0)</f>
        <v>0</v>
      </c>
    </row>
    <row r="52" spans="5:73" ht="12.75" customHeight="1" x14ac:dyDescent="0.2">
      <c r="E52" s="48">
        <v>50</v>
      </c>
      <c r="Q52" s="48">
        <v>50</v>
      </c>
      <c r="R52" s="48">
        <v>116</v>
      </c>
      <c r="S52" s="48">
        <f>IF((Resultados!D12='BR hombre'!Q52),R52,0)</f>
        <v>0</v>
      </c>
      <c r="T52" s="48">
        <v>50</v>
      </c>
      <c r="U52" s="48">
        <v>94</v>
      </c>
      <c r="V52" s="48">
        <f>IF((Resultados!D13='BR hombre'!T52),U52,0)</f>
        <v>0</v>
      </c>
      <c r="W52" s="48">
        <v>50</v>
      </c>
      <c r="X52" s="48">
        <v>100</v>
      </c>
      <c r="Y52" s="48">
        <f>IF((Resultados!D14='BR hombre'!W52),X52,0)</f>
        <v>0</v>
      </c>
      <c r="Z52" s="48">
        <v>50</v>
      </c>
      <c r="AA52" s="48">
        <v>112</v>
      </c>
      <c r="AB52" s="48">
        <f>IF((Resultados!D15='BR hombre'!Z52),AA52,0)</f>
        <v>0</v>
      </c>
      <c r="AC52" s="48">
        <v>50</v>
      </c>
      <c r="AD52" s="48">
        <v>116</v>
      </c>
      <c r="AE52" s="48">
        <f>IF((Resultados!D16='BR hombre'!AC52),AD52,0)</f>
        <v>0</v>
      </c>
      <c r="AF52" s="48">
        <v>50</v>
      </c>
      <c r="AG52" s="48">
        <v>95</v>
      </c>
      <c r="AH52" s="48">
        <f>IF((Resultados!D17='BR hombre'!AF52),AG52,0)</f>
        <v>0</v>
      </c>
      <c r="AI52" s="48">
        <v>50</v>
      </c>
      <c r="AJ52" s="48">
        <v>116</v>
      </c>
      <c r="AK52" s="48">
        <f>IF((Resultados!D18='BR hombre'!AI52),AJ52,0)</f>
        <v>0</v>
      </c>
      <c r="AR52" s="48">
        <v>50</v>
      </c>
      <c r="AS52" s="48">
        <v>84</v>
      </c>
      <c r="AT52" s="48">
        <f>IF((Resultados!D23='BR hombre'!AR52),AS52,0)</f>
        <v>0</v>
      </c>
      <c r="AU52" s="48">
        <v>50</v>
      </c>
      <c r="AV52" s="48">
        <v>92</v>
      </c>
      <c r="AW52" s="48">
        <f>IF((Resultados!D24='BR hombre'!AU52),AV52,0)</f>
        <v>0</v>
      </c>
      <c r="BG52" s="48">
        <v>50</v>
      </c>
      <c r="BH52" s="48">
        <v>100</v>
      </c>
      <c r="BI52" s="48">
        <f>IF((Resultados!D30='BR hombre'!BG52),BH52,0)</f>
        <v>0</v>
      </c>
      <c r="BJ52" s="48">
        <v>50</v>
      </c>
      <c r="BK52" s="48">
        <v>113</v>
      </c>
      <c r="BL52" s="48">
        <f>IF((Resultados!D31='BR hombre'!BJ52),BK52,0)</f>
        <v>0</v>
      </c>
      <c r="BM52" s="48">
        <v>50</v>
      </c>
      <c r="BN52" s="48">
        <v>94</v>
      </c>
      <c r="BO52" s="48">
        <f>IF((Resultados!D32='BR hombre'!BM52),BN52,0)</f>
        <v>0</v>
      </c>
    </row>
    <row r="53" spans="5:73" ht="12.75" customHeight="1" x14ac:dyDescent="0.2">
      <c r="E53" s="48">
        <v>51</v>
      </c>
      <c r="Q53" s="48">
        <v>51</v>
      </c>
      <c r="R53" s="48">
        <v>121</v>
      </c>
      <c r="S53" s="48">
        <f>IF((Resultados!D12&gt;='BR hombre'!Q53),R53,0)</f>
        <v>0</v>
      </c>
      <c r="T53" s="48">
        <v>51</v>
      </c>
      <c r="U53" s="48">
        <v>93</v>
      </c>
      <c r="V53" s="48">
        <f>IF((Resultados!D13='BR hombre'!T53),U53,0)</f>
        <v>0</v>
      </c>
      <c r="W53" s="48">
        <v>51</v>
      </c>
      <c r="X53" s="48">
        <v>101</v>
      </c>
      <c r="Y53" s="48">
        <f>IF((Resultados!D14='BR hombre'!W53),X53,0)</f>
        <v>0</v>
      </c>
      <c r="Z53" s="48">
        <v>51</v>
      </c>
      <c r="AA53" s="48">
        <v>114</v>
      </c>
      <c r="AB53" s="48">
        <f>IF((Resultados!D15='BR hombre'!Z53),AA53,0)</f>
        <v>0</v>
      </c>
      <c r="AC53" s="48">
        <v>51</v>
      </c>
      <c r="AD53" s="48">
        <v>118</v>
      </c>
      <c r="AE53" s="48">
        <f>IF((Resultados!D16='BR hombre'!AC53),AD53,0)</f>
        <v>0</v>
      </c>
      <c r="AF53" s="48">
        <v>51</v>
      </c>
      <c r="AG53" s="48">
        <v>96</v>
      </c>
      <c r="AH53" s="48">
        <f>IF((Resultados!D17='BR hombre'!AF53),AG53,0)</f>
        <v>0</v>
      </c>
      <c r="AI53" s="48">
        <v>51</v>
      </c>
      <c r="AJ53" s="48">
        <v>117</v>
      </c>
      <c r="AK53" s="48">
        <f>IF((Resultados!D18='BR hombre'!AI53),AJ53,0)</f>
        <v>0</v>
      </c>
      <c r="AR53" s="48">
        <v>51</v>
      </c>
      <c r="AS53" s="48">
        <v>87</v>
      </c>
      <c r="AT53" s="48">
        <f>IF((Resultados!D23='BR hombre'!AR53),AS53,0)</f>
        <v>0</v>
      </c>
      <c r="AU53" s="48">
        <v>51</v>
      </c>
      <c r="AV53" s="48">
        <v>95</v>
      </c>
      <c r="AW53" s="48">
        <f>IF((Resultados!D24='BR hombre'!AU53),AV53,0)</f>
        <v>0</v>
      </c>
      <c r="BG53" s="48">
        <v>51</v>
      </c>
      <c r="BH53" s="48">
        <v>104</v>
      </c>
      <c r="BI53" s="48">
        <f>IF((Resultados!D30='BR hombre'!BG53),BH53,0)</f>
        <v>0</v>
      </c>
      <c r="BJ53" s="48">
        <v>51</v>
      </c>
      <c r="BK53" s="48">
        <v>115</v>
      </c>
      <c r="BL53" s="48">
        <f>IF((Resultados!D31&gt;='BR hombre'!BJ53),BK53,0)</f>
        <v>0</v>
      </c>
      <c r="BM53" s="48">
        <v>51</v>
      </c>
      <c r="BN53" s="48">
        <v>95</v>
      </c>
      <c r="BO53" s="48">
        <f>IF((Resultados!D32='BR hombre'!BM53),BN53,0)</f>
        <v>0</v>
      </c>
    </row>
    <row r="54" spans="5:73" ht="12.75" customHeight="1" x14ac:dyDescent="0.2">
      <c r="E54" s="48">
        <v>52</v>
      </c>
      <c r="R54" s="48" t="s">
        <v>134</v>
      </c>
      <c r="S54" s="48">
        <f>SUM(S2:S53)</f>
        <v>0</v>
      </c>
      <c r="T54" s="48">
        <v>52</v>
      </c>
      <c r="U54" s="48">
        <v>99</v>
      </c>
      <c r="V54" s="48">
        <f>IF((Resultados!D13='BR hombre'!T54),U54,0)</f>
        <v>0</v>
      </c>
      <c r="W54" s="48">
        <v>52</v>
      </c>
      <c r="X54" s="48">
        <v>101</v>
      </c>
      <c r="Y54" s="48">
        <f>IF((Resultados!D14='BR hombre'!W54),X54,0)</f>
        <v>0</v>
      </c>
      <c r="Z54" s="48">
        <v>52</v>
      </c>
      <c r="AA54" s="48">
        <v>116</v>
      </c>
      <c r="AB54" s="48">
        <f>IF((Resultados!D15='BR hombre'!Z54),AA54,0)</f>
        <v>0</v>
      </c>
      <c r="AC54" s="48">
        <v>52</v>
      </c>
      <c r="AD54" s="48">
        <v>119</v>
      </c>
      <c r="AE54" s="48">
        <f>IF((Resultados!D16='BR hombre'!AC54),AD54,0)</f>
        <v>0</v>
      </c>
      <c r="AF54" s="48">
        <v>52</v>
      </c>
      <c r="AG54" s="48">
        <v>97</v>
      </c>
      <c r="AH54" s="48">
        <f>IF((Resultados!D17='BR hombre'!AF54),AG54,0)</f>
        <v>0</v>
      </c>
      <c r="AI54" s="48">
        <v>52</v>
      </c>
      <c r="AJ54" s="48">
        <v>118</v>
      </c>
      <c r="AK54" s="48">
        <f>IF((Resultados!D18='BR hombre'!AI54),AJ54,0)</f>
        <v>0</v>
      </c>
      <c r="AR54" s="48">
        <v>52</v>
      </c>
      <c r="AS54" s="48">
        <v>92</v>
      </c>
      <c r="AT54" s="48">
        <f>IF((Resultados!D23='BR hombre'!AR54),AS54,0)</f>
        <v>0</v>
      </c>
      <c r="AU54" s="48">
        <v>52</v>
      </c>
      <c r="AV54" s="48">
        <v>98</v>
      </c>
      <c r="AW54" s="48">
        <f>IF((Resultados!D24='BR hombre'!AU54),AV54,0)</f>
        <v>0</v>
      </c>
      <c r="BG54" s="48">
        <v>52</v>
      </c>
      <c r="BH54" s="48">
        <v>107</v>
      </c>
      <c r="BI54" s="48">
        <f>IF((Resultados!D30='BR hombre'!BG54),BH54,0)</f>
        <v>0</v>
      </c>
      <c r="BK54" s="48" t="s">
        <v>135</v>
      </c>
      <c r="BL54" s="48">
        <f>SUM(BL2:BL53)</f>
        <v>0</v>
      </c>
      <c r="BM54" s="48">
        <v>52</v>
      </c>
      <c r="BN54" s="48">
        <v>97</v>
      </c>
      <c r="BO54" s="48">
        <f>IF((Resultados!D32='BR hombre'!BM54),BN54,0)</f>
        <v>0</v>
      </c>
    </row>
    <row r="55" spans="5:73" ht="12.75" customHeight="1" x14ac:dyDescent="0.2">
      <c r="E55" s="48">
        <v>53</v>
      </c>
      <c r="T55" s="48">
        <v>53</v>
      </c>
      <c r="U55" s="48">
        <v>103</v>
      </c>
      <c r="V55" s="48">
        <f>IF((Resultados!D13='BR hombre'!T55),U55,0)</f>
        <v>0</v>
      </c>
      <c r="W55" s="48">
        <v>53</v>
      </c>
      <c r="X55" s="48">
        <v>102</v>
      </c>
      <c r="Y55" s="48">
        <f>IF((Resultados!D14='BR hombre'!W55),X55,0)</f>
        <v>0</v>
      </c>
      <c r="Z55" s="48">
        <v>53</v>
      </c>
      <c r="AA55" s="48">
        <v>118</v>
      </c>
      <c r="AB55" s="48">
        <f>IF((Resultados!D15='BR hombre'!Z55),AA55,0)</f>
        <v>0</v>
      </c>
      <c r="AC55" s="48">
        <v>53</v>
      </c>
      <c r="AD55" s="48">
        <v>121</v>
      </c>
      <c r="AE55" s="48">
        <f>IF((Resultados!D16&gt;='BR hombre'!AC55),AD55,0)</f>
        <v>0</v>
      </c>
      <c r="AF55" s="48">
        <v>53</v>
      </c>
      <c r="AG55" s="48">
        <v>98</v>
      </c>
      <c r="AH55" s="48">
        <f>IF((Resultados!D17='BR hombre'!AF55),AG55,0)</f>
        <v>0</v>
      </c>
      <c r="AI55" s="48">
        <v>53</v>
      </c>
      <c r="AJ55" s="48">
        <v>119</v>
      </c>
      <c r="AK55" s="48">
        <f>IF((Resultados!D18='BR hombre'!AI55),AJ55,0)</f>
        <v>0</v>
      </c>
      <c r="AR55" s="48">
        <v>53</v>
      </c>
      <c r="AS55" s="48">
        <v>95</v>
      </c>
      <c r="AT55" s="48">
        <f>IF((Resultados!D23='BR hombre'!AR55),AS55,0)</f>
        <v>0</v>
      </c>
      <c r="AU55" s="48">
        <v>53</v>
      </c>
      <c r="AV55" s="48">
        <v>100</v>
      </c>
      <c r="AW55" s="48">
        <f>IF((Resultados!D24='BR hombre'!AU55),AV55,0)</f>
        <v>0</v>
      </c>
      <c r="BG55" s="48">
        <v>53</v>
      </c>
      <c r="BH55" s="48">
        <v>110</v>
      </c>
      <c r="BI55" s="48">
        <f>IF((Resultados!D30='BR hombre'!BG55),BH55,0)</f>
        <v>0</v>
      </c>
      <c r="BM55" s="48">
        <v>53</v>
      </c>
      <c r="BN55" s="48">
        <v>98</v>
      </c>
      <c r="BO55" s="48">
        <f>IF((Resultados!D32='BR hombre'!BM55),BN55,0)</f>
        <v>0</v>
      </c>
    </row>
    <row r="56" spans="5:73" ht="12.75" customHeight="1" x14ac:dyDescent="0.2">
      <c r="E56" s="48">
        <v>54</v>
      </c>
      <c r="T56" s="48">
        <v>54</v>
      </c>
      <c r="U56" s="48">
        <v>108</v>
      </c>
      <c r="V56" s="48">
        <f>IF((Resultados!D13='BR hombre'!T56),U56,0)</f>
        <v>0</v>
      </c>
      <c r="W56" s="48">
        <v>54</v>
      </c>
      <c r="X56" s="48">
        <v>103</v>
      </c>
      <c r="Y56" s="48">
        <f>IF((Resultados!D14='BR hombre'!W56),X56,0)</f>
        <v>0</v>
      </c>
      <c r="Z56" s="48">
        <v>54</v>
      </c>
      <c r="AA56" s="48">
        <v>121</v>
      </c>
      <c r="AB56" s="48">
        <f>IF((Resultados!D15&gt;='BR hombre'!Z56),AA56,0)</f>
        <v>0</v>
      </c>
      <c r="AD56" s="48" t="s">
        <v>136</v>
      </c>
      <c r="AE56" s="48">
        <f>SUM(AE2:AE55)</f>
        <v>0</v>
      </c>
      <c r="AF56" s="48">
        <v>54</v>
      </c>
      <c r="AG56" s="48">
        <v>102</v>
      </c>
      <c r="AH56" s="48">
        <f>IF((Resultados!D17='BR hombre'!AF56),AG56,0)</f>
        <v>0</v>
      </c>
      <c r="AI56" s="48">
        <v>54</v>
      </c>
      <c r="AJ56" s="48">
        <v>120</v>
      </c>
      <c r="AK56" s="48">
        <f>IF((Resultados!D18='BR hombre'!AI56),AJ56,0)</f>
        <v>0</v>
      </c>
      <c r="AR56" s="48">
        <v>54</v>
      </c>
      <c r="AS56" s="48">
        <v>97</v>
      </c>
      <c r="AT56" s="48">
        <f>IF((Resultados!D23='BR hombre'!AR56),AS56,0)</f>
        <v>0</v>
      </c>
      <c r="AU56" s="48">
        <v>54</v>
      </c>
      <c r="AV56" s="48">
        <v>102</v>
      </c>
      <c r="AW56" s="48">
        <f>IF((Resultados!D24='BR hombre'!AU56),AV56,0)</f>
        <v>0</v>
      </c>
      <c r="BG56" s="48">
        <v>54</v>
      </c>
      <c r="BH56" s="48">
        <v>112</v>
      </c>
      <c r="BI56" s="48">
        <f>IF((Resultados!D30='BR hombre'!BG56),BH56,0)</f>
        <v>0</v>
      </c>
      <c r="BM56" s="48">
        <v>54</v>
      </c>
      <c r="BN56" s="48">
        <v>99</v>
      </c>
      <c r="BO56" s="48">
        <f>IF((Resultados!D32='BR hombre'!BM56),BN56,0)</f>
        <v>0</v>
      </c>
    </row>
    <row r="57" spans="5:73" ht="12.75" customHeight="1" x14ac:dyDescent="0.2">
      <c r="E57" s="48">
        <v>55</v>
      </c>
      <c r="T57" s="48">
        <v>55</v>
      </c>
      <c r="U57" s="48">
        <v>112</v>
      </c>
      <c r="V57" s="48">
        <f>IF((Resultados!D13='BR hombre'!T57),U57,0)</f>
        <v>0</v>
      </c>
      <c r="W57" s="48">
        <v>55</v>
      </c>
      <c r="X57" s="48">
        <v>104</v>
      </c>
      <c r="Y57" s="48">
        <f>IF((Resultados!D14='BR hombre'!W57),X57,0)</f>
        <v>0</v>
      </c>
      <c r="AA57" s="49" t="s">
        <v>137</v>
      </c>
      <c r="AB57" s="48">
        <f>SUM(AB2:AB56)</f>
        <v>0</v>
      </c>
      <c r="AF57" s="48">
        <v>55</v>
      </c>
      <c r="AG57" s="48">
        <v>106</v>
      </c>
      <c r="AH57" s="48">
        <f>IF((Resultados!D17='BR hombre'!AF57),AG57,0)</f>
        <v>0</v>
      </c>
      <c r="AI57" s="48">
        <v>55</v>
      </c>
      <c r="AJ57" s="48">
        <v>121</v>
      </c>
      <c r="AK57" s="48">
        <f>IF((Resultados!D18&gt;='BR hombre'!AI57),AJ57,0)</f>
        <v>0</v>
      </c>
      <c r="AR57" s="48">
        <v>55</v>
      </c>
      <c r="AS57" s="48">
        <v>100</v>
      </c>
      <c r="AT57" s="48">
        <f>IF((Resultados!D23='BR hombre'!AR57),AS57,0)</f>
        <v>0</v>
      </c>
      <c r="AU57" s="48">
        <v>55</v>
      </c>
      <c r="AV57" s="48">
        <v>104</v>
      </c>
      <c r="AW57" s="48">
        <f>IF((Resultados!D24='BR hombre'!AU57),AV57,0)</f>
        <v>0</v>
      </c>
      <c r="BG57" s="48">
        <v>55</v>
      </c>
      <c r="BH57" s="48">
        <v>114</v>
      </c>
      <c r="BI57" s="48">
        <f>IF((Resultados!D30='BR hombre'!BG57),BH57,0)</f>
        <v>0</v>
      </c>
      <c r="BM57" s="48">
        <v>55</v>
      </c>
      <c r="BN57" s="48">
        <v>100</v>
      </c>
      <c r="BO57" s="48">
        <f>IF((Resultados!D32='BR hombre'!BM57),BN57,0)</f>
        <v>0</v>
      </c>
    </row>
    <row r="58" spans="5:73" ht="12.75" customHeight="1" x14ac:dyDescent="0.2">
      <c r="E58" s="48">
        <v>56</v>
      </c>
      <c r="T58" s="48">
        <v>56</v>
      </c>
      <c r="U58" s="48">
        <v>116</v>
      </c>
      <c r="V58" s="48">
        <f>IF((Resultados!D13='BR hombre'!T58),U58,0)</f>
        <v>0</v>
      </c>
      <c r="W58" s="48">
        <v>56</v>
      </c>
      <c r="X58" s="48">
        <v>104</v>
      </c>
      <c r="Y58" s="48">
        <f>IF((Resultados!D14='BR hombre'!W58),X58,0)</f>
        <v>0</v>
      </c>
      <c r="AF58" s="48">
        <v>56</v>
      </c>
      <c r="AG58" s="48">
        <v>108</v>
      </c>
      <c r="AH58" s="48">
        <f>IF((Resultados!D17='BR hombre'!AF58),AG58,0)</f>
        <v>0</v>
      </c>
      <c r="AJ58" s="48" t="s">
        <v>138</v>
      </c>
      <c r="AK58" s="48">
        <f>SUM(AK2:AK57)</f>
        <v>0</v>
      </c>
      <c r="AR58" s="48">
        <v>56</v>
      </c>
      <c r="AS58" s="48">
        <v>104</v>
      </c>
      <c r="AT58" s="48">
        <f>IF((Resultados!D23='BR hombre'!AR58),AS58,0)</f>
        <v>0</v>
      </c>
      <c r="AU58" s="48">
        <v>56</v>
      </c>
      <c r="AV58" s="48">
        <v>107</v>
      </c>
      <c r="AW58" s="48">
        <f>IF((Resultados!D24='BR hombre'!AU58),AV58,0)</f>
        <v>0</v>
      </c>
      <c r="BG58" s="48">
        <v>56</v>
      </c>
      <c r="BH58" s="48">
        <v>115</v>
      </c>
      <c r="BI58" s="48">
        <f>IF((Resultados!D30&gt;='BR hombre'!BG58),BH58,0)</f>
        <v>0</v>
      </c>
      <c r="BM58" s="48">
        <v>56</v>
      </c>
      <c r="BN58" s="48">
        <v>103</v>
      </c>
      <c r="BO58" s="48">
        <f>IF((Resultados!D32='BR hombre'!BM58),BN58,0)</f>
        <v>0</v>
      </c>
    </row>
    <row r="59" spans="5:73" ht="12.75" customHeight="1" x14ac:dyDescent="0.2">
      <c r="E59" s="48">
        <v>57</v>
      </c>
      <c r="T59" s="48">
        <v>57</v>
      </c>
      <c r="U59" s="48">
        <v>118</v>
      </c>
      <c r="V59" s="48">
        <f>IF((Resultados!D13='BR hombre'!T59),U59,0)</f>
        <v>0</v>
      </c>
      <c r="W59" s="48">
        <v>57</v>
      </c>
      <c r="X59" s="48">
        <v>105</v>
      </c>
      <c r="Y59" s="48">
        <f>IF((Resultados!D14='BR hombre'!W59),X59,0)</f>
        <v>0</v>
      </c>
      <c r="AF59" s="48">
        <v>57</v>
      </c>
      <c r="AG59" s="48">
        <v>110</v>
      </c>
      <c r="AH59" s="48">
        <f>IF((Resultados!D17='BR hombre'!AF59),AG59,0)</f>
        <v>0</v>
      </c>
      <c r="AR59" s="48">
        <v>57</v>
      </c>
      <c r="AS59" s="48">
        <v>108</v>
      </c>
      <c r="AT59" s="48">
        <f>IF((Resultados!D23='BR hombre'!AR59),AS59,0)</f>
        <v>0</v>
      </c>
      <c r="AU59" s="48">
        <v>57</v>
      </c>
      <c r="AV59" s="48">
        <v>109</v>
      </c>
      <c r="AW59" s="48">
        <f>IF((Resultados!D24='BR hombre'!AU59),AV59,0)</f>
        <v>0</v>
      </c>
      <c r="BH59" s="48" t="s">
        <v>139</v>
      </c>
      <c r="BI59" s="48">
        <f>SUM(BI2:BI58)</f>
        <v>0</v>
      </c>
      <c r="BM59" s="48">
        <v>57</v>
      </c>
      <c r="BN59" s="48">
        <v>106</v>
      </c>
      <c r="BO59" s="48">
        <f>IF((Resultados!D32='BR hombre'!BM59),BN59,0)</f>
        <v>0</v>
      </c>
    </row>
    <row r="60" spans="5:73" ht="12.75" customHeight="1" x14ac:dyDescent="0.2">
      <c r="E60" s="48">
        <v>58</v>
      </c>
      <c r="T60" s="48">
        <v>58</v>
      </c>
      <c r="U60" s="48">
        <v>121</v>
      </c>
      <c r="V60" s="48">
        <f>IF((Resultados!D13&gt;='BR hombre'!T60),U60,0)</f>
        <v>0</v>
      </c>
      <c r="W60" s="48">
        <v>58</v>
      </c>
      <c r="X60" s="48">
        <v>106</v>
      </c>
      <c r="Y60" s="48">
        <f>IF((Resultados!D14='BR hombre'!W60),X60,0)</f>
        <v>0</v>
      </c>
      <c r="AF60" s="48">
        <v>58</v>
      </c>
      <c r="AG60" s="48">
        <v>113</v>
      </c>
      <c r="AH60" s="48">
        <f>IF((Resultados!D17='BR hombre'!AF60),AG60,0)</f>
        <v>0</v>
      </c>
      <c r="AR60" s="48">
        <v>58</v>
      </c>
      <c r="AS60" s="48">
        <v>110</v>
      </c>
      <c r="AT60" s="48">
        <f>IF((Resultados!D23='BR hombre'!AR60),AS60,0)</f>
        <v>0</v>
      </c>
      <c r="AU60" s="48">
        <v>58</v>
      </c>
      <c r="AV60" s="48">
        <v>111</v>
      </c>
      <c r="AW60" s="48">
        <f>IF((Resultados!D24='BR hombre'!AU60),AV60,0)</f>
        <v>0</v>
      </c>
      <c r="BM60" s="48">
        <v>58</v>
      </c>
      <c r="BN60" s="48">
        <v>109</v>
      </c>
      <c r="BO60" s="48">
        <f>IF((Resultados!D32='BR hombre'!BM60),BN60,0)</f>
        <v>0</v>
      </c>
    </row>
    <row r="61" spans="5:73" ht="12.75" customHeight="1" x14ac:dyDescent="0.2">
      <c r="E61" s="48">
        <v>59</v>
      </c>
      <c r="U61" s="48" t="s">
        <v>140</v>
      </c>
      <c r="V61" s="48">
        <f>SUM(V2:V60)</f>
        <v>6</v>
      </c>
      <c r="W61" s="48">
        <v>59</v>
      </c>
      <c r="X61" s="48">
        <v>108</v>
      </c>
      <c r="Y61" s="48">
        <f>IF((Resultados!D14='BR hombre'!W61),X61,0)</f>
        <v>0</v>
      </c>
      <c r="AF61" s="48">
        <v>59</v>
      </c>
      <c r="AG61" s="48">
        <v>116</v>
      </c>
      <c r="AH61" s="48">
        <f>IF((Resultados!D17='BR hombre'!AF61),AG61,0)</f>
        <v>0</v>
      </c>
      <c r="AR61" s="48">
        <v>59</v>
      </c>
      <c r="AS61" s="48">
        <v>112</v>
      </c>
      <c r="AT61" s="48">
        <f>IF((Resultados!D23='BR hombre'!AR61),AS61,0)</f>
        <v>0</v>
      </c>
      <c r="AU61" s="48">
        <v>59</v>
      </c>
      <c r="AV61" s="48">
        <v>113</v>
      </c>
      <c r="AW61" s="48">
        <f>IF((Resultados!D24='BR hombre'!AU61),AV61,0)</f>
        <v>0</v>
      </c>
      <c r="BM61" s="48">
        <v>59</v>
      </c>
      <c r="BN61" s="48">
        <v>112</v>
      </c>
      <c r="BO61" s="48">
        <f>IF((Resultados!D32='BR hombre'!BM61),BN61,0)</f>
        <v>0</v>
      </c>
    </row>
    <row r="62" spans="5:73" ht="12.75" customHeight="1" x14ac:dyDescent="0.2">
      <c r="E62" s="48">
        <v>60</v>
      </c>
      <c r="W62" s="48">
        <v>60</v>
      </c>
      <c r="X62" s="48">
        <v>110</v>
      </c>
      <c r="Y62" s="48">
        <f>IF((Resultados!D14='BR hombre'!W62),X62,0)</f>
        <v>0</v>
      </c>
      <c r="AF62" s="48">
        <v>60</v>
      </c>
      <c r="AG62" s="48">
        <v>118</v>
      </c>
      <c r="AH62" s="48">
        <f>IF((Resultados!D17='BR hombre'!AF62),AG62,0)</f>
        <v>0</v>
      </c>
      <c r="AR62" s="48">
        <v>60</v>
      </c>
      <c r="AS62" s="48">
        <v>114</v>
      </c>
      <c r="AT62" s="48">
        <f>IF((Resultados!D23='BR hombre'!AR62),AS62,0)</f>
        <v>0</v>
      </c>
      <c r="AU62" s="48">
        <v>60</v>
      </c>
      <c r="AV62" s="48">
        <v>117</v>
      </c>
      <c r="AW62" s="48">
        <f>IF((Resultados!D24='BR hombre'!AU62),AV62,0)</f>
        <v>0</v>
      </c>
      <c r="BM62" s="48">
        <v>60</v>
      </c>
      <c r="BN62" s="48">
        <v>115</v>
      </c>
      <c r="BO62" s="48">
        <f>IF((Resultados!D32&gt;='BR hombre'!BM62),BN62,0)</f>
        <v>0</v>
      </c>
    </row>
    <row r="63" spans="5:73" ht="12.75" customHeight="1" x14ac:dyDescent="0.2">
      <c r="E63" s="48">
        <v>61</v>
      </c>
      <c r="W63" s="48">
        <v>61</v>
      </c>
      <c r="X63" s="48">
        <v>112</v>
      </c>
      <c r="Y63" s="48">
        <f>IF((Resultados!D14='BR hombre'!W63),X63,0)</f>
        <v>0</v>
      </c>
      <c r="AF63" s="48">
        <v>61</v>
      </c>
      <c r="AG63" s="48">
        <v>121</v>
      </c>
      <c r="AH63" s="48">
        <f>IF((Resultados!D17&gt;='BR hombre'!AF63),AG63,0)</f>
        <v>0</v>
      </c>
      <c r="AR63" s="48">
        <v>61</v>
      </c>
      <c r="AS63" s="48">
        <v>116</v>
      </c>
      <c r="AT63" s="48">
        <f>IF((Resultados!D23='BR hombre'!AR63),AS63,0)</f>
        <v>0</v>
      </c>
      <c r="AU63" s="48">
        <v>61</v>
      </c>
      <c r="AV63" s="48">
        <v>120</v>
      </c>
      <c r="AW63" s="48">
        <f>IF((Resultados!D24='BR hombre'!AU63),AV63,0)</f>
        <v>0</v>
      </c>
      <c r="BN63" s="48" t="s">
        <v>141</v>
      </c>
      <c r="BO63" s="48">
        <f>SUM(BO2:BO62)</f>
        <v>0</v>
      </c>
    </row>
    <row r="64" spans="5:73" ht="12.75" customHeight="1" x14ac:dyDescent="0.2">
      <c r="E64" s="48">
        <v>62</v>
      </c>
      <c r="W64" s="48">
        <v>62</v>
      </c>
      <c r="X64" s="48">
        <v>114</v>
      </c>
      <c r="Y64" s="48">
        <f>IF((Resultados!D14='BR hombre'!W64),X64,0)</f>
        <v>0</v>
      </c>
      <c r="AG64" s="48" t="s">
        <v>142</v>
      </c>
      <c r="AH64" s="48">
        <f>SUM(AH2:AH63)</f>
        <v>6</v>
      </c>
      <c r="AR64" s="48">
        <v>62</v>
      </c>
      <c r="AS64" s="48">
        <v>118</v>
      </c>
      <c r="AT64" s="48">
        <f>IF((Resultados!D23='BR hombre'!AR64),AS64,0)</f>
        <v>0</v>
      </c>
      <c r="AU64" s="48">
        <v>62</v>
      </c>
      <c r="AV64" s="48">
        <v>121</v>
      </c>
      <c r="AW64" s="48">
        <f>IF((Resultados!D24&gt;='BR hombre'!AU64),AV64,0)</f>
        <v>0</v>
      </c>
    </row>
    <row r="65" spans="5:49" ht="12.75" customHeight="1" x14ac:dyDescent="0.2">
      <c r="E65" s="48">
        <v>63</v>
      </c>
      <c r="W65" s="48">
        <v>63</v>
      </c>
      <c r="X65" s="48">
        <v>116</v>
      </c>
      <c r="Y65" s="48">
        <f>IF((Resultados!D14='BR hombre'!W65),X65,0)</f>
        <v>0</v>
      </c>
      <c r="AR65" s="48">
        <v>63</v>
      </c>
      <c r="AS65" s="48">
        <v>119</v>
      </c>
      <c r="AT65" s="48">
        <f>IF((Resultados!D23='BR hombre'!AR65),AS65,0)</f>
        <v>0</v>
      </c>
      <c r="AV65" s="48" t="s">
        <v>143</v>
      </c>
      <c r="AW65" s="48">
        <f>SUM(AW2:AW64)</f>
        <v>0</v>
      </c>
    </row>
    <row r="66" spans="5:49" ht="12.75" customHeight="1" x14ac:dyDescent="0.2">
      <c r="E66" s="48">
        <v>64</v>
      </c>
      <c r="W66" s="48">
        <v>64</v>
      </c>
      <c r="X66" s="48">
        <v>118</v>
      </c>
      <c r="Y66" s="48">
        <f>IF((Resultados!D14='BR hombre'!W66),X66,0)</f>
        <v>0</v>
      </c>
      <c r="AR66" s="48">
        <v>64</v>
      </c>
      <c r="AS66" s="48">
        <v>121</v>
      </c>
      <c r="AT66" s="48">
        <f>IF((Resultados!D23&gt;='BR hombre'!AR66),AS66,0)</f>
        <v>0</v>
      </c>
    </row>
    <row r="67" spans="5:49" ht="12.75" customHeight="1" x14ac:dyDescent="0.2">
      <c r="E67" s="48">
        <v>65</v>
      </c>
      <c r="W67" s="48">
        <v>65</v>
      </c>
      <c r="X67" s="48">
        <v>119</v>
      </c>
      <c r="Y67" s="48">
        <f>IF((Resultados!D14='BR hombre'!W67),X67,0)</f>
        <v>0</v>
      </c>
      <c r="AS67" s="48" t="s">
        <v>144</v>
      </c>
      <c r="AT67" s="48">
        <f>SUM(AT2:AT66)</f>
        <v>0</v>
      </c>
    </row>
    <row r="68" spans="5:49" ht="12.75" customHeight="1" x14ac:dyDescent="0.2">
      <c r="E68" s="48">
        <v>66</v>
      </c>
      <c r="W68" s="48">
        <v>66</v>
      </c>
      <c r="X68" s="48">
        <v>120</v>
      </c>
      <c r="Y68" s="48">
        <f>IF((Resultados!D14='BR hombre'!W68),X68,0)</f>
        <v>0</v>
      </c>
    </row>
    <row r="69" spans="5:49" ht="12.75" customHeight="1" x14ac:dyDescent="0.2">
      <c r="E69" s="48">
        <v>67</v>
      </c>
      <c r="W69" s="48">
        <v>67</v>
      </c>
      <c r="X69" s="48">
        <v>121</v>
      </c>
      <c r="Y69" s="48">
        <f>IF((Resultados!D14&gt;='BR hombre'!W69),X69,0)</f>
        <v>0</v>
      </c>
    </row>
    <row r="70" spans="5:49" ht="12.75" customHeight="1" x14ac:dyDescent="0.2">
      <c r="E70" s="48">
        <v>68</v>
      </c>
      <c r="X70" s="48" t="s">
        <v>145</v>
      </c>
      <c r="Y70" s="48">
        <f>SUM(Y2:Y69)</f>
        <v>0</v>
      </c>
    </row>
    <row r="136" spans="5:74" ht="12.75" customHeight="1" x14ac:dyDescent="0.2">
      <c r="E136" s="48" t="b">
        <f>AND((Resultados!D4&gt;'BR hombre'!A135),(Resultados!D4&lt;='BR hombre'!A136))</f>
        <v>0</v>
      </c>
      <c r="Q136" s="48" t="b">
        <f>AND((Resultados!U4&gt;'BR hombre'!O135),(Resultados!U4&lt;='BR hombre'!O136))</f>
        <v>0</v>
      </c>
      <c r="T136" s="48" t="b">
        <f>AND((Resultados!Y4&gt;'BR hombre'!R135),(Resultados!Y4&lt;='BR hombre'!R136))</f>
        <v>0</v>
      </c>
      <c r="W136" s="48" t="b">
        <f>AND((Resultados!AC4&gt;'BR hombre'!U135),(Resultados!AC4&lt;='BR hombre'!U136))</f>
        <v>0</v>
      </c>
      <c r="Z136" s="48" t="b">
        <f>AND((Resultados!AG4&gt;'BR hombre'!X135),(Resultados!AG4&lt;='BR hombre'!X136))</f>
        <v>0</v>
      </c>
      <c r="AC136" s="48" t="b">
        <f>AND((Resultados!AK4&gt;'BR hombre'!AA135),(Resultados!AK4&lt;='BR hombre'!AA136))</f>
        <v>0</v>
      </c>
      <c r="AF136" s="48" t="b">
        <f>AND((Resultados!AO4&gt;'BR hombre'!AD135),(Resultados!AO4&lt;='BR hombre'!AD136))</f>
        <v>0</v>
      </c>
      <c r="AI136" s="48" t="b">
        <f>AND((Resultados!AS4&gt;'BR hombre'!AG135),(Resultados!AS4&lt;='BR hombre'!AG136))</f>
        <v>0</v>
      </c>
      <c r="AL136" s="48" t="b">
        <f>AND((Resultados!AW4&gt;'BR hombre'!AJ135),(Resultados!AW4&lt;='BR hombre'!AJ136))</f>
        <v>0</v>
      </c>
      <c r="AO136" s="48" t="b">
        <f>AND((Resultados!BA4&gt;'BR hombre'!AM135),(Resultados!BA4&lt;='BR hombre'!AM136))</f>
        <v>0</v>
      </c>
      <c r="AR136" s="48" t="b">
        <f>AND((Resultados!BD4&gt;'BR hombre'!AO135),(Resultados!BD4&lt;='BR hombre'!AO136))</f>
        <v>0</v>
      </c>
      <c r="AU136" s="48" t="b">
        <f>AND((Resultados!BH4&gt;'BR hombre'!AR135),(Resultados!BH4&lt;='BR hombre'!AR136))</f>
        <v>0</v>
      </c>
      <c r="AX136" s="48" t="b">
        <f>AND((Resultados!BM4&gt;'BR hombre'!AV135),(Resultados!BM4&lt;='BR hombre'!AV136))</f>
        <v>0</v>
      </c>
      <c r="BA136" s="48" t="b">
        <f>AND((Resultados!BQ4&gt;'BR hombre'!AY135),(Resultados!BQ4&lt;='BR hombre'!AY136))</f>
        <v>0</v>
      </c>
      <c r="BD136" s="48" t="b">
        <f>AND((Resultados!BU4&gt;'BR hombre'!BB135),(Resultados!BU4&lt;='BR hombre'!BB136))</f>
        <v>0</v>
      </c>
      <c r="BG136" s="48" t="b">
        <f>AND((Resultados!BY4&gt;'BR hombre'!BE135),(Resultados!BY4&lt;='BR hombre'!BE136))</f>
        <v>0</v>
      </c>
      <c r="BJ136" s="48" t="b">
        <f>AND((Resultados!CC4&gt;'BR hombre'!BH135),(Resultados!CC4&lt;='BR hombre'!BH136))</f>
        <v>0</v>
      </c>
      <c r="BM136" s="48" t="b">
        <f>AND((Resultados!CG4&gt;'BR hombre'!BK135),(Resultados!CG4&lt;='BR hombre'!BK136))</f>
        <v>0</v>
      </c>
      <c r="BP136" s="48" t="b">
        <f>AND((Resultados!CK4&gt;'BR hombre'!BN135),(Resultados!CK4&lt;='BR hombre'!BN136))</f>
        <v>0</v>
      </c>
      <c r="BS136" s="48" t="b">
        <f>AND((Resultados!CO4&gt;'BR hombre'!BQ135),(Resultados!CO4&lt;='BR hombre'!BQ136))</f>
        <v>0</v>
      </c>
      <c r="BV136" s="48" t="b">
        <f>AND((Resultados!CS4&gt;'BR hombre'!BT135),(Resultados!CS4&lt;='BR hombre'!BT136))</f>
        <v>0</v>
      </c>
    </row>
    <row r="137" spans="5:74" ht="12.75" customHeight="1" x14ac:dyDescent="0.2">
      <c r="E137" s="48" t="b">
        <f>AND((Resultados!D4&gt;'BR hombre'!A136),(Resultados!D4&lt;='BR hombre'!A137))</f>
        <v>0</v>
      </c>
      <c r="Q137" s="48" t="b">
        <f>AND((Resultados!U4&gt;'BR hombre'!O136),(Resultados!U4&lt;='BR hombre'!O137))</f>
        <v>0</v>
      </c>
      <c r="T137" s="48" t="b">
        <f>AND((Resultados!Y4&gt;'BR hombre'!R136),(Resultados!Y4&lt;='BR hombre'!R137))</f>
        <v>0</v>
      </c>
      <c r="W137" s="48" t="b">
        <f>AND((Resultados!AC4&gt;'BR hombre'!U136),(Resultados!AC4&lt;='BR hombre'!U137))</f>
        <v>0</v>
      </c>
      <c r="Z137" s="48" t="b">
        <f>AND((Resultados!AG4&gt;'BR hombre'!X136),(Resultados!AG4&lt;='BR hombre'!X137))</f>
        <v>0</v>
      </c>
      <c r="AC137" s="48" t="b">
        <f>AND((Resultados!AK4&gt;'BR hombre'!AA136),(Resultados!AK4&lt;='BR hombre'!AA137))</f>
        <v>0</v>
      </c>
      <c r="AF137" s="48" t="b">
        <f>AND((Resultados!AO4&gt;'BR hombre'!AD136),(Resultados!AO4&lt;='BR hombre'!AD137))</f>
        <v>0</v>
      </c>
      <c r="AI137" s="48" t="b">
        <f>AND((Resultados!AS4&gt;'BR hombre'!AG136),(Resultados!AS4&lt;='BR hombre'!AG137))</f>
        <v>0</v>
      </c>
      <c r="AL137" s="48" t="b">
        <f>AND((Resultados!AW4&gt;'BR hombre'!AJ136),(Resultados!AW4&lt;='BR hombre'!AJ137))</f>
        <v>0</v>
      </c>
      <c r="AO137" s="48" t="b">
        <f>AND((Resultados!BA4&gt;'BR hombre'!AM136),(Resultados!BA4&lt;='BR hombre'!AM137))</f>
        <v>0</v>
      </c>
      <c r="AR137" s="48" t="b">
        <f>AND((Resultados!BD4&gt;'BR hombre'!AO136),(Resultados!BD4&lt;='BR hombre'!AO137))</f>
        <v>0</v>
      </c>
      <c r="AU137" s="48" t="b">
        <f>AND((Resultados!BH4&gt;'BR hombre'!AR136),(Resultados!BH4&lt;='BR hombre'!AR137))</f>
        <v>0</v>
      </c>
      <c r="AX137" s="48" t="b">
        <f>AND((Resultados!BM4&gt;'BR hombre'!AV136),(Resultados!BM4&lt;='BR hombre'!AV137))</f>
        <v>0</v>
      </c>
      <c r="BA137" s="48" t="b">
        <f>AND((Resultados!BQ4&gt;'BR hombre'!AY136),(Resultados!BQ4&lt;='BR hombre'!AY137))</f>
        <v>0</v>
      </c>
      <c r="BD137" s="48" t="b">
        <f>AND((Resultados!BU4&gt;'BR hombre'!BB136),(Resultados!BU4&lt;='BR hombre'!BB137))</f>
        <v>0</v>
      </c>
      <c r="BG137" s="48" t="b">
        <f>AND((Resultados!BY4&gt;'BR hombre'!BE136),(Resultados!BY4&lt;='BR hombre'!BE137))</f>
        <v>0</v>
      </c>
      <c r="BJ137" s="48" t="b">
        <f>AND((Resultados!CC4&gt;'BR hombre'!BH136),(Resultados!CC4&lt;='BR hombre'!BH137))</f>
        <v>0</v>
      </c>
      <c r="BM137" s="48" t="b">
        <f>AND((Resultados!CG4&gt;'BR hombre'!BK136),(Resultados!CG4&lt;='BR hombre'!BK137))</f>
        <v>0</v>
      </c>
      <c r="BP137" s="48" t="b">
        <f>AND((Resultados!CK4&gt;'BR hombre'!BN136),(Resultados!CK4&lt;='BR hombre'!BN137))</f>
        <v>0</v>
      </c>
      <c r="BS137" s="48" t="b">
        <f>AND((Resultados!CO4&gt;'BR hombre'!BQ136),(Resultados!CO4&lt;='BR hombre'!BQ137))</f>
        <v>0</v>
      </c>
      <c r="BV137" s="48" t="b">
        <f>AND((Resultados!CS4&gt;'BR hombre'!BT136),(Resultados!CS4&lt;='BR hombre'!BT137))</f>
        <v>0</v>
      </c>
    </row>
    <row r="138" spans="5:74" ht="12.75" customHeight="1" x14ac:dyDescent="0.2">
      <c r="E138" s="48" t="b">
        <f>AND((Resultados!D4&gt;'BR hombre'!A137),(Resultados!D4&lt;='BR hombre'!A138))</f>
        <v>0</v>
      </c>
      <c r="Q138" s="48" t="b">
        <f>AND((Resultados!U4&gt;'BR hombre'!O137),(Resultados!U4&lt;='BR hombre'!O138))</f>
        <v>0</v>
      </c>
      <c r="T138" s="48" t="b">
        <f>AND((Resultados!Y4&gt;'BR hombre'!R137),(Resultados!Y4&lt;='BR hombre'!R138))</f>
        <v>0</v>
      </c>
      <c r="W138" s="48" t="b">
        <f>AND((Resultados!AC4&gt;'BR hombre'!U137),(Resultados!AC4&lt;='BR hombre'!U138))</f>
        <v>0</v>
      </c>
      <c r="Z138" s="48" t="b">
        <f>AND((Resultados!AG4&gt;'BR hombre'!X137),(Resultados!AG4&lt;='BR hombre'!X138))</f>
        <v>0</v>
      </c>
      <c r="AC138" s="48" t="b">
        <f>AND((Resultados!AK4&gt;'BR hombre'!AA137),(Resultados!AK4&lt;='BR hombre'!AA138))</f>
        <v>0</v>
      </c>
      <c r="AF138" s="48" t="b">
        <f>AND((Resultados!AO4&gt;'BR hombre'!AD137),(Resultados!AO4&lt;='BR hombre'!AD138))</f>
        <v>0</v>
      </c>
      <c r="AI138" s="48" t="b">
        <f>AND((Resultados!AS4&gt;'BR hombre'!AG137),(Resultados!AS4&lt;='BR hombre'!AG138))</f>
        <v>0</v>
      </c>
      <c r="AL138" s="48" t="b">
        <f>AND((Resultados!AW4&gt;'BR hombre'!AJ137),(Resultados!AW4&lt;='BR hombre'!AJ138))</f>
        <v>0</v>
      </c>
      <c r="AO138" s="48" t="b">
        <f>AND((Resultados!BA4&gt;'BR hombre'!AM137),(Resultados!BA4&lt;='BR hombre'!AM138))</f>
        <v>0</v>
      </c>
      <c r="AR138" s="48" t="b">
        <f>AND((Resultados!BD4&gt;'BR hombre'!AO137),(Resultados!BD4&lt;='BR hombre'!AO138))</f>
        <v>0</v>
      </c>
      <c r="AU138" s="48" t="b">
        <f>AND((Resultados!BH4&gt;'BR hombre'!AR137),(Resultados!BH4&lt;='BR hombre'!AR138))</f>
        <v>0</v>
      </c>
      <c r="AX138" s="48" t="b">
        <f>AND((Resultados!BM4&gt;'BR hombre'!AV137),(Resultados!BM4&lt;='BR hombre'!AV138))</f>
        <v>0</v>
      </c>
      <c r="BA138" s="48" t="b">
        <f>AND((Resultados!BQ4&gt;'BR hombre'!AY137),(Resultados!BQ4&lt;='BR hombre'!AY138))</f>
        <v>0</v>
      </c>
      <c r="BD138" s="48" t="b">
        <f>AND((Resultados!BU4&gt;'BR hombre'!BB137),(Resultados!BU4&lt;='BR hombre'!BB138))</f>
        <v>0</v>
      </c>
      <c r="BG138" s="48" t="b">
        <f>AND((Resultados!BY4&gt;'BR hombre'!BE137),(Resultados!BY4&lt;='BR hombre'!BE138))</f>
        <v>0</v>
      </c>
      <c r="BJ138" s="48" t="b">
        <f>AND((Resultados!CC4&gt;'BR hombre'!BH137),(Resultados!CC4&lt;='BR hombre'!BH138))</f>
        <v>0</v>
      </c>
      <c r="BM138" s="48" t="b">
        <f>AND((Resultados!CG4&gt;'BR hombre'!BK137),(Resultados!CG4&lt;='BR hombre'!BK138))</f>
        <v>0</v>
      </c>
      <c r="BP138" s="48" t="b">
        <f>AND((Resultados!CK4&gt;'BR hombre'!BN137),(Resultados!CK4&lt;='BR hombre'!BN138))</f>
        <v>0</v>
      </c>
      <c r="BS138" s="48" t="b">
        <f>AND((Resultados!CO4&gt;'BR hombre'!BQ137),(Resultados!CO4&lt;='BR hombre'!BQ138))</f>
        <v>0</v>
      </c>
      <c r="BV138" s="48" t="b">
        <f>AND((Resultados!CS4&gt;'BR hombre'!BT137),(Resultados!CS4&lt;='BR hombre'!BT138))</f>
        <v>0</v>
      </c>
    </row>
    <row r="139" spans="5:74" ht="12.75" customHeight="1" x14ac:dyDescent="0.2">
      <c r="E139" s="48" t="b">
        <f>AND((Resultados!D4&gt;'BR hombre'!A138),(Resultados!D4&lt;='BR hombre'!A139))</f>
        <v>0</v>
      </c>
      <c r="Q139" s="48" t="b">
        <f>AND((Resultados!U4&gt;'BR hombre'!O138),(Resultados!U4&lt;='BR hombre'!O139))</f>
        <v>0</v>
      </c>
      <c r="T139" s="48" t="b">
        <f>AND((Resultados!Y4&gt;'BR hombre'!R138),(Resultados!Y4&lt;='BR hombre'!R139))</f>
        <v>0</v>
      </c>
      <c r="W139" s="48" t="b">
        <f>AND((Resultados!AC4&gt;'BR hombre'!U138),(Resultados!AC4&lt;='BR hombre'!U139))</f>
        <v>0</v>
      </c>
      <c r="Z139" s="48" t="b">
        <f>AND((Resultados!AG4&gt;'BR hombre'!X138),(Resultados!AG4&lt;='BR hombre'!X139))</f>
        <v>0</v>
      </c>
      <c r="AC139" s="48" t="b">
        <f>AND((Resultados!AK4&gt;'BR hombre'!AA138),(Resultados!AK4&lt;='BR hombre'!AA139))</f>
        <v>0</v>
      </c>
      <c r="AF139" s="48" t="b">
        <f>AND((Resultados!AO4&gt;'BR hombre'!AD138),(Resultados!AO4&lt;='BR hombre'!AD139))</f>
        <v>0</v>
      </c>
      <c r="AI139" s="48" t="b">
        <f>AND((Resultados!AS4&gt;'BR hombre'!AG138),(Resultados!AS4&lt;='BR hombre'!AG139))</f>
        <v>0</v>
      </c>
      <c r="AL139" s="48" t="b">
        <f>AND((Resultados!AW4&gt;'BR hombre'!AJ138),(Resultados!AW4&lt;='BR hombre'!AJ139))</f>
        <v>0</v>
      </c>
      <c r="AO139" s="48" t="b">
        <f>AND((Resultados!BA4&gt;'BR hombre'!AM138),(Resultados!BA4&lt;='BR hombre'!AM139))</f>
        <v>0</v>
      </c>
      <c r="AR139" s="48" t="b">
        <f>AND((Resultados!BD4&gt;'BR hombre'!AO138),(Resultados!BD4&lt;='BR hombre'!AO139))</f>
        <v>0</v>
      </c>
      <c r="AU139" s="48" t="b">
        <f>AND((Resultados!BH4&gt;'BR hombre'!AR138),(Resultados!BH4&lt;='BR hombre'!AR139))</f>
        <v>0</v>
      </c>
      <c r="AX139" s="48" t="b">
        <f>AND((Resultados!BM4&gt;'BR hombre'!AV138),(Resultados!BM4&lt;='BR hombre'!AV139))</f>
        <v>0</v>
      </c>
      <c r="BA139" s="48" t="b">
        <f>AND((Resultados!BQ4&gt;'BR hombre'!AY138),(Resultados!BQ4&lt;='BR hombre'!AY139))</f>
        <v>0</v>
      </c>
      <c r="BD139" s="48" t="b">
        <f>AND((Resultados!BU4&gt;'BR hombre'!BB138),(Resultados!BU4&lt;='BR hombre'!BB139))</f>
        <v>0</v>
      </c>
      <c r="BG139" s="48" t="b">
        <f>AND((Resultados!BY4&gt;'BR hombre'!BE138),(Resultados!BY4&lt;='BR hombre'!BE139))</f>
        <v>0</v>
      </c>
      <c r="BJ139" s="48" t="b">
        <f>AND((Resultados!CC4&gt;'BR hombre'!BH138),(Resultados!CC4&lt;='BR hombre'!BH139))</f>
        <v>0</v>
      </c>
      <c r="BM139" s="48" t="b">
        <f>AND((Resultados!CG4&gt;'BR hombre'!BK138),(Resultados!CG4&lt;='BR hombre'!BK139))</f>
        <v>0</v>
      </c>
      <c r="BP139" s="48" t="b">
        <f>AND((Resultados!CK4&gt;'BR hombre'!BN138),(Resultados!CK4&lt;='BR hombre'!BN139))</f>
        <v>0</v>
      </c>
      <c r="BS139" s="48" t="b">
        <f>AND((Resultados!CO4&gt;'BR hombre'!BQ138),(Resultados!CO4&lt;='BR hombre'!BQ139))</f>
        <v>0</v>
      </c>
      <c r="BV139" s="48" t="b">
        <f>AND((Resultados!CS4&gt;'BR hombre'!BT138),(Resultados!CS4&lt;='BR hombre'!BT139))</f>
        <v>0</v>
      </c>
    </row>
    <row r="140" spans="5:74" ht="12.75" customHeight="1" x14ac:dyDescent="0.2">
      <c r="E140" s="48" t="b">
        <f>AND((Resultados!D4&gt;'BR hombre'!A139),(Resultados!D4&lt;='BR hombre'!A140))</f>
        <v>0</v>
      </c>
      <c r="Q140" s="48" t="b">
        <f>AND((Resultados!U4&gt;'BR hombre'!O139),(Resultados!U4&lt;='BR hombre'!O140))</f>
        <v>0</v>
      </c>
      <c r="T140" s="48" t="b">
        <f>AND((Resultados!Y4&gt;'BR hombre'!R139),(Resultados!Y4&lt;='BR hombre'!R140))</f>
        <v>0</v>
      </c>
      <c r="W140" s="48" t="b">
        <f>AND((Resultados!AC4&gt;'BR hombre'!U139),(Resultados!AC4&lt;='BR hombre'!U140))</f>
        <v>0</v>
      </c>
      <c r="Z140" s="48" t="b">
        <f>AND((Resultados!AG4&gt;'BR hombre'!X139),(Resultados!AG4&lt;='BR hombre'!X140))</f>
        <v>0</v>
      </c>
      <c r="AC140" s="48" t="b">
        <f>AND((Resultados!AK4&gt;'BR hombre'!AA139),(Resultados!AK4&lt;='BR hombre'!AA140))</f>
        <v>0</v>
      </c>
      <c r="AF140" s="48" t="b">
        <f>AND((Resultados!AO4&gt;'BR hombre'!AD139),(Resultados!AO4&lt;='BR hombre'!AD140))</f>
        <v>0</v>
      </c>
      <c r="AI140" s="48" t="b">
        <f>AND((Resultados!AS4&gt;'BR hombre'!AG139),(Resultados!AS4&lt;='BR hombre'!AG140))</f>
        <v>0</v>
      </c>
      <c r="AL140" s="48" t="b">
        <f>AND((Resultados!AW4&gt;'BR hombre'!AJ139),(Resultados!AW4&lt;='BR hombre'!AJ140))</f>
        <v>0</v>
      </c>
      <c r="AO140" s="48" t="b">
        <f>AND((Resultados!BA4&gt;'BR hombre'!AM139),(Resultados!BA4&lt;='BR hombre'!AM140))</f>
        <v>0</v>
      </c>
      <c r="AR140" s="48" t="b">
        <f>AND((Resultados!BD4&gt;'BR hombre'!AO139),(Resultados!BD4&lt;='BR hombre'!AO140))</f>
        <v>0</v>
      </c>
      <c r="AU140" s="48" t="b">
        <f>AND((Resultados!BH4&gt;'BR hombre'!AR139),(Resultados!BH4&lt;='BR hombre'!AR140))</f>
        <v>0</v>
      </c>
      <c r="AX140" s="48" t="b">
        <f>AND((Resultados!BM4&gt;'BR hombre'!AV139),(Resultados!BM4&lt;='BR hombre'!AV140))</f>
        <v>0</v>
      </c>
      <c r="BA140" s="48" t="b">
        <f>AND((Resultados!BQ4&gt;'BR hombre'!AY139),(Resultados!BQ4&lt;='BR hombre'!AY140))</f>
        <v>0</v>
      </c>
      <c r="BD140" s="48" t="b">
        <f>AND((Resultados!BU4&gt;'BR hombre'!BB139),(Resultados!BU4&lt;='BR hombre'!BB140))</f>
        <v>0</v>
      </c>
      <c r="BG140" s="48" t="b">
        <f>AND((Resultados!BY4&gt;'BR hombre'!BE139),(Resultados!BY4&lt;='BR hombre'!BE140))</f>
        <v>0</v>
      </c>
      <c r="BJ140" s="48" t="b">
        <f>AND((Resultados!CC4&gt;'BR hombre'!BH139),(Resultados!CC4&lt;='BR hombre'!BH140))</f>
        <v>0</v>
      </c>
      <c r="BM140" s="48" t="b">
        <f>AND((Resultados!CG4&gt;'BR hombre'!BK139),(Resultados!CG4&lt;='BR hombre'!BK140))</f>
        <v>0</v>
      </c>
      <c r="BP140" s="48" t="b">
        <f>AND((Resultados!CK4&gt;'BR hombre'!BN139),(Resultados!CK4&lt;='BR hombre'!BN140))</f>
        <v>0</v>
      </c>
      <c r="BS140" s="48" t="b">
        <f>AND((Resultados!CO4&gt;'BR hombre'!BQ139),(Resultados!CO4&lt;='BR hombre'!BQ140))</f>
        <v>0</v>
      </c>
      <c r="BV140" s="48" t="b">
        <f>AND((Resultados!CS4&gt;'BR hombre'!BT139),(Resultados!CS4&lt;='BR hombre'!BT140))</f>
        <v>0</v>
      </c>
    </row>
    <row r="141" spans="5:74" ht="12.75" customHeight="1" x14ac:dyDescent="0.2">
      <c r="E141" s="48" t="b">
        <f>AND((Resultados!D4&gt;'BR hombre'!A140),(Resultados!D4&lt;='BR hombre'!A141))</f>
        <v>0</v>
      </c>
      <c r="Q141" s="48" t="b">
        <f>AND((Resultados!U4&gt;'BR hombre'!O140),(Resultados!U4&lt;='BR hombre'!O141))</f>
        <v>0</v>
      </c>
      <c r="T141" s="48" t="b">
        <f>AND((Resultados!Y4&gt;'BR hombre'!R140),(Resultados!Y4&lt;='BR hombre'!R141))</f>
        <v>0</v>
      </c>
      <c r="W141" s="48" t="b">
        <f>AND((Resultados!AC4&gt;'BR hombre'!U140),(Resultados!AC4&lt;='BR hombre'!U141))</f>
        <v>0</v>
      </c>
      <c r="Z141" s="48" t="b">
        <f>AND((Resultados!AG4&gt;'BR hombre'!X140),(Resultados!AG4&lt;='BR hombre'!X141))</f>
        <v>0</v>
      </c>
      <c r="AC141" s="48" t="b">
        <f>AND((Resultados!AK4&gt;'BR hombre'!AA140),(Resultados!AK4&lt;='BR hombre'!AA141))</f>
        <v>0</v>
      </c>
      <c r="AF141" s="48" t="b">
        <f>AND((Resultados!AO4&gt;'BR hombre'!AD140),(Resultados!AO4&lt;='BR hombre'!AD141))</f>
        <v>0</v>
      </c>
      <c r="AI141" s="48" t="b">
        <f>AND((Resultados!AS4&gt;'BR hombre'!AG140),(Resultados!AS4&lt;='BR hombre'!AG141))</f>
        <v>0</v>
      </c>
      <c r="AL141" s="48" t="b">
        <f>AND((Resultados!AW4&gt;'BR hombre'!AJ140),(Resultados!AW4&lt;='BR hombre'!AJ141))</f>
        <v>0</v>
      </c>
      <c r="AO141" s="48" t="b">
        <f>AND((Resultados!BA4&gt;'BR hombre'!AM140),(Resultados!BA4&lt;='BR hombre'!AM141))</f>
        <v>0</v>
      </c>
      <c r="AR141" s="48" t="b">
        <f>AND((Resultados!BD4&gt;'BR hombre'!AO140),(Resultados!BD4&lt;='BR hombre'!AO141))</f>
        <v>0</v>
      </c>
      <c r="AU141" s="48" t="b">
        <f>AND((Resultados!BH4&gt;'BR hombre'!AR140),(Resultados!BH4&lt;='BR hombre'!AR141))</f>
        <v>0</v>
      </c>
      <c r="AX141" s="48" t="b">
        <f>AND((Resultados!BM4&gt;'BR hombre'!AV140),(Resultados!BM4&lt;='BR hombre'!AV141))</f>
        <v>0</v>
      </c>
      <c r="BA141" s="48" t="b">
        <f>AND((Resultados!BQ4&gt;'BR hombre'!AY140),(Resultados!BQ4&lt;='BR hombre'!AY141))</f>
        <v>0</v>
      </c>
      <c r="BD141" s="48" t="b">
        <f>AND((Resultados!BU4&gt;'BR hombre'!BB140),(Resultados!BU4&lt;='BR hombre'!BB141))</f>
        <v>0</v>
      </c>
      <c r="BG141" s="48" t="b">
        <f>AND((Resultados!BY4&gt;'BR hombre'!BE140),(Resultados!BY4&lt;='BR hombre'!BE141))</f>
        <v>0</v>
      </c>
      <c r="BJ141" s="48" t="b">
        <f>AND((Resultados!CC4&gt;'BR hombre'!BH140),(Resultados!CC4&lt;='BR hombre'!BH141))</f>
        <v>0</v>
      </c>
      <c r="BM141" s="48" t="b">
        <f>AND((Resultados!CG4&gt;'BR hombre'!BK140),(Resultados!CG4&lt;='BR hombre'!BK141))</f>
        <v>0</v>
      </c>
      <c r="BP141" s="48" t="b">
        <f>AND((Resultados!CK4&gt;'BR hombre'!BN140),(Resultados!CK4&lt;='BR hombre'!BN141))</f>
        <v>0</v>
      </c>
      <c r="BS141" s="48" t="b">
        <f>AND((Resultados!CO4&gt;'BR hombre'!BQ140),(Resultados!CO4&lt;='BR hombre'!BQ141))</f>
        <v>0</v>
      </c>
      <c r="BV141" s="48" t="b">
        <f>AND((Resultados!CS4&gt;'BR hombre'!BT140),(Resultados!CS4&lt;='BR hombre'!BT141))</f>
        <v>0</v>
      </c>
    </row>
    <row r="142" spans="5:74" ht="12.75" customHeight="1" x14ac:dyDescent="0.2">
      <c r="E142" s="48" t="b">
        <f>AND((Resultados!D4&gt;'BR hombre'!A141),(Resultados!D4&lt;='BR hombre'!A142))</f>
        <v>0</v>
      </c>
      <c r="Q142" s="48" t="b">
        <f>AND((Resultados!U4&gt;'BR hombre'!O141),(Resultados!U4&lt;='BR hombre'!O142))</f>
        <v>0</v>
      </c>
      <c r="T142" s="48" t="b">
        <f>AND((Resultados!Y4&gt;'BR hombre'!R141),(Resultados!Y4&lt;='BR hombre'!R142))</f>
        <v>0</v>
      </c>
      <c r="W142" s="48" t="b">
        <f>AND((Resultados!AC4&gt;'BR hombre'!U141),(Resultados!AC4&lt;='BR hombre'!U142))</f>
        <v>0</v>
      </c>
      <c r="Z142" s="48" t="b">
        <f>AND((Resultados!AG4&gt;'BR hombre'!X141),(Resultados!AG4&lt;='BR hombre'!X142))</f>
        <v>0</v>
      </c>
      <c r="AC142" s="48" t="b">
        <f>AND((Resultados!AK4&gt;'BR hombre'!AA141),(Resultados!AK4&lt;='BR hombre'!AA142))</f>
        <v>0</v>
      </c>
      <c r="AF142" s="48" t="b">
        <f>AND((Resultados!AO4&gt;'BR hombre'!AD141),(Resultados!AO4&lt;='BR hombre'!AD142))</f>
        <v>0</v>
      </c>
      <c r="AI142" s="48" t="b">
        <f>AND((Resultados!AS4&gt;'BR hombre'!AG141),(Resultados!AS4&lt;='BR hombre'!AG142))</f>
        <v>0</v>
      </c>
      <c r="AL142" s="48" t="b">
        <f>AND((Resultados!AW4&gt;'BR hombre'!AJ141),(Resultados!AW4&lt;='BR hombre'!AJ142))</f>
        <v>0</v>
      </c>
      <c r="AO142" s="48" t="b">
        <f>AND((Resultados!BA4&gt;'BR hombre'!AM141),(Resultados!BA4&lt;='BR hombre'!AM142))</f>
        <v>0</v>
      </c>
      <c r="AR142" s="48" t="b">
        <f>AND((Resultados!BD4&gt;'BR hombre'!AO141),(Resultados!BD4&lt;='BR hombre'!AO142))</f>
        <v>0</v>
      </c>
      <c r="AU142" s="48" t="b">
        <f>AND((Resultados!BH4&gt;'BR hombre'!AR141),(Resultados!BH4&lt;='BR hombre'!AR142))</f>
        <v>0</v>
      </c>
      <c r="AX142" s="48" t="b">
        <f>AND((Resultados!BM4&gt;'BR hombre'!AV141),(Resultados!BM4&lt;='BR hombre'!AV142))</f>
        <v>0</v>
      </c>
      <c r="BA142" s="48" t="b">
        <f>AND((Resultados!BQ4&gt;'BR hombre'!AY141),(Resultados!BQ4&lt;='BR hombre'!AY142))</f>
        <v>0</v>
      </c>
      <c r="BD142" s="48" t="b">
        <f>AND((Resultados!BU4&gt;'BR hombre'!BB141),(Resultados!BU4&lt;='BR hombre'!BB142))</f>
        <v>0</v>
      </c>
      <c r="BG142" s="48" t="b">
        <f>AND((Resultados!BY4&gt;'BR hombre'!BE141),(Resultados!BY4&lt;='BR hombre'!BE142))</f>
        <v>0</v>
      </c>
      <c r="BJ142" s="48" t="b">
        <f>AND((Resultados!CC4&gt;'BR hombre'!BH141),(Resultados!CC4&lt;='BR hombre'!BH142))</f>
        <v>0</v>
      </c>
      <c r="BM142" s="48" t="b">
        <f>AND((Resultados!CG4&gt;'BR hombre'!BK141),(Resultados!CG4&lt;='BR hombre'!BK142))</f>
        <v>0</v>
      </c>
      <c r="BP142" s="48" t="b">
        <f>AND((Resultados!CK4&gt;'BR hombre'!BN141),(Resultados!CK4&lt;='BR hombre'!BN142))</f>
        <v>0</v>
      </c>
      <c r="BS142" s="48" t="b">
        <f>AND((Resultados!CO4&gt;'BR hombre'!BQ141),(Resultados!CO4&lt;='BR hombre'!BQ142))</f>
        <v>0</v>
      </c>
      <c r="BV142" s="48" t="b">
        <f>AND((Resultados!CS4&gt;'BR hombre'!BT141),(Resultados!CS4&lt;='BR hombre'!BT142))</f>
        <v>0</v>
      </c>
    </row>
    <row r="143" spans="5:74" ht="12.75" customHeight="1" x14ac:dyDescent="0.2">
      <c r="E143" s="48" t="b">
        <f>AND((Resultados!D4&gt;'BR hombre'!A142),(Resultados!D4&lt;='BR hombre'!A143))</f>
        <v>0</v>
      </c>
      <c r="Q143" s="48" t="b">
        <f>AND((Resultados!U4&gt;'BR hombre'!O142),(Resultados!U4&lt;='BR hombre'!O143))</f>
        <v>0</v>
      </c>
      <c r="T143" s="48" t="b">
        <f>AND((Resultados!Y4&gt;'BR hombre'!R142),(Resultados!Y4&lt;='BR hombre'!R143))</f>
        <v>0</v>
      </c>
      <c r="W143" s="48" t="b">
        <f>AND((Resultados!AC4&gt;'BR hombre'!U142),(Resultados!AC4&lt;='BR hombre'!U143))</f>
        <v>0</v>
      </c>
      <c r="Z143" s="48" t="b">
        <f>AND((Resultados!AG4&gt;'BR hombre'!X142),(Resultados!AG4&lt;='BR hombre'!X143))</f>
        <v>0</v>
      </c>
      <c r="AC143" s="48" t="b">
        <f>AND((Resultados!AK4&gt;'BR hombre'!AA142),(Resultados!AK4&lt;='BR hombre'!AA143))</f>
        <v>0</v>
      </c>
      <c r="AF143" s="48" t="b">
        <f>AND((Resultados!AO4&gt;'BR hombre'!AD142),(Resultados!AO4&lt;='BR hombre'!AD143))</f>
        <v>0</v>
      </c>
      <c r="AI143" s="48" t="b">
        <f>AND((Resultados!AS4&gt;'BR hombre'!AG142),(Resultados!AS4&lt;='BR hombre'!AG143))</f>
        <v>0</v>
      </c>
      <c r="AL143" s="48" t="b">
        <f>AND((Resultados!AW4&gt;'BR hombre'!AJ142),(Resultados!AW4&lt;='BR hombre'!AJ143))</f>
        <v>0</v>
      </c>
      <c r="AO143" s="48" t="b">
        <f>AND((Resultados!BA4&gt;'BR hombre'!AM142),(Resultados!BA4&lt;='BR hombre'!AM143))</f>
        <v>0</v>
      </c>
      <c r="AR143" s="48" t="b">
        <f>AND((Resultados!BD4&gt;'BR hombre'!AO142),(Resultados!BD4&lt;='BR hombre'!AO143))</f>
        <v>0</v>
      </c>
      <c r="AU143" s="48" t="b">
        <f>AND((Resultados!BH4&gt;'BR hombre'!AR142),(Resultados!BH4&lt;='BR hombre'!AR143))</f>
        <v>0</v>
      </c>
      <c r="AX143" s="48" t="b">
        <f>AND((Resultados!BM4&gt;'BR hombre'!AV142),(Resultados!BM4&lt;='BR hombre'!AV143))</f>
        <v>0</v>
      </c>
      <c r="BA143" s="48" t="b">
        <f>AND((Resultados!BQ4&gt;'BR hombre'!AY142),(Resultados!BQ4&lt;='BR hombre'!AY143))</f>
        <v>0</v>
      </c>
      <c r="BD143" s="48" t="b">
        <f>AND((Resultados!BU4&gt;'BR hombre'!BB142),(Resultados!BU4&lt;='BR hombre'!BB143))</f>
        <v>0</v>
      </c>
      <c r="BG143" s="48" t="b">
        <f>AND((Resultados!BY4&gt;'BR hombre'!BE142),(Resultados!BY4&lt;='BR hombre'!BE143))</f>
        <v>0</v>
      </c>
      <c r="BJ143" s="48" t="b">
        <f>AND((Resultados!CC4&gt;'BR hombre'!BH142),(Resultados!CC4&lt;='BR hombre'!BH143))</f>
        <v>0</v>
      </c>
      <c r="BM143" s="48" t="b">
        <f>AND((Resultados!CG4&gt;'BR hombre'!BK142),(Resultados!CG4&lt;='BR hombre'!BK143))</f>
        <v>0</v>
      </c>
      <c r="BP143" s="48" t="b">
        <f>AND((Resultados!CK4&gt;'BR hombre'!BN142),(Resultados!CK4&lt;='BR hombre'!BN143))</f>
        <v>0</v>
      </c>
      <c r="BS143" s="48" t="b">
        <f>AND((Resultados!CO4&gt;'BR hombre'!BQ142),(Resultados!CO4&lt;='BR hombre'!BQ143))</f>
        <v>0</v>
      </c>
      <c r="BV143" s="48" t="b">
        <f>AND((Resultados!CS4&gt;'BR hombre'!BT142),(Resultados!CS4&lt;='BR hombre'!BT143))</f>
        <v>0</v>
      </c>
    </row>
    <row r="144" spans="5:74" ht="12.75" customHeight="1" x14ac:dyDescent="0.2">
      <c r="E144" s="48" t="b">
        <f>AND((Resultados!D4&gt;'BR hombre'!A143),(Resultados!D4&lt;='BR hombre'!A144))</f>
        <v>0</v>
      </c>
      <c r="Q144" s="48" t="b">
        <f>AND((Resultados!U4&gt;'BR hombre'!O143),(Resultados!U4&lt;='BR hombre'!O144))</f>
        <v>0</v>
      </c>
      <c r="T144" s="48" t="b">
        <f>AND((Resultados!Y4&gt;'BR hombre'!R143),(Resultados!Y4&lt;='BR hombre'!R144))</f>
        <v>0</v>
      </c>
      <c r="W144" s="48" t="b">
        <f>AND((Resultados!AC4&gt;'BR hombre'!U143),(Resultados!AC4&lt;='BR hombre'!U144))</f>
        <v>0</v>
      </c>
      <c r="Z144" s="48" t="b">
        <f>AND((Resultados!AG4&gt;'BR hombre'!X143),(Resultados!AG4&lt;='BR hombre'!X144))</f>
        <v>0</v>
      </c>
      <c r="AC144" s="48" t="b">
        <f>AND((Resultados!AK4&gt;'BR hombre'!AA143),(Resultados!AK4&lt;='BR hombre'!AA144))</f>
        <v>0</v>
      </c>
      <c r="AF144" s="48" t="b">
        <f>AND((Resultados!AO4&gt;'BR hombre'!AD143),(Resultados!AO4&lt;='BR hombre'!AD144))</f>
        <v>0</v>
      </c>
      <c r="AI144" s="48" t="b">
        <f>AND((Resultados!AS4&gt;'BR hombre'!AG143),(Resultados!AS4&lt;='BR hombre'!AG144))</f>
        <v>0</v>
      </c>
      <c r="AL144" s="48" t="b">
        <f>AND((Resultados!AW4&gt;'BR hombre'!AJ143),(Resultados!AW4&lt;='BR hombre'!AJ144))</f>
        <v>0</v>
      </c>
      <c r="AO144" s="48" t="b">
        <f>AND((Resultados!BA4&gt;'BR hombre'!AM143),(Resultados!BA4&lt;='BR hombre'!AM144))</f>
        <v>0</v>
      </c>
      <c r="AR144" s="48" t="b">
        <f>AND((Resultados!BD4&gt;'BR hombre'!AO143),(Resultados!BD4&lt;='BR hombre'!AO144))</f>
        <v>0</v>
      </c>
      <c r="AU144" s="48" t="b">
        <f>AND((Resultados!BH4&gt;'BR hombre'!AR143),(Resultados!BH4&lt;='BR hombre'!AR144))</f>
        <v>0</v>
      </c>
      <c r="AX144" s="48" t="b">
        <f>AND((Resultados!BM4&gt;'BR hombre'!AV143),(Resultados!BM4&lt;='BR hombre'!AV144))</f>
        <v>0</v>
      </c>
      <c r="BA144" s="48" t="b">
        <f>AND((Resultados!BQ4&gt;'BR hombre'!AY143),(Resultados!BQ4&lt;='BR hombre'!AY144))</f>
        <v>0</v>
      </c>
      <c r="BD144" s="48" t="b">
        <f>AND((Resultados!BU4&gt;'BR hombre'!BB143),(Resultados!BU4&lt;='BR hombre'!BB144))</f>
        <v>0</v>
      </c>
      <c r="BG144" s="48" t="b">
        <f>AND((Resultados!BY4&gt;'BR hombre'!BE143),(Resultados!BY4&lt;='BR hombre'!BE144))</f>
        <v>0</v>
      </c>
      <c r="BJ144" s="48" t="b">
        <f>AND((Resultados!CC4&gt;'BR hombre'!BH143),(Resultados!CC4&lt;='BR hombre'!BH144))</f>
        <v>0</v>
      </c>
      <c r="BM144" s="48" t="b">
        <f>AND((Resultados!CG4&gt;'BR hombre'!BK143),(Resultados!CG4&lt;='BR hombre'!BK144))</f>
        <v>0</v>
      </c>
      <c r="BP144" s="48" t="b">
        <f>AND((Resultados!CK4&gt;'BR hombre'!BN143),(Resultados!CK4&lt;='BR hombre'!BN144))</f>
        <v>0</v>
      </c>
      <c r="BS144" s="48" t="b">
        <f>AND((Resultados!CO4&gt;'BR hombre'!BQ143),(Resultados!CO4&lt;='BR hombre'!BQ144))</f>
        <v>0</v>
      </c>
      <c r="BV144" s="48" t="b">
        <f>AND((Resultados!CS4&gt;'BR hombre'!BT143),(Resultados!CS4&lt;='BR hombre'!BT144))</f>
        <v>0</v>
      </c>
    </row>
    <row r="145" spans="5:74" ht="12.75" customHeight="1" x14ac:dyDescent="0.2">
      <c r="E145" s="48" t="b">
        <f>AND((Resultados!D4&gt;'BR hombre'!A144),(Resultados!D4&lt;='BR hombre'!A145))</f>
        <v>0</v>
      </c>
      <c r="Q145" s="48" t="b">
        <f>AND((Resultados!U4&gt;'BR hombre'!O144),(Resultados!U4&lt;='BR hombre'!O145))</f>
        <v>0</v>
      </c>
      <c r="T145" s="48" t="b">
        <f>AND((Resultados!Y4&gt;'BR hombre'!R144),(Resultados!Y4&lt;='BR hombre'!R145))</f>
        <v>0</v>
      </c>
      <c r="W145" s="48" t="b">
        <f>AND((Resultados!AC4&gt;'BR hombre'!U144),(Resultados!AC4&lt;='BR hombre'!U145))</f>
        <v>0</v>
      </c>
      <c r="Z145" s="48" t="b">
        <f>AND((Resultados!AG4&gt;'BR hombre'!X144),(Resultados!AG4&lt;='BR hombre'!X145))</f>
        <v>0</v>
      </c>
      <c r="AC145" s="48" t="b">
        <f>AND((Resultados!AK4&gt;'BR hombre'!AA144),(Resultados!AK4&lt;='BR hombre'!AA145))</f>
        <v>0</v>
      </c>
      <c r="AF145" s="48" t="b">
        <f>AND((Resultados!AO4&gt;'BR hombre'!AD144),(Resultados!AO4&lt;='BR hombre'!AD145))</f>
        <v>0</v>
      </c>
      <c r="AI145" s="48" t="b">
        <f>AND((Resultados!AS4&gt;'BR hombre'!AG144),(Resultados!AS4&lt;='BR hombre'!AG145))</f>
        <v>0</v>
      </c>
      <c r="AL145" s="48" t="b">
        <f>AND((Resultados!AW4&gt;'BR hombre'!AJ144),(Resultados!AW4&lt;='BR hombre'!AJ145))</f>
        <v>0</v>
      </c>
      <c r="AO145" s="48" t="b">
        <f>AND((Resultados!BA4&gt;'BR hombre'!AM144),(Resultados!BA4&lt;='BR hombre'!AM145))</f>
        <v>0</v>
      </c>
      <c r="AR145" s="48" t="b">
        <f>AND((Resultados!BD4&gt;'BR hombre'!AO144),(Resultados!BD4&lt;='BR hombre'!AO145))</f>
        <v>0</v>
      </c>
      <c r="AU145" s="48" t="b">
        <f>AND((Resultados!BH4&gt;'BR hombre'!AR144),(Resultados!BH4&lt;='BR hombre'!AR145))</f>
        <v>0</v>
      </c>
      <c r="AX145" s="48" t="b">
        <f>AND((Resultados!BM4&gt;'BR hombre'!AV144),(Resultados!BM4&lt;='BR hombre'!AV145))</f>
        <v>0</v>
      </c>
      <c r="BA145" s="48" t="b">
        <f>AND((Resultados!BQ4&gt;'BR hombre'!AY144),(Resultados!BQ4&lt;='BR hombre'!AY145))</f>
        <v>0</v>
      </c>
      <c r="BD145" s="48" t="b">
        <f>AND((Resultados!BU4&gt;'BR hombre'!BB144),(Resultados!BU4&lt;='BR hombre'!BB145))</f>
        <v>0</v>
      </c>
      <c r="BG145" s="48" t="b">
        <f>AND((Resultados!BY4&gt;'BR hombre'!BE144),(Resultados!BY4&lt;='BR hombre'!BE145))</f>
        <v>0</v>
      </c>
      <c r="BJ145" s="48" t="b">
        <f>AND((Resultados!CC4&gt;'BR hombre'!BH144),(Resultados!CC4&lt;='BR hombre'!BH145))</f>
        <v>0</v>
      </c>
      <c r="BM145" s="48" t="b">
        <f>AND((Resultados!CG4&gt;'BR hombre'!BK144),(Resultados!CG4&lt;='BR hombre'!BK145))</f>
        <v>0</v>
      </c>
      <c r="BP145" s="48" t="b">
        <f>AND((Resultados!CK4&gt;'BR hombre'!BN144),(Resultados!CK4&lt;='BR hombre'!BN145))</f>
        <v>0</v>
      </c>
      <c r="BS145" s="48" t="b">
        <f>AND((Resultados!CO4&gt;'BR hombre'!BQ144),(Resultados!CO4&lt;='BR hombre'!BQ145))</f>
        <v>0</v>
      </c>
      <c r="BV145" s="48" t="b">
        <f>AND((Resultados!CS4&gt;'BR hombre'!BT144),(Resultados!CS4&lt;='BR hombre'!BT145))</f>
        <v>0</v>
      </c>
    </row>
    <row r="146" spans="5:74" ht="12.75" customHeight="1" x14ac:dyDescent="0.2">
      <c r="E146" s="48" t="b">
        <f>AND((Resultados!D4&gt;'BR hombre'!A145),(Resultados!D4&lt;='BR hombre'!A146))</f>
        <v>0</v>
      </c>
      <c r="Q146" s="48" t="b">
        <f>AND((Resultados!U4&gt;'BR hombre'!O145),(Resultados!U4&lt;='BR hombre'!O146))</f>
        <v>0</v>
      </c>
      <c r="T146" s="48" t="b">
        <f>AND((Resultados!Y4&gt;'BR hombre'!R145),(Resultados!Y4&lt;='BR hombre'!R146))</f>
        <v>0</v>
      </c>
      <c r="W146" s="48" t="b">
        <f>AND((Resultados!AC4&gt;'BR hombre'!U145),(Resultados!AC4&lt;='BR hombre'!U146))</f>
        <v>0</v>
      </c>
      <c r="Z146" s="48" t="b">
        <f>AND((Resultados!AG4&gt;'BR hombre'!X145),(Resultados!AG4&lt;='BR hombre'!X146))</f>
        <v>0</v>
      </c>
      <c r="AC146" s="48" t="b">
        <f>AND((Resultados!AK4&gt;'BR hombre'!AA145),(Resultados!AK4&lt;='BR hombre'!AA146))</f>
        <v>0</v>
      </c>
      <c r="AF146" s="48" t="b">
        <f>AND((Resultados!AO4&gt;'BR hombre'!AD145),(Resultados!AO4&lt;='BR hombre'!AD146))</f>
        <v>0</v>
      </c>
      <c r="AI146" s="48" t="b">
        <f>AND((Resultados!AS4&gt;'BR hombre'!AG145),(Resultados!AS4&lt;='BR hombre'!AG146))</f>
        <v>0</v>
      </c>
      <c r="AL146" s="48" t="b">
        <f>AND((Resultados!AW4&gt;'BR hombre'!AJ145),(Resultados!AW4&lt;='BR hombre'!AJ146))</f>
        <v>0</v>
      </c>
      <c r="AO146" s="48" t="b">
        <f>AND((Resultados!BA4&gt;'BR hombre'!AM145),(Resultados!BA4&lt;='BR hombre'!AM146))</f>
        <v>0</v>
      </c>
      <c r="AR146" s="48" t="b">
        <f>AND((Resultados!BD4&gt;'BR hombre'!AO145),(Resultados!BD4&lt;='BR hombre'!AO146))</f>
        <v>0</v>
      </c>
      <c r="AU146" s="48" t="b">
        <f>AND((Resultados!BH4&gt;'BR hombre'!AR145),(Resultados!BH4&lt;='BR hombre'!AR146))</f>
        <v>0</v>
      </c>
      <c r="AX146" s="48" t="b">
        <f>AND((Resultados!BM4&gt;'BR hombre'!AV145),(Resultados!BM4&lt;='BR hombre'!AV146))</f>
        <v>0</v>
      </c>
      <c r="BA146" s="48" t="b">
        <f>AND((Resultados!BQ4&gt;'BR hombre'!AY145),(Resultados!BQ4&lt;='BR hombre'!AY146))</f>
        <v>0</v>
      </c>
      <c r="BD146" s="48" t="b">
        <f>AND((Resultados!BU4&gt;'BR hombre'!BB145),(Resultados!BU4&lt;='BR hombre'!BB146))</f>
        <v>0</v>
      </c>
      <c r="BG146" s="48" t="b">
        <f>AND((Resultados!BY4&gt;'BR hombre'!BE145),(Resultados!BY4&lt;='BR hombre'!BE146))</f>
        <v>0</v>
      </c>
      <c r="BJ146" s="48" t="b">
        <f>AND((Resultados!CC4&gt;'BR hombre'!BH145),(Resultados!CC4&lt;='BR hombre'!BH146))</f>
        <v>0</v>
      </c>
      <c r="BM146" s="48" t="b">
        <f>AND((Resultados!CG4&gt;'BR hombre'!BK145),(Resultados!CG4&lt;='BR hombre'!BK146))</f>
        <v>0</v>
      </c>
      <c r="BP146" s="48" t="b">
        <f>AND((Resultados!CK4&gt;'BR hombre'!BN145),(Resultados!CK4&lt;='BR hombre'!BN146))</f>
        <v>0</v>
      </c>
      <c r="BS146" s="48" t="b">
        <f>AND((Resultados!CO4&gt;'BR hombre'!BQ145),(Resultados!CO4&lt;='BR hombre'!BQ146))</f>
        <v>0</v>
      </c>
      <c r="BV146" s="48" t="b">
        <f>AND((Resultados!CS4&gt;'BR hombre'!BT145),(Resultados!CS4&lt;='BR hombre'!BT146))</f>
        <v>0</v>
      </c>
    </row>
    <row r="147" spans="5:74" ht="12.75" customHeight="1" x14ac:dyDescent="0.2">
      <c r="E147" s="48" t="b">
        <f>AND((Resultados!D4&gt;'BR hombre'!A146),(Resultados!D4&lt;='BR hombre'!A147))</f>
        <v>0</v>
      </c>
      <c r="Q147" s="48" t="b">
        <f>AND((Resultados!U4&gt;'BR hombre'!O146),(Resultados!U4&lt;='BR hombre'!O147))</f>
        <v>0</v>
      </c>
      <c r="T147" s="48" t="b">
        <f>AND((Resultados!Y4&gt;'BR hombre'!R146),(Resultados!Y4&lt;='BR hombre'!R147))</f>
        <v>0</v>
      </c>
      <c r="W147" s="48" t="b">
        <f>AND((Resultados!AC4&gt;'BR hombre'!U146),(Resultados!AC4&lt;='BR hombre'!U147))</f>
        <v>0</v>
      </c>
      <c r="Z147" s="48" t="b">
        <f>AND((Resultados!AG4&gt;'BR hombre'!X146),(Resultados!AG4&lt;='BR hombre'!X147))</f>
        <v>0</v>
      </c>
      <c r="AC147" s="48" t="b">
        <f>AND((Resultados!AK4&gt;'BR hombre'!AA146),(Resultados!AK4&lt;='BR hombre'!AA147))</f>
        <v>0</v>
      </c>
      <c r="AF147" s="48" t="b">
        <f>AND((Resultados!AO4&gt;'BR hombre'!AD146),(Resultados!AO4&lt;='BR hombre'!AD147))</f>
        <v>0</v>
      </c>
      <c r="AI147" s="48" t="b">
        <f>AND((Resultados!AS4&gt;'BR hombre'!AG146),(Resultados!AS4&lt;='BR hombre'!AG147))</f>
        <v>0</v>
      </c>
      <c r="AL147" s="48" t="b">
        <f>AND((Resultados!AW4&gt;'BR hombre'!AJ146),(Resultados!AW4&lt;='BR hombre'!AJ147))</f>
        <v>0</v>
      </c>
      <c r="AO147" s="48" t="b">
        <f>AND((Resultados!BA4&gt;'BR hombre'!AM146),(Resultados!BA4&lt;='BR hombre'!AM147))</f>
        <v>0</v>
      </c>
      <c r="AR147" s="48" t="b">
        <f>AND((Resultados!BD4&gt;'BR hombre'!AO146),(Resultados!BD4&lt;='BR hombre'!AO147))</f>
        <v>0</v>
      </c>
      <c r="AU147" s="48" t="b">
        <f>AND((Resultados!BH4&gt;'BR hombre'!AR146),(Resultados!BH4&lt;='BR hombre'!AR147))</f>
        <v>0</v>
      </c>
      <c r="AX147" s="48" t="b">
        <f>AND((Resultados!BM4&gt;'BR hombre'!AV146),(Resultados!BM4&lt;='BR hombre'!AV147))</f>
        <v>0</v>
      </c>
      <c r="BA147" s="48" t="b">
        <f>AND((Resultados!BQ4&gt;'BR hombre'!AY146),(Resultados!BQ4&lt;='BR hombre'!AY147))</f>
        <v>0</v>
      </c>
      <c r="BD147" s="48" t="b">
        <f>AND((Resultados!BU4&gt;'BR hombre'!BB146),(Resultados!BU4&lt;='BR hombre'!BB147))</f>
        <v>0</v>
      </c>
      <c r="BG147" s="48" t="b">
        <f>AND((Resultados!BY4&gt;'BR hombre'!BE146),(Resultados!BY4&lt;='BR hombre'!BE147))</f>
        <v>0</v>
      </c>
      <c r="BJ147" s="48" t="b">
        <f>AND((Resultados!CC4&gt;'BR hombre'!BH146),(Resultados!CC4&lt;='BR hombre'!BH147))</f>
        <v>0</v>
      </c>
      <c r="BM147" s="48" t="b">
        <f>AND((Resultados!CG4&gt;'BR hombre'!BK146),(Resultados!CG4&lt;='BR hombre'!BK147))</f>
        <v>0</v>
      </c>
      <c r="BP147" s="48" t="b">
        <f>AND((Resultados!CK4&gt;'BR hombre'!BN146),(Resultados!CK4&lt;='BR hombre'!BN147))</f>
        <v>0</v>
      </c>
      <c r="BS147" s="48" t="b">
        <f>AND((Resultados!CO4&gt;'BR hombre'!BQ146),(Resultados!CO4&lt;='BR hombre'!BQ147))</f>
        <v>0</v>
      </c>
      <c r="BV147" s="48" t="b">
        <f>AND((Resultados!CS4&gt;'BR hombre'!BT146),(Resultados!CS4&lt;='BR hombre'!BT147))</f>
        <v>0</v>
      </c>
    </row>
    <row r="148" spans="5:74" ht="12.75" customHeight="1" x14ac:dyDescent="0.2">
      <c r="E148" s="48" t="b">
        <f>AND((Resultados!D4&gt;'BR hombre'!A147),(Resultados!D4&lt;='BR hombre'!A148))</f>
        <v>0</v>
      </c>
      <c r="Q148" s="48" t="b">
        <f>AND((Resultados!U4&gt;'BR hombre'!O147),(Resultados!U4&lt;='BR hombre'!O148))</f>
        <v>0</v>
      </c>
      <c r="T148" s="48" t="b">
        <f>AND((Resultados!Y4&gt;'BR hombre'!R147),(Resultados!Y4&lt;='BR hombre'!R148))</f>
        <v>0</v>
      </c>
      <c r="W148" s="48" t="b">
        <f>AND((Resultados!AC4&gt;'BR hombre'!U147),(Resultados!AC4&lt;='BR hombre'!U148))</f>
        <v>0</v>
      </c>
      <c r="Z148" s="48" t="b">
        <f>AND((Resultados!AG4&gt;'BR hombre'!X147),(Resultados!AG4&lt;='BR hombre'!X148))</f>
        <v>0</v>
      </c>
      <c r="AC148" s="48" t="b">
        <f>AND((Resultados!AK4&gt;'BR hombre'!AA147),(Resultados!AK4&lt;='BR hombre'!AA148))</f>
        <v>0</v>
      </c>
      <c r="AF148" s="48" t="b">
        <f>AND((Resultados!AO4&gt;'BR hombre'!AD147),(Resultados!AO4&lt;='BR hombre'!AD148))</f>
        <v>0</v>
      </c>
      <c r="AI148" s="48" t="b">
        <f>AND((Resultados!AS4&gt;'BR hombre'!AG147),(Resultados!AS4&lt;='BR hombre'!AG148))</f>
        <v>0</v>
      </c>
      <c r="AL148" s="48" t="b">
        <f>AND((Resultados!AW4&gt;'BR hombre'!AJ147),(Resultados!AW4&lt;='BR hombre'!AJ148))</f>
        <v>0</v>
      </c>
      <c r="AO148" s="48" t="b">
        <f>AND((Resultados!BA4&gt;'BR hombre'!AM147),(Resultados!BA4&lt;='BR hombre'!AM148))</f>
        <v>0</v>
      </c>
      <c r="AR148" s="48" t="b">
        <f>AND((Resultados!BD4&gt;'BR hombre'!AO147),(Resultados!BD4&lt;='BR hombre'!AO148))</f>
        <v>0</v>
      </c>
      <c r="AU148" s="48" t="b">
        <f>AND((Resultados!BH4&gt;'BR hombre'!AR147),(Resultados!BH4&lt;='BR hombre'!AR148))</f>
        <v>0</v>
      </c>
      <c r="AX148" s="48" t="b">
        <f>AND((Resultados!BM4&gt;'BR hombre'!AV147),(Resultados!BM4&lt;='BR hombre'!AV148))</f>
        <v>0</v>
      </c>
      <c r="BA148" s="48" t="b">
        <f>AND((Resultados!BQ4&gt;'BR hombre'!AY147),(Resultados!BQ4&lt;='BR hombre'!AY148))</f>
        <v>0</v>
      </c>
      <c r="BD148" s="48" t="b">
        <f>AND((Resultados!BU4&gt;'BR hombre'!BB147),(Resultados!BU4&lt;='BR hombre'!BB148))</f>
        <v>0</v>
      </c>
      <c r="BG148" s="48" t="b">
        <f>AND((Resultados!BY4&gt;'BR hombre'!BE147),(Resultados!BY4&lt;='BR hombre'!BE148))</f>
        <v>0</v>
      </c>
      <c r="BJ148" s="48" t="b">
        <f>AND((Resultados!CC4&gt;'BR hombre'!BH147),(Resultados!CC4&lt;='BR hombre'!BH148))</f>
        <v>0</v>
      </c>
      <c r="BM148" s="48" t="b">
        <f>AND((Resultados!CG4&gt;'BR hombre'!BK147),(Resultados!CG4&lt;='BR hombre'!BK148))</f>
        <v>0</v>
      </c>
      <c r="BP148" s="48" t="b">
        <f>AND((Resultados!CK4&gt;'BR hombre'!BN147),(Resultados!CK4&lt;='BR hombre'!BN148))</f>
        <v>0</v>
      </c>
      <c r="BS148" s="48" t="b">
        <f>AND((Resultados!CO4&gt;'BR hombre'!BQ147),(Resultados!CO4&lt;='BR hombre'!BQ148))</f>
        <v>0</v>
      </c>
      <c r="BV148" s="48" t="b">
        <f>AND((Resultados!CS4&gt;'BR hombre'!BT147),(Resultados!CS4&lt;='BR hombre'!BT148))</f>
        <v>0</v>
      </c>
    </row>
    <row r="149" spans="5:74" ht="12.75" customHeight="1" x14ac:dyDescent="0.2">
      <c r="E149" s="48" t="b">
        <f>AND((Resultados!D4&gt;'BR hombre'!A148),(Resultados!D4&lt;='BR hombre'!A149))</f>
        <v>0</v>
      </c>
      <c r="Q149" s="48" t="b">
        <f>AND((Resultados!U4&gt;'BR hombre'!O148),(Resultados!U4&lt;='BR hombre'!O149))</f>
        <v>0</v>
      </c>
      <c r="T149" s="48" t="b">
        <f>AND((Resultados!Y4&gt;'BR hombre'!R148),(Resultados!Y4&lt;='BR hombre'!R149))</f>
        <v>0</v>
      </c>
      <c r="W149" s="48" t="b">
        <f>AND((Resultados!AC4&gt;'BR hombre'!U148),(Resultados!AC4&lt;='BR hombre'!U149))</f>
        <v>0</v>
      </c>
      <c r="Z149" s="48" t="b">
        <f>AND((Resultados!AG4&gt;'BR hombre'!X148),(Resultados!AG4&lt;='BR hombre'!X149))</f>
        <v>0</v>
      </c>
      <c r="AC149" s="48" t="b">
        <f>AND((Resultados!AK4&gt;'BR hombre'!AA148),(Resultados!AK4&lt;='BR hombre'!AA149))</f>
        <v>0</v>
      </c>
      <c r="AF149" s="48" t="b">
        <f>AND((Resultados!AO4&gt;'BR hombre'!AD148),(Resultados!AO4&lt;='BR hombre'!AD149))</f>
        <v>0</v>
      </c>
      <c r="AI149" s="48" t="b">
        <f>AND((Resultados!AS4&gt;'BR hombre'!AG148),(Resultados!AS4&lt;='BR hombre'!AG149))</f>
        <v>0</v>
      </c>
      <c r="AL149" s="48" t="b">
        <f>AND((Resultados!AW4&gt;'BR hombre'!AJ148),(Resultados!AW4&lt;='BR hombre'!AJ149))</f>
        <v>0</v>
      </c>
      <c r="AO149" s="48" t="b">
        <f>AND((Resultados!BA4&gt;'BR hombre'!AM148),(Resultados!BA4&lt;='BR hombre'!AM149))</f>
        <v>0</v>
      </c>
      <c r="AR149" s="48" t="b">
        <f>AND((Resultados!BD4&gt;'BR hombre'!AO148),(Resultados!BD4&lt;='BR hombre'!AO149))</f>
        <v>0</v>
      </c>
      <c r="AU149" s="48" t="b">
        <f>AND((Resultados!BH4&gt;'BR hombre'!AR148),(Resultados!BH4&lt;='BR hombre'!AR149))</f>
        <v>0</v>
      </c>
      <c r="AX149" s="48" t="b">
        <f>AND((Resultados!BM4&gt;'BR hombre'!AV148),(Resultados!BM4&lt;='BR hombre'!AV149))</f>
        <v>0</v>
      </c>
      <c r="BA149" s="48" t="b">
        <f>AND((Resultados!BQ4&gt;'BR hombre'!AY148),(Resultados!BQ4&lt;='BR hombre'!AY149))</f>
        <v>0</v>
      </c>
      <c r="BD149" s="48" t="b">
        <f>AND((Resultados!BU4&gt;'BR hombre'!BB148),(Resultados!BU4&lt;='BR hombre'!BB149))</f>
        <v>0</v>
      </c>
      <c r="BG149" s="48" t="b">
        <f>AND((Resultados!BY4&gt;'BR hombre'!BE148),(Resultados!BY4&lt;='BR hombre'!BE149))</f>
        <v>0</v>
      </c>
      <c r="BJ149" s="48" t="b">
        <f>AND((Resultados!CC4&gt;'BR hombre'!BH148),(Resultados!CC4&lt;='BR hombre'!BH149))</f>
        <v>0</v>
      </c>
      <c r="BM149" s="48" t="b">
        <f>AND((Resultados!CG4&gt;'BR hombre'!BK148),(Resultados!CG4&lt;='BR hombre'!BK149))</f>
        <v>0</v>
      </c>
      <c r="BP149" s="48" t="b">
        <f>AND((Resultados!CK4&gt;'BR hombre'!BN148),(Resultados!CK4&lt;='BR hombre'!BN149))</f>
        <v>0</v>
      </c>
      <c r="BS149" s="48" t="b">
        <f>AND((Resultados!CO4&gt;'BR hombre'!BQ148),(Resultados!CO4&lt;='BR hombre'!BQ149))</f>
        <v>0</v>
      </c>
      <c r="BV149" s="48" t="b">
        <f>AND((Resultados!CS4&gt;'BR hombre'!BT148),(Resultados!CS4&lt;='BR hombre'!BT149))</f>
        <v>0</v>
      </c>
    </row>
    <row r="150" spans="5:74" ht="12.75" customHeight="1" x14ac:dyDescent="0.2">
      <c r="E150" s="48" t="b">
        <f>AND((Resultados!D4&gt;'BR hombre'!A149),(Resultados!D4&lt;='BR hombre'!A150))</f>
        <v>0</v>
      </c>
      <c r="Q150" s="48" t="b">
        <f>AND((Resultados!U4&gt;'BR hombre'!O149),(Resultados!U4&lt;='BR hombre'!O150))</f>
        <v>0</v>
      </c>
      <c r="T150" s="48" t="b">
        <f>AND((Resultados!Y4&gt;'BR hombre'!R149),(Resultados!Y4&lt;='BR hombre'!R150))</f>
        <v>0</v>
      </c>
      <c r="W150" s="48" t="b">
        <f>AND((Resultados!AC4&gt;'BR hombre'!U149),(Resultados!AC4&lt;='BR hombre'!U150))</f>
        <v>0</v>
      </c>
      <c r="Z150" s="48" t="b">
        <f>AND((Resultados!AG4&gt;'BR hombre'!X149),(Resultados!AG4&lt;='BR hombre'!X150))</f>
        <v>0</v>
      </c>
      <c r="AC150" s="48" t="b">
        <f>AND((Resultados!AK4&gt;'BR hombre'!AA149),(Resultados!AK4&lt;='BR hombre'!AA150))</f>
        <v>0</v>
      </c>
      <c r="AF150" s="48" t="b">
        <f>AND((Resultados!AO4&gt;'BR hombre'!AD149),(Resultados!AO4&lt;='BR hombre'!AD150))</f>
        <v>0</v>
      </c>
      <c r="AI150" s="48" t="b">
        <f>AND((Resultados!AS4&gt;'BR hombre'!AG149),(Resultados!AS4&lt;='BR hombre'!AG150))</f>
        <v>0</v>
      </c>
      <c r="AL150" s="48" t="b">
        <f>AND((Resultados!AW4&gt;'BR hombre'!AJ149),(Resultados!AW4&lt;='BR hombre'!AJ150))</f>
        <v>0</v>
      </c>
      <c r="AO150" s="48" t="b">
        <f>AND((Resultados!BA4&gt;'BR hombre'!AM149),(Resultados!BA4&lt;='BR hombre'!AM150))</f>
        <v>0</v>
      </c>
      <c r="AR150" s="48" t="b">
        <f>AND((Resultados!BD4&gt;'BR hombre'!AO149),(Resultados!BD4&lt;='BR hombre'!AO150))</f>
        <v>0</v>
      </c>
      <c r="AU150" s="48" t="b">
        <f>AND((Resultados!BH4&gt;'BR hombre'!AR149),(Resultados!BH4&lt;='BR hombre'!AR150))</f>
        <v>0</v>
      </c>
      <c r="AX150" s="48" t="b">
        <f>AND((Resultados!BM4&gt;'BR hombre'!AV149),(Resultados!BM4&lt;='BR hombre'!AV150))</f>
        <v>0</v>
      </c>
      <c r="BA150" s="48" t="b">
        <f>AND((Resultados!BQ4&gt;'BR hombre'!AY149),(Resultados!BQ4&lt;='BR hombre'!AY150))</f>
        <v>0</v>
      </c>
      <c r="BD150" s="48" t="b">
        <f>AND((Resultados!BU4&gt;'BR hombre'!BB149),(Resultados!BU4&lt;='BR hombre'!BB150))</f>
        <v>0</v>
      </c>
      <c r="BG150" s="48" t="b">
        <f>AND((Resultados!BY4&gt;'BR hombre'!BE149),(Resultados!BY4&lt;='BR hombre'!BE150))</f>
        <v>0</v>
      </c>
      <c r="BJ150" s="48" t="b">
        <f>AND((Resultados!CC4&gt;'BR hombre'!BH149),(Resultados!CC4&lt;='BR hombre'!BH150))</f>
        <v>0</v>
      </c>
      <c r="BM150" s="48" t="b">
        <f>AND((Resultados!CG4&gt;'BR hombre'!BK149),(Resultados!CG4&lt;='BR hombre'!BK150))</f>
        <v>0</v>
      </c>
      <c r="BP150" s="48" t="b">
        <f>AND((Resultados!CK4&gt;'BR hombre'!BN149),(Resultados!CK4&lt;='BR hombre'!BN150))</f>
        <v>0</v>
      </c>
      <c r="BS150" s="48" t="b">
        <f>AND((Resultados!CO4&gt;'BR hombre'!BQ149),(Resultados!CO4&lt;='BR hombre'!BQ150))</f>
        <v>0</v>
      </c>
      <c r="BV150" s="48" t="b">
        <f>AND((Resultados!CS4&gt;'BR hombre'!BT149),(Resultados!CS4&lt;='BR hombre'!BT150))</f>
        <v>0</v>
      </c>
    </row>
    <row r="151" spans="5:74" ht="12.75" customHeight="1" x14ac:dyDescent="0.2">
      <c r="E151" s="48" t="b">
        <f>AND((Resultados!D4&gt;'BR hombre'!A150),(Resultados!D4&lt;='BR hombre'!A151))</f>
        <v>0</v>
      </c>
      <c r="Q151" s="48" t="b">
        <f>AND((Resultados!U4&gt;'BR hombre'!O150),(Resultados!U4&lt;='BR hombre'!O151))</f>
        <v>0</v>
      </c>
      <c r="T151" s="48" t="b">
        <f>AND((Resultados!Y4&gt;'BR hombre'!R150),(Resultados!Y4&lt;='BR hombre'!R151))</f>
        <v>0</v>
      </c>
      <c r="W151" s="48" t="b">
        <f>AND((Resultados!AC4&gt;'BR hombre'!U150),(Resultados!AC4&lt;='BR hombre'!U151))</f>
        <v>0</v>
      </c>
      <c r="Z151" s="48" t="b">
        <f>AND((Resultados!AG4&gt;'BR hombre'!X150),(Resultados!AG4&lt;='BR hombre'!X151))</f>
        <v>0</v>
      </c>
      <c r="AC151" s="48" t="b">
        <f>AND((Resultados!AK4&gt;'BR hombre'!AA150),(Resultados!AK4&lt;='BR hombre'!AA151))</f>
        <v>0</v>
      </c>
      <c r="AF151" s="48" t="b">
        <f>AND((Resultados!AO4&gt;'BR hombre'!AD150),(Resultados!AO4&lt;='BR hombre'!AD151))</f>
        <v>0</v>
      </c>
      <c r="AI151" s="48" t="b">
        <f>AND((Resultados!AS4&gt;'BR hombre'!AG150),(Resultados!AS4&lt;='BR hombre'!AG151))</f>
        <v>0</v>
      </c>
      <c r="AL151" s="48" t="b">
        <f>AND((Resultados!AW4&gt;'BR hombre'!AJ150),(Resultados!AW4&lt;='BR hombre'!AJ151))</f>
        <v>0</v>
      </c>
      <c r="AO151" s="48" t="b">
        <f>AND((Resultados!BA4&gt;'BR hombre'!AM150),(Resultados!BA4&lt;='BR hombre'!AM151))</f>
        <v>0</v>
      </c>
      <c r="AR151" s="48" t="b">
        <f>AND((Resultados!BD4&gt;'BR hombre'!AO150),(Resultados!BD4&lt;='BR hombre'!AO151))</f>
        <v>0</v>
      </c>
      <c r="AU151" s="48" t="b">
        <f>AND((Resultados!BH4&gt;'BR hombre'!AR150),(Resultados!BH4&lt;='BR hombre'!AR151))</f>
        <v>0</v>
      </c>
      <c r="AX151" s="48" t="b">
        <f>AND((Resultados!BM4&gt;'BR hombre'!AV150),(Resultados!BM4&lt;='BR hombre'!AV151))</f>
        <v>0</v>
      </c>
      <c r="BA151" s="48" t="b">
        <f>AND((Resultados!BQ4&gt;'BR hombre'!AY150),(Resultados!BQ4&lt;='BR hombre'!AY151))</f>
        <v>0</v>
      </c>
      <c r="BD151" s="48" t="b">
        <f>AND((Resultados!BU4&gt;'BR hombre'!BB150),(Resultados!BU4&lt;='BR hombre'!BB151))</f>
        <v>0</v>
      </c>
      <c r="BG151" s="48" t="b">
        <f>AND((Resultados!BY4&gt;'BR hombre'!BE150),(Resultados!BY4&lt;='BR hombre'!BE151))</f>
        <v>0</v>
      </c>
      <c r="BJ151" s="48" t="b">
        <f>AND((Resultados!CC4&gt;'BR hombre'!BH150),(Resultados!CC4&lt;='BR hombre'!BH151))</f>
        <v>0</v>
      </c>
      <c r="BM151" s="48" t="b">
        <f>AND((Resultados!CG4&gt;'BR hombre'!BK150),(Resultados!CG4&lt;='BR hombre'!BK151))</f>
        <v>0</v>
      </c>
      <c r="BP151" s="48" t="b">
        <f>AND((Resultados!CK4&gt;'BR hombre'!BN150),(Resultados!CK4&lt;='BR hombre'!BN151))</f>
        <v>0</v>
      </c>
      <c r="BS151" s="48" t="b">
        <f>AND((Resultados!CO4&gt;'BR hombre'!BQ150),(Resultados!CO4&lt;='BR hombre'!BQ151))</f>
        <v>0</v>
      </c>
      <c r="BV151" s="48" t="b">
        <f>AND((Resultados!CS4&gt;'BR hombre'!BT150),(Resultados!CS4&lt;='BR hombre'!BT151))</f>
        <v>0</v>
      </c>
    </row>
    <row r="152" spans="5:74" ht="12.75" customHeight="1" x14ac:dyDescent="0.2">
      <c r="E152" s="48" t="b">
        <f>AND((Resultados!D4&gt;'BR hombre'!A151),(Resultados!D4&lt;='BR hombre'!A152))</f>
        <v>0</v>
      </c>
      <c r="Q152" s="48" t="b">
        <f>AND((Resultados!U4&gt;'BR hombre'!O151),(Resultados!U4&lt;='BR hombre'!O152))</f>
        <v>0</v>
      </c>
      <c r="T152" s="48" t="b">
        <f>AND((Resultados!Y4&gt;'BR hombre'!R151),(Resultados!Y4&lt;='BR hombre'!R152))</f>
        <v>0</v>
      </c>
      <c r="W152" s="48" t="b">
        <f>AND((Resultados!AC4&gt;'BR hombre'!U151),(Resultados!AC4&lt;='BR hombre'!U152))</f>
        <v>0</v>
      </c>
      <c r="Z152" s="48" t="b">
        <f>AND((Resultados!AG4&gt;'BR hombre'!X151),(Resultados!AG4&lt;='BR hombre'!X152))</f>
        <v>0</v>
      </c>
      <c r="AC152" s="48" t="b">
        <f>AND((Resultados!AK4&gt;'BR hombre'!AA151),(Resultados!AK4&lt;='BR hombre'!AA152))</f>
        <v>0</v>
      </c>
      <c r="AF152" s="48" t="b">
        <f>AND((Resultados!AO4&gt;'BR hombre'!AD151),(Resultados!AO4&lt;='BR hombre'!AD152))</f>
        <v>0</v>
      </c>
      <c r="AI152" s="48" t="b">
        <f>AND((Resultados!AS4&gt;'BR hombre'!AG151),(Resultados!AS4&lt;='BR hombre'!AG152))</f>
        <v>0</v>
      </c>
      <c r="AL152" s="48" t="b">
        <f>AND((Resultados!AW4&gt;'BR hombre'!AJ151),(Resultados!AW4&lt;='BR hombre'!AJ152))</f>
        <v>0</v>
      </c>
      <c r="AO152" s="48" t="b">
        <f>AND((Resultados!BA4&gt;'BR hombre'!AM151),(Resultados!BA4&lt;='BR hombre'!AM152))</f>
        <v>0</v>
      </c>
      <c r="AR152" s="48" t="b">
        <f>AND((Resultados!BD4&gt;'BR hombre'!AO151),(Resultados!BD4&lt;='BR hombre'!AO152))</f>
        <v>0</v>
      </c>
      <c r="AU152" s="48" t="b">
        <f>AND((Resultados!BH4&gt;'BR hombre'!AR151),(Resultados!BH4&lt;='BR hombre'!AR152))</f>
        <v>0</v>
      </c>
      <c r="AX152" s="48" t="b">
        <f>AND((Resultados!BM4&gt;'BR hombre'!AV151),(Resultados!BM4&lt;='BR hombre'!AV152))</f>
        <v>0</v>
      </c>
      <c r="BA152" s="48" t="b">
        <f>AND((Resultados!BQ4&gt;'BR hombre'!AY151),(Resultados!BQ4&lt;='BR hombre'!AY152))</f>
        <v>0</v>
      </c>
      <c r="BD152" s="48" t="b">
        <f>AND((Resultados!BU4&gt;'BR hombre'!BB151),(Resultados!BU4&lt;='BR hombre'!BB152))</f>
        <v>0</v>
      </c>
      <c r="BG152" s="48" t="b">
        <f>AND((Resultados!BY4&gt;'BR hombre'!BE151),(Resultados!BY4&lt;='BR hombre'!BE152))</f>
        <v>0</v>
      </c>
      <c r="BJ152" s="48" t="b">
        <f>AND((Resultados!CC4&gt;'BR hombre'!BH151),(Resultados!CC4&lt;='BR hombre'!BH152))</f>
        <v>0</v>
      </c>
      <c r="BM152" s="48" t="b">
        <f>AND((Resultados!CG4&gt;'BR hombre'!BK151),(Resultados!CG4&lt;='BR hombre'!BK152))</f>
        <v>0</v>
      </c>
      <c r="BP152" s="48" t="b">
        <f>AND((Resultados!CK4&gt;'BR hombre'!BN151),(Resultados!CK4&lt;='BR hombre'!BN152))</f>
        <v>0</v>
      </c>
      <c r="BS152" s="48" t="b">
        <f>AND((Resultados!CO4&gt;'BR hombre'!BQ151),(Resultados!CO4&lt;='BR hombre'!BQ152))</f>
        <v>0</v>
      </c>
      <c r="BV152" s="48" t="b">
        <f>AND((Resultados!CS4&gt;'BR hombre'!BT151),(Resultados!CS4&lt;='BR hombre'!BT152))</f>
        <v>0</v>
      </c>
    </row>
    <row r="153" spans="5:74" ht="12.75" customHeight="1" x14ac:dyDescent="0.2">
      <c r="E153" s="48" t="b">
        <f>AND((Resultados!D4&gt;'BR hombre'!A152),(Resultados!D4&lt;='BR hombre'!A153))</f>
        <v>0</v>
      </c>
      <c r="Q153" s="48" t="b">
        <f>AND((Resultados!U4&gt;'BR hombre'!O152),(Resultados!U4&lt;='BR hombre'!O153))</f>
        <v>0</v>
      </c>
      <c r="T153" s="48" t="b">
        <f>AND((Resultados!Y4&gt;'BR hombre'!R152),(Resultados!Y4&lt;='BR hombre'!R153))</f>
        <v>0</v>
      </c>
      <c r="W153" s="48" t="b">
        <f>AND((Resultados!AC4&gt;'BR hombre'!U152),(Resultados!AC4&lt;='BR hombre'!U153))</f>
        <v>0</v>
      </c>
      <c r="Z153" s="48" t="b">
        <f>AND((Resultados!AG4&gt;'BR hombre'!X152),(Resultados!AG4&lt;='BR hombre'!X153))</f>
        <v>0</v>
      </c>
      <c r="AC153" s="48" t="b">
        <f>AND((Resultados!AK4&gt;'BR hombre'!AA152),(Resultados!AK4&lt;='BR hombre'!AA153))</f>
        <v>0</v>
      </c>
      <c r="AF153" s="48" t="b">
        <f>AND((Resultados!AO4&gt;'BR hombre'!AD152),(Resultados!AO4&lt;='BR hombre'!AD153))</f>
        <v>0</v>
      </c>
      <c r="AI153" s="48" t="b">
        <f>AND((Resultados!AS4&gt;'BR hombre'!AG152),(Resultados!AS4&lt;='BR hombre'!AG153))</f>
        <v>0</v>
      </c>
      <c r="AL153" s="48" t="b">
        <f>AND((Resultados!AW4&gt;'BR hombre'!AJ152),(Resultados!AW4&lt;='BR hombre'!AJ153))</f>
        <v>0</v>
      </c>
      <c r="AO153" s="48" t="b">
        <f>AND((Resultados!BA4&gt;'BR hombre'!AM152),(Resultados!BA4&lt;='BR hombre'!AM153))</f>
        <v>0</v>
      </c>
      <c r="AR153" s="48" t="b">
        <f>AND((Resultados!BD4&gt;'BR hombre'!AO152),(Resultados!BD4&lt;='BR hombre'!AO153))</f>
        <v>0</v>
      </c>
      <c r="AU153" s="48" t="b">
        <f>AND((Resultados!BH4&gt;'BR hombre'!AR152),(Resultados!BH4&lt;='BR hombre'!AR153))</f>
        <v>0</v>
      </c>
      <c r="AX153" s="48" t="b">
        <f>AND((Resultados!BM4&gt;'BR hombre'!AV152),(Resultados!BM4&lt;='BR hombre'!AV153))</f>
        <v>0</v>
      </c>
      <c r="BA153" s="48" t="b">
        <f>AND((Resultados!BQ4&gt;'BR hombre'!AY152),(Resultados!BQ4&lt;='BR hombre'!AY153))</f>
        <v>0</v>
      </c>
      <c r="BD153" s="48" t="b">
        <f>AND((Resultados!BU4&gt;'BR hombre'!BB152),(Resultados!BU4&lt;='BR hombre'!BB153))</f>
        <v>0</v>
      </c>
      <c r="BG153" s="48" t="b">
        <f>AND((Resultados!BY4&gt;'BR hombre'!BE152),(Resultados!BY4&lt;='BR hombre'!BE153))</f>
        <v>0</v>
      </c>
      <c r="BJ153" s="48" t="b">
        <f>AND((Resultados!CC4&gt;'BR hombre'!BH152),(Resultados!CC4&lt;='BR hombre'!BH153))</f>
        <v>0</v>
      </c>
      <c r="BM153" s="48" t="b">
        <f>AND((Resultados!CG4&gt;'BR hombre'!BK152),(Resultados!CG4&lt;='BR hombre'!BK153))</f>
        <v>0</v>
      </c>
      <c r="BP153" s="48" t="b">
        <f>AND((Resultados!CK4&gt;'BR hombre'!BN152),(Resultados!CK4&lt;='BR hombre'!BN153))</f>
        <v>0</v>
      </c>
      <c r="BS153" s="48" t="b">
        <f>AND((Resultados!CO4&gt;'BR hombre'!BQ152),(Resultados!CO4&lt;='BR hombre'!BQ153))</f>
        <v>0</v>
      </c>
      <c r="BV153" s="48" t="b">
        <f>AND((Resultados!CS4&gt;'BR hombre'!BT152),(Resultados!CS4&lt;='BR hombre'!BT153))</f>
        <v>0</v>
      </c>
    </row>
    <row r="154" spans="5:74" ht="12.75" customHeight="1" x14ac:dyDescent="0.2">
      <c r="E154" s="48" t="b">
        <f>AND((Resultados!D4&gt;'BR hombre'!A153),(Resultados!D4&lt;='BR hombre'!A154))</f>
        <v>0</v>
      </c>
      <c r="Q154" s="48" t="b">
        <f>AND((Resultados!U4&gt;'BR hombre'!O153),(Resultados!U4&lt;='BR hombre'!O154))</f>
        <v>0</v>
      </c>
      <c r="T154" s="48" t="b">
        <f>AND((Resultados!Y4&gt;'BR hombre'!R153),(Resultados!Y4&lt;='BR hombre'!R154))</f>
        <v>0</v>
      </c>
      <c r="W154" s="48" t="b">
        <f>AND((Resultados!AC4&gt;'BR hombre'!U153),(Resultados!AC4&lt;='BR hombre'!U154))</f>
        <v>0</v>
      </c>
      <c r="Z154" s="48" t="b">
        <f>AND((Resultados!AG4&gt;'BR hombre'!X153),(Resultados!AG4&lt;='BR hombre'!X154))</f>
        <v>0</v>
      </c>
      <c r="AC154" s="48" t="b">
        <f>AND((Resultados!AK4&gt;'BR hombre'!AA153),(Resultados!AK4&lt;='BR hombre'!AA154))</f>
        <v>0</v>
      </c>
      <c r="AF154" s="48" t="b">
        <f>AND((Resultados!AO4&gt;'BR hombre'!AD153),(Resultados!AO4&lt;='BR hombre'!AD154))</f>
        <v>0</v>
      </c>
      <c r="AI154" s="48" t="b">
        <f>AND((Resultados!AS4&gt;'BR hombre'!AG153),(Resultados!AS4&lt;='BR hombre'!AG154))</f>
        <v>0</v>
      </c>
      <c r="AL154" s="48" t="b">
        <f>AND((Resultados!AW4&gt;'BR hombre'!AJ153),(Resultados!AW4&lt;='BR hombre'!AJ154))</f>
        <v>0</v>
      </c>
      <c r="AO154" s="48" t="b">
        <f>AND((Resultados!BA4&gt;'BR hombre'!AM153),(Resultados!BA4&lt;='BR hombre'!AM154))</f>
        <v>0</v>
      </c>
      <c r="AR154" s="48" t="b">
        <f>AND((Resultados!BD4&gt;'BR hombre'!AO153),(Resultados!BD4&lt;='BR hombre'!AO154))</f>
        <v>0</v>
      </c>
      <c r="AU154" s="48" t="b">
        <f>AND((Resultados!BH4&gt;'BR hombre'!AR153),(Resultados!BH4&lt;='BR hombre'!AR154))</f>
        <v>0</v>
      </c>
      <c r="AX154" s="48" t="b">
        <f>AND((Resultados!BM4&gt;'BR hombre'!AV153),(Resultados!BM4&lt;='BR hombre'!AV154))</f>
        <v>0</v>
      </c>
      <c r="BA154" s="48" t="b">
        <f>AND((Resultados!BQ4&gt;'BR hombre'!AY153),(Resultados!BQ4&lt;='BR hombre'!AY154))</f>
        <v>0</v>
      </c>
      <c r="BD154" s="48" t="b">
        <f>AND((Resultados!BU4&gt;'BR hombre'!BB153),(Resultados!BU4&lt;='BR hombre'!BB154))</f>
        <v>0</v>
      </c>
      <c r="BG154" s="48" t="b">
        <f>AND((Resultados!BY4&gt;'BR hombre'!BE153),(Resultados!BY4&lt;='BR hombre'!BE154))</f>
        <v>0</v>
      </c>
      <c r="BJ154" s="48" t="b">
        <f>AND((Resultados!CC4&gt;'BR hombre'!BH153),(Resultados!CC4&lt;='BR hombre'!BH154))</f>
        <v>0</v>
      </c>
      <c r="BM154" s="48" t="b">
        <f>AND((Resultados!CG4&gt;'BR hombre'!BK153),(Resultados!CG4&lt;='BR hombre'!BK154))</f>
        <v>0</v>
      </c>
      <c r="BP154" s="48" t="b">
        <f>AND((Resultados!CK4&gt;'BR hombre'!BN153),(Resultados!CK4&lt;='BR hombre'!BN154))</f>
        <v>0</v>
      </c>
      <c r="BS154" s="48" t="b">
        <f>AND((Resultados!CO4&gt;'BR hombre'!BQ153),(Resultados!CO4&lt;='BR hombre'!BQ154))</f>
        <v>0</v>
      </c>
      <c r="BV154" s="48" t="b">
        <f>AND((Resultados!CS4&gt;'BR hombre'!BT153),(Resultados!CS4&lt;='BR hombre'!BT154))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54"/>
  <sheetViews>
    <sheetView workbookViewId="0"/>
  </sheetViews>
  <sheetFormatPr baseColWidth="10" defaultColWidth="11.42578125" defaultRowHeight="12.75" customHeight="1" x14ac:dyDescent="0.2"/>
  <cols>
    <col min="2" max="3" width="7.140625" customWidth="1"/>
    <col min="4" max="5" width="12.7109375" customWidth="1"/>
    <col min="6" max="7" width="4" customWidth="1"/>
    <col min="8" max="8" width="12.7109375" customWidth="1"/>
    <col min="9" max="10" width="5" customWidth="1"/>
    <col min="11" max="11" width="12.7109375" customWidth="1"/>
    <col min="12" max="13" width="5" customWidth="1"/>
    <col min="14" max="14" width="12.7109375" customWidth="1"/>
    <col min="15" max="16" width="5" customWidth="1"/>
    <col min="17" max="17" width="12.7109375" customWidth="1"/>
    <col min="18" max="19" width="5" customWidth="1"/>
    <col min="20" max="20" width="12.7109375" customWidth="1"/>
    <col min="21" max="22" width="5" customWidth="1"/>
    <col min="23" max="23" width="12.7109375" customWidth="1"/>
    <col min="24" max="25" width="5" customWidth="1"/>
    <col min="26" max="26" width="12.7109375" customWidth="1"/>
    <col min="27" max="28" width="5" customWidth="1"/>
    <col min="29" max="29" width="12.7109375" customWidth="1"/>
    <col min="30" max="31" width="5" customWidth="1"/>
    <col min="32" max="32" width="12.7109375" customWidth="1"/>
    <col min="33" max="34" width="5" customWidth="1"/>
    <col min="35" max="35" width="12.7109375" customWidth="1"/>
    <col min="36" max="37" width="5" customWidth="1"/>
    <col min="38" max="38" width="12.7109375" customWidth="1"/>
    <col min="39" max="40" width="5" customWidth="1"/>
    <col min="41" max="41" width="12.7109375" customWidth="1"/>
    <col min="42" max="42" width="5" customWidth="1"/>
    <col min="43" max="43" width="5.7109375" customWidth="1"/>
    <col min="44" max="44" width="12.7109375" customWidth="1"/>
    <col min="45" max="46" width="5" customWidth="1"/>
    <col min="47" max="47" width="12.7109375" customWidth="1"/>
    <col min="48" max="49" width="5" customWidth="1"/>
    <col min="50" max="50" width="12.7109375" customWidth="1"/>
    <col min="51" max="52" width="5" customWidth="1"/>
    <col min="53" max="53" width="12.7109375" customWidth="1"/>
    <col min="54" max="55" width="5" customWidth="1"/>
    <col min="56" max="56" width="12.7109375" customWidth="1"/>
    <col min="57" max="58" width="5" customWidth="1"/>
    <col min="59" max="59" width="12.7109375" customWidth="1"/>
    <col min="60" max="61" width="5" customWidth="1"/>
    <col min="62" max="62" width="12.7109375" customWidth="1"/>
    <col min="63" max="64" width="5" customWidth="1"/>
    <col min="66" max="67" width="7.140625" customWidth="1"/>
    <col min="68" max="68" width="12.7109375" customWidth="1"/>
    <col min="69" max="69" width="5.7109375" customWidth="1"/>
    <col min="70" max="70" width="5" customWidth="1"/>
    <col min="71" max="71" width="12.7109375" customWidth="1"/>
    <col min="72" max="72" width="5.7109375" customWidth="1"/>
    <col min="73" max="73" width="5" customWidth="1"/>
    <col min="74" max="74" width="12.7109375" customWidth="1"/>
    <col min="75" max="75" width="5.7109375" customWidth="1"/>
    <col min="76" max="76" width="6.28515625" customWidth="1"/>
  </cols>
  <sheetData>
    <row r="1" spans="1:76" ht="12.75" customHeight="1" x14ac:dyDescent="0.2">
      <c r="A1" s="47" t="s">
        <v>118</v>
      </c>
      <c r="B1" s="47" t="s">
        <v>51</v>
      </c>
      <c r="C1" s="47" t="s">
        <v>119</v>
      </c>
      <c r="E1" s="47" t="s">
        <v>118</v>
      </c>
      <c r="F1" s="47" t="s">
        <v>53</v>
      </c>
      <c r="G1" s="47" t="s">
        <v>120</v>
      </c>
      <c r="H1" s="47" t="s">
        <v>118</v>
      </c>
      <c r="I1" s="47" t="s">
        <v>55</v>
      </c>
      <c r="J1" s="47" t="s">
        <v>120</v>
      </c>
      <c r="K1" s="47" t="s">
        <v>118</v>
      </c>
      <c r="L1" s="47">
        <v>1</v>
      </c>
      <c r="M1" s="47" t="s">
        <v>120</v>
      </c>
      <c r="N1" s="47" t="s">
        <v>118</v>
      </c>
      <c r="O1" s="47">
        <v>2</v>
      </c>
      <c r="P1" s="47" t="s">
        <v>120</v>
      </c>
      <c r="Q1" s="47" t="s">
        <v>118</v>
      </c>
      <c r="R1" s="47">
        <v>3</v>
      </c>
      <c r="S1" s="47" t="s">
        <v>120</v>
      </c>
      <c r="T1" s="47" t="s">
        <v>118</v>
      </c>
      <c r="U1" s="47">
        <v>4</v>
      </c>
      <c r="V1" s="47" t="s">
        <v>120</v>
      </c>
      <c r="W1" s="47" t="s">
        <v>118</v>
      </c>
      <c r="X1" s="47">
        <v>5</v>
      </c>
      <c r="Y1" s="47" t="s">
        <v>120</v>
      </c>
      <c r="Z1" s="47" t="s">
        <v>118</v>
      </c>
      <c r="AA1" s="47" t="s">
        <v>73</v>
      </c>
      <c r="AB1" s="47" t="s">
        <v>120</v>
      </c>
      <c r="AC1" s="47" t="s">
        <v>118</v>
      </c>
      <c r="AD1" s="47" t="s">
        <v>75</v>
      </c>
      <c r="AE1" s="47" t="s">
        <v>120</v>
      </c>
      <c r="AF1" s="47" t="s">
        <v>118</v>
      </c>
      <c r="AG1" s="47">
        <v>7</v>
      </c>
      <c r="AH1" s="47" t="s">
        <v>120</v>
      </c>
      <c r="AI1" s="47" t="s">
        <v>118</v>
      </c>
      <c r="AJ1" s="47" t="s">
        <v>78</v>
      </c>
      <c r="AK1" s="47" t="s">
        <v>120</v>
      </c>
      <c r="AL1" s="47" t="s">
        <v>118</v>
      </c>
      <c r="AM1" s="47" t="s">
        <v>80</v>
      </c>
      <c r="AN1" s="47" t="s">
        <v>120</v>
      </c>
      <c r="AO1" s="47" t="s">
        <v>118</v>
      </c>
      <c r="AP1" s="47" t="s">
        <v>83</v>
      </c>
      <c r="AQ1" s="47" t="s">
        <v>120</v>
      </c>
      <c r="AR1" s="47" t="s">
        <v>118</v>
      </c>
      <c r="AS1" s="47" t="s">
        <v>85</v>
      </c>
      <c r="AT1" s="47" t="s">
        <v>120</v>
      </c>
      <c r="AU1" s="47" t="s">
        <v>118</v>
      </c>
      <c r="AV1" s="47" t="s">
        <v>87</v>
      </c>
      <c r="AW1" s="47" t="s">
        <v>120</v>
      </c>
      <c r="AX1" s="47" t="s">
        <v>118</v>
      </c>
      <c r="AY1" s="47" t="s">
        <v>90</v>
      </c>
      <c r="AZ1" s="47" t="s">
        <v>120</v>
      </c>
      <c r="BA1" s="47" t="s">
        <v>118</v>
      </c>
      <c r="BB1" s="47" t="s">
        <v>92</v>
      </c>
      <c r="BC1" s="47" t="s">
        <v>120</v>
      </c>
      <c r="BD1" s="47" t="s">
        <v>118</v>
      </c>
      <c r="BE1" s="47" t="s">
        <v>94</v>
      </c>
      <c r="BF1" s="47" t="s">
        <v>120</v>
      </c>
      <c r="BG1" s="47" t="s">
        <v>118</v>
      </c>
      <c r="BH1" s="47" t="s">
        <v>96</v>
      </c>
      <c r="BI1" s="47" t="s">
        <v>120</v>
      </c>
      <c r="BJ1" s="47" t="s">
        <v>118</v>
      </c>
      <c r="BK1" s="47" t="s">
        <v>98</v>
      </c>
      <c r="BL1" s="47" t="s">
        <v>120</v>
      </c>
      <c r="BM1" s="47" t="s">
        <v>118</v>
      </c>
      <c r="BN1" s="47" t="s">
        <v>43</v>
      </c>
      <c r="BO1" s="47" t="s">
        <v>120</v>
      </c>
      <c r="BP1" s="47" t="s">
        <v>118</v>
      </c>
      <c r="BQ1" s="47" t="s">
        <v>102</v>
      </c>
      <c r="BR1" s="47" t="s">
        <v>120</v>
      </c>
      <c r="BS1" s="47" t="s">
        <v>118</v>
      </c>
      <c r="BT1" s="47" t="s">
        <v>104</v>
      </c>
      <c r="BU1" s="47" t="s">
        <v>120</v>
      </c>
      <c r="BV1" s="47" t="s">
        <v>118</v>
      </c>
      <c r="BW1" s="47" t="s">
        <v>106</v>
      </c>
      <c r="BX1" s="47" t="s">
        <v>120</v>
      </c>
    </row>
    <row r="2" spans="1:76" ht="12.75" customHeight="1" x14ac:dyDescent="0.2">
      <c r="A2" s="48">
        <v>180</v>
      </c>
      <c r="B2" s="48">
        <v>0</v>
      </c>
      <c r="C2" s="48">
        <f>IF((Resultados!D4&lt;='BR mujer'!A2),B2,0)</f>
        <v>0</v>
      </c>
      <c r="E2" s="48">
        <v>0</v>
      </c>
      <c r="F2" s="48">
        <v>0</v>
      </c>
      <c r="G2" s="48">
        <f>IF((Resultados!D5='BR mujer'!E2),F2,0)</f>
        <v>0</v>
      </c>
      <c r="H2" s="48">
        <v>0</v>
      </c>
      <c r="I2" s="48">
        <v>0</v>
      </c>
      <c r="J2" s="48">
        <f>IF((Resultados!D6='BR mujer'!H2),I2,0)</f>
        <v>0</v>
      </c>
      <c r="K2" s="48">
        <v>0</v>
      </c>
      <c r="L2" s="48">
        <v>0</v>
      </c>
      <c r="M2" s="48">
        <f>IF((Resultados!D10='BR mujer'!K2),L2,0)</f>
        <v>0</v>
      </c>
      <c r="N2" s="48">
        <v>0</v>
      </c>
      <c r="O2" s="48">
        <v>0</v>
      </c>
      <c r="P2" s="48">
        <f>IF((Resultados!D11='BR mujer'!N2),O2,0)</f>
        <v>0</v>
      </c>
      <c r="Q2" s="48">
        <v>0</v>
      </c>
      <c r="R2" s="48">
        <v>0</v>
      </c>
      <c r="S2" s="48">
        <f>IF((Resultados!D12='BR mujer'!Q2),R2,0)</f>
        <v>0</v>
      </c>
      <c r="T2" s="48">
        <v>0</v>
      </c>
      <c r="U2" s="48">
        <v>0</v>
      </c>
      <c r="V2" s="48">
        <f>IF((Resultados!D13='BR mujer'!T2),U2,0)</f>
        <v>0</v>
      </c>
      <c r="W2" s="48">
        <v>0</v>
      </c>
      <c r="X2" s="48">
        <v>0</v>
      </c>
      <c r="Y2" s="48">
        <f>IF((Resultados!D14='BR mujer'!W2),X2,0)</f>
        <v>0</v>
      </c>
      <c r="Z2" s="48">
        <v>0</v>
      </c>
      <c r="AA2" s="48">
        <v>0</v>
      </c>
      <c r="AB2" s="48">
        <f>IF((Resultados!D15='BR mujer'!Z2),AA2,0)</f>
        <v>0</v>
      </c>
      <c r="AC2" s="48">
        <v>0</v>
      </c>
      <c r="AD2" s="48">
        <v>0</v>
      </c>
      <c r="AE2" s="48">
        <f>IF((Resultados!D16='BR mujer'!AC2),AD2,0)</f>
        <v>0</v>
      </c>
      <c r="AF2" s="48">
        <v>0</v>
      </c>
      <c r="AG2" s="48">
        <v>0</v>
      </c>
      <c r="AH2" s="48">
        <f>IF((Resultados!D17='BR mujer'!AF2),AG2,0)</f>
        <v>0</v>
      </c>
      <c r="AI2" s="48">
        <v>0</v>
      </c>
      <c r="AJ2" s="48">
        <v>0</v>
      </c>
      <c r="AK2" s="48">
        <f>IF((Resultados!D18='BR mujer'!AI2),AJ2,0)</f>
        <v>0</v>
      </c>
      <c r="AL2" s="48">
        <v>0</v>
      </c>
      <c r="AM2" s="48">
        <v>0</v>
      </c>
      <c r="AN2" s="48">
        <f>IF((Resultados!D19='BR mujer'!AL2),AM2,0)</f>
        <v>0</v>
      </c>
      <c r="AO2" s="48">
        <v>0</v>
      </c>
      <c r="AP2" s="48">
        <v>0</v>
      </c>
      <c r="AQ2" s="48">
        <f>IF((Resultados!D22='BR mujer'!AO2),AP2,0)</f>
        <v>0</v>
      </c>
      <c r="AR2" s="48">
        <v>0</v>
      </c>
      <c r="AS2" s="48">
        <v>0</v>
      </c>
      <c r="AT2" s="48">
        <f>IF((Resultados!D23='BR mujer'!AR2),AS2,0)</f>
        <v>0</v>
      </c>
      <c r="AU2" s="48">
        <v>0</v>
      </c>
      <c r="AV2" s="48">
        <v>7</v>
      </c>
      <c r="AW2" s="48">
        <f>IF((Resultados!D24='BR mujer'!AU2),AV2,0)</f>
        <v>7</v>
      </c>
      <c r="AX2" s="48">
        <v>0</v>
      </c>
      <c r="AY2" s="48">
        <v>0</v>
      </c>
      <c r="AZ2" s="48">
        <f>IF((Resultados!D27='BR mujer'!AX2),AY2,0)</f>
        <v>0</v>
      </c>
      <c r="BA2" s="48">
        <v>0</v>
      </c>
      <c r="BB2" s="48">
        <v>10</v>
      </c>
      <c r="BC2" s="48">
        <f>IF((Resultados!D28='BR mujer'!BA2),BB2,0)</f>
        <v>10</v>
      </c>
      <c r="BD2" s="48">
        <v>0</v>
      </c>
      <c r="BE2" s="48">
        <v>0</v>
      </c>
      <c r="BF2" s="48">
        <f>IF((Resultados!D29='BR mujer'!BD2),BE2,0)</f>
        <v>0</v>
      </c>
      <c r="BG2" s="48">
        <v>0</v>
      </c>
      <c r="BH2" s="48">
        <v>0</v>
      </c>
      <c r="BI2" s="48">
        <f>IF((Resultados!D30='BR mujer'!BG2),BH2,0)</f>
        <v>0</v>
      </c>
      <c r="BJ2" s="48">
        <v>0</v>
      </c>
      <c r="BK2" s="48">
        <v>0</v>
      </c>
      <c r="BL2" s="48">
        <f>IF((Resultados!D31='BR mujer'!BJ2),BK2,0)</f>
        <v>0</v>
      </c>
      <c r="BM2" s="48">
        <v>0</v>
      </c>
      <c r="BN2" s="48">
        <v>0</v>
      </c>
      <c r="BO2" s="48">
        <f>IF((Resultados!D32='BR mujer'!BM2),BN2,0)</f>
        <v>0</v>
      </c>
      <c r="BP2" s="48">
        <v>0</v>
      </c>
      <c r="BQ2" s="48">
        <v>0</v>
      </c>
      <c r="BR2" s="48">
        <f>IF((Resultados!D35='BR mujer'!BP2),BQ2,0)</f>
        <v>0</v>
      </c>
      <c r="BS2" s="48">
        <v>0</v>
      </c>
      <c r="BT2" s="48">
        <v>0</v>
      </c>
      <c r="BU2" s="48">
        <f>IF((Resultados!D36='BR mujer'!BS2),BT2,0)</f>
        <v>0</v>
      </c>
      <c r="BV2" s="48">
        <v>0</v>
      </c>
      <c r="BW2" s="48">
        <v>0</v>
      </c>
      <c r="BX2" s="48">
        <f>IF((Resultados!D37='BR mujer'!BV2),BW2,0)</f>
        <v>0</v>
      </c>
    </row>
    <row r="3" spans="1:76" ht="12.75" customHeight="1" x14ac:dyDescent="0.2">
      <c r="A3" s="48">
        <v>194</v>
      </c>
      <c r="B3" s="48">
        <v>5</v>
      </c>
      <c r="C3" s="48">
        <f t="shared" ref="C3:C31" si="0">IF((D3=TRUE),B3,0)</f>
        <v>0</v>
      </c>
      <c r="D3" s="48" t="b">
        <f>AND((Resultados!D4&gt;'BR mujer'!A2),(Resultados!D4&lt;='BR mujer'!A3))</f>
        <v>0</v>
      </c>
      <c r="E3" s="48">
        <v>1</v>
      </c>
      <c r="F3" s="48">
        <v>0</v>
      </c>
      <c r="G3" s="48">
        <f>IF((Resultados!D5='BR mujer'!E3),F3,0)</f>
        <v>0</v>
      </c>
      <c r="H3" s="48">
        <v>1</v>
      </c>
      <c r="I3" s="48">
        <v>15</v>
      </c>
      <c r="J3" s="48">
        <f>IF((Resultados!D6='BR mujer'!H3),I3,0)</f>
        <v>0</v>
      </c>
      <c r="K3" s="48">
        <v>1</v>
      </c>
      <c r="L3" s="48">
        <v>0</v>
      </c>
      <c r="M3" s="48">
        <f>IF((Resultados!D10='BR mujer'!K3),L3,0)</f>
        <v>0</v>
      </c>
      <c r="N3" s="48">
        <v>1</v>
      </c>
      <c r="O3" s="48">
        <v>0</v>
      </c>
      <c r="P3" s="48">
        <f>IF((Resultados!D11='BR mujer'!N3),O3,0)</f>
        <v>0</v>
      </c>
      <c r="Q3" s="48">
        <v>1</v>
      </c>
      <c r="R3" s="48">
        <v>0</v>
      </c>
      <c r="S3" s="48">
        <f>IF((Resultados!D12='BR mujer'!Q3),R3,0)</f>
        <v>0</v>
      </c>
      <c r="T3" s="48">
        <v>1</v>
      </c>
      <c r="U3" s="48">
        <v>0</v>
      </c>
      <c r="V3" s="48">
        <f>IF((Resultados!D13='BR mujer'!T3),U3,0)</f>
        <v>0</v>
      </c>
      <c r="W3" s="48">
        <v>1</v>
      </c>
      <c r="X3" s="48">
        <v>0</v>
      </c>
      <c r="Y3" s="48">
        <f>IF((Resultados!D14='BR mujer'!W3),X3,0)</f>
        <v>0</v>
      </c>
      <c r="Z3" s="48">
        <v>1</v>
      </c>
      <c r="AA3" s="48">
        <v>0</v>
      </c>
      <c r="AB3" s="48">
        <f>IF((Resultados!D15='BR mujer'!Z3),AA3,0)</f>
        <v>0</v>
      </c>
      <c r="AC3" s="48">
        <v>1</v>
      </c>
      <c r="AD3" s="48">
        <v>0</v>
      </c>
      <c r="AE3" s="48">
        <f>IF((Resultados!D16='BR mujer'!AC3),AD3,0)</f>
        <v>0</v>
      </c>
      <c r="AF3" s="48">
        <v>1</v>
      </c>
      <c r="AG3" s="48">
        <v>0</v>
      </c>
      <c r="AH3" s="48">
        <f>IF((Resultados!D17='BR mujer'!AF3),AG3,0)</f>
        <v>0</v>
      </c>
      <c r="AI3" s="48">
        <v>1</v>
      </c>
      <c r="AJ3" s="48">
        <v>0</v>
      </c>
      <c r="AK3" s="48">
        <f>IF((Resultados!D18='BR mujer'!AI3),AJ3,0)</f>
        <v>0</v>
      </c>
      <c r="AL3" s="48">
        <v>1</v>
      </c>
      <c r="AM3" s="48">
        <v>0</v>
      </c>
      <c r="AN3" s="48">
        <f>IF((Resultados!D19='BR mujer'!AL3),AM3,0)</f>
        <v>0</v>
      </c>
      <c r="AO3" s="48">
        <v>1</v>
      </c>
      <c r="AP3" s="48">
        <v>0</v>
      </c>
      <c r="AQ3" s="48">
        <f>IF((Resultados!D22='BR mujer'!AO3),AP3,0)</f>
        <v>0</v>
      </c>
      <c r="AR3" s="48">
        <v>1</v>
      </c>
      <c r="AS3" s="48">
        <v>0</v>
      </c>
      <c r="AT3" s="48">
        <f>IF((Resultados!D23='BR mujer'!AR3),AS3,0)</f>
        <v>0</v>
      </c>
      <c r="AU3" s="48">
        <v>1</v>
      </c>
      <c r="AV3" s="48">
        <v>7</v>
      </c>
      <c r="AW3" s="48">
        <f>IF((Resultados!D24='BR mujer'!AU3),AV3,0)</f>
        <v>0</v>
      </c>
      <c r="AX3" s="48">
        <v>1</v>
      </c>
      <c r="AY3" s="48">
        <v>0</v>
      </c>
      <c r="AZ3" s="48">
        <f>IF((Resultados!D27='BR mujer'!AX3),AY3,0)</f>
        <v>0</v>
      </c>
      <c r="BA3" s="48">
        <v>1</v>
      </c>
      <c r="BB3" s="48">
        <v>10</v>
      </c>
      <c r="BC3" s="48">
        <f>IF((Resultados!D28='BR mujer'!BA3),BB3,0)</f>
        <v>0</v>
      </c>
      <c r="BD3" s="48">
        <v>1</v>
      </c>
      <c r="BE3" s="48">
        <v>0</v>
      </c>
      <c r="BF3" s="48">
        <f>IF((Resultados!D29='BR mujer'!BD3),BE3,0)</f>
        <v>0</v>
      </c>
      <c r="BG3" s="48">
        <v>1</v>
      </c>
      <c r="BH3" s="48">
        <v>0</v>
      </c>
      <c r="BI3" s="48">
        <f>IF((Resultados!D30='BR mujer'!BG3),BH3,0)</f>
        <v>0</v>
      </c>
      <c r="BJ3" s="48">
        <v>1</v>
      </c>
      <c r="BK3" s="48">
        <v>0</v>
      </c>
      <c r="BL3" s="48">
        <f>IF((Resultados!D31='BR mujer'!BJ3),BK3,0)</f>
        <v>0</v>
      </c>
      <c r="BM3" s="48">
        <v>1</v>
      </c>
      <c r="BN3" s="48">
        <v>0</v>
      </c>
      <c r="BO3" s="48">
        <f>IF((Resultados!D32='BR mujer'!BM3),BN3,0)</f>
        <v>0</v>
      </c>
      <c r="BP3" s="48">
        <v>1</v>
      </c>
      <c r="BQ3" s="48">
        <v>0</v>
      </c>
      <c r="BR3" s="48">
        <f>IF((Resultados!D35='BR mujer'!BP3),BQ3,0)</f>
        <v>0</v>
      </c>
      <c r="BS3" s="48">
        <v>1</v>
      </c>
      <c r="BT3" s="48">
        <v>0</v>
      </c>
      <c r="BU3" s="48">
        <f>IF((Resultados!D36='BR mujer'!BS3),BT3,0)</f>
        <v>0</v>
      </c>
      <c r="BV3" s="48">
        <v>1</v>
      </c>
      <c r="BW3" s="48">
        <v>0</v>
      </c>
      <c r="BX3" s="48">
        <f>IF((Resultados!D37='BR mujer'!BV3),BW3,0)</f>
        <v>0</v>
      </c>
    </row>
    <row r="4" spans="1:76" ht="12.75" customHeight="1" x14ac:dyDescent="0.2">
      <c r="A4" s="48">
        <v>206</v>
      </c>
      <c r="B4" s="48">
        <v>10</v>
      </c>
      <c r="C4" s="48">
        <f t="shared" si="0"/>
        <v>0</v>
      </c>
      <c r="D4" s="48" t="b">
        <f>AND((Resultados!D4&gt;'BR mujer'!A3),(Resultados!D4&lt;='BR mujer'!A4))</f>
        <v>0</v>
      </c>
      <c r="E4" s="48">
        <v>2</v>
      </c>
      <c r="F4" s="48">
        <v>0</v>
      </c>
      <c r="G4" s="48">
        <f>IF((Resultados!D5='BR mujer'!E4),F4,0)</f>
        <v>0</v>
      </c>
      <c r="H4" s="48">
        <v>2</v>
      </c>
      <c r="I4" s="48">
        <v>25</v>
      </c>
      <c r="J4" s="48">
        <f>IF((Resultados!D6='BR mujer'!H4),I4,0)</f>
        <v>0</v>
      </c>
      <c r="K4" s="48">
        <v>2</v>
      </c>
      <c r="L4" s="48">
        <v>0</v>
      </c>
      <c r="M4" s="48">
        <f>IF((Resultados!D10='BR mujer'!K4),L4,0)</f>
        <v>0</v>
      </c>
      <c r="N4" s="48">
        <v>2</v>
      </c>
      <c r="O4" s="48">
        <v>0</v>
      </c>
      <c r="P4" s="48">
        <f>IF((Resultados!D11='BR mujer'!N4),O4,0)</f>
        <v>0</v>
      </c>
      <c r="Q4" s="48">
        <v>2</v>
      </c>
      <c r="R4" s="48">
        <v>0</v>
      </c>
      <c r="S4" s="48">
        <f>IF((Resultados!D12='BR mujer'!Q4),R4,0)</f>
        <v>0</v>
      </c>
      <c r="T4" s="48">
        <v>2</v>
      </c>
      <c r="U4" s="48">
        <v>0</v>
      </c>
      <c r="V4" s="48">
        <f>IF((Resultados!D13='BR mujer'!T4),U4,0)</f>
        <v>0</v>
      </c>
      <c r="W4" s="48">
        <v>2</v>
      </c>
      <c r="X4" s="48">
        <v>0</v>
      </c>
      <c r="Y4" s="48">
        <f>IF((Resultados!D14='BR mujer'!W4),X4,0)</f>
        <v>0</v>
      </c>
      <c r="Z4" s="48">
        <v>2</v>
      </c>
      <c r="AA4" s="48">
        <v>0</v>
      </c>
      <c r="AB4" s="48">
        <f>IF((Resultados!D15='BR mujer'!Z4),AA4,0)</f>
        <v>0</v>
      </c>
      <c r="AC4" s="48">
        <v>2</v>
      </c>
      <c r="AD4" s="48">
        <v>0</v>
      </c>
      <c r="AE4" s="48">
        <f>IF((Resultados!D16='BR mujer'!AC4),AD4,0)</f>
        <v>0</v>
      </c>
      <c r="AF4" s="48">
        <v>2</v>
      </c>
      <c r="AG4" s="48">
        <v>0</v>
      </c>
      <c r="AH4" s="48">
        <f>IF((Resultados!D17='BR mujer'!AF4),AG4,0)</f>
        <v>0</v>
      </c>
      <c r="AI4" s="48">
        <v>2</v>
      </c>
      <c r="AJ4" s="48">
        <v>0</v>
      </c>
      <c r="AK4" s="48">
        <f>IF((Resultados!D18='BR mujer'!AI4),AJ4,0)</f>
        <v>0</v>
      </c>
      <c r="AL4" s="48">
        <v>2</v>
      </c>
      <c r="AM4" s="48">
        <v>0</v>
      </c>
      <c r="AN4" s="48">
        <f>IF((Resultados!D19='BR mujer'!AL4),AM4,0)</f>
        <v>0</v>
      </c>
      <c r="AO4" s="48">
        <v>2</v>
      </c>
      <c r="AP4" s="48">
        <v>0</v>
      </c>
      <c r="AQ4" s="48">
        <f>IF((Resultados!D22='BR mujer'!AO4),AP4,0)</f>
        <v>0</v>
      </c>
      <c r="AR4" s="48">
        <v>2</v>
      </c>
      <c r="AS4" s="48">
        <v>0</v>
      </c>
      <c r="AT4" s="48">
        <f>IF((Resultados!D23='BR mujer'!AR4),AS4,0)</f>
        <v>0</v>
      </c>
      <c r="AU4" s="48">
        <v>2</v>
      </c>
      <c r="AV4" s="48">
        <v>7</v>
      </c>
      <c r="AW4" s="48">
        <f>IF((Resultados!D24='BR mujer'!AU4),AV4,0)</f>
        <v>0</v>
      </c>
      <c r="AX4" s="48">
        <v>2</v>
      </c>
      <c r="AY4" s="48">
        <v>0</v>
      </c>
      <c r="AZ4" s="48">
        <f>IF((Resultados!D27='BR mujer'!AX4),AY4,0)</f>
        <v>0</v>
      </c>
      <c r="BA4" s="48">
        <v>2</v>
      </c>
      <c r="BB4" s="48">
        <v>10</v>
      </c>
      <c r="BC4" s="48">
        <f>IF((Resultados!D28='BR mujer'!BA4),BB4,0)</f>
        <v>0</v>
      </c>
      <c r="BD4" s="48">
        <v>2</v>
      </c>
      <c r="BE4" s="48">
        <v>0</v>
      </c>
      <c r="BF4" s="48">
        <f>IF((Resultados!D29='BR mujer'!BD4),BE4,0)</f>
        <v>0</v>
      </c>
      <c r="BG4" s="48">
        <v>2</v>
      </c>
      <c r="BH4" s="48">
        <v>0</v>
      </c>
      <c r="BI4" s="48">
        <f>IF((Resultados!D30='BR mujer'!BG4),BH4,0)</f>
        <v>0</v>
      </c>
      <c r="BJ4" s="48">
        <v>2</v>
      </c>
      <c r="BK4" s="48">
        <v>0</v>
      </c>
      <c r="BL4" s="48">
        <f>IF((Resultados!D31='BR mujer'!BJ4),BK4,0)</f>
        <v>0</v>
      </c>
      <c r="BM4" s="48">
        <v>2</v>
      </c>
      <c r="BN4" s="48">
        <v>0</v>
      </c>
      <c r="BO4" s="48">
        <f>IF((Resultados!D32='BR mujer'!BM4),BN4,0)</f>
        <v>0</v>
      </c>
      <c r="BP4" s="48">
        <v>2</v>
      </c>
      <c r="BQ4" s="48">
        <v>0</v>
      </c>
      <c r="BR4" s="48">
        <f>IF((Resultados!D35='BR mujer'!BP4),BQ4,0)</f>
        <v>0</v>
      </c>
      <c r="BS4" s="48">
        <v>2</v>
      </c>
      <c r="BT4" s="48">
        <v>0</v>
      </c>
      <c r="BU4" s="48">
        <f>IF((Resultados!D36='BR mujer'!BS4),BT4,0)</f>
        <v>0</v>
      </c>
      <c r="BV4" s="48">
        <v>2</v>
      </c>
      <c r="BW4" s="48">
        <v>0</v>
      </c>
      <c r="BX4" s="48">
        <f>IF((Resultados!D37='BR mujer'!BV4),BW4,0)</f>
        <v>0</v>
      </c>
    </row>
    <row r="5" spans="1:76" ht="12.75" customHeight="1" x14ac:dyDescent="0.2">
      <c r="A5" s="48">
        <v>219</v>
      </c>
      <c r="B5" s="48">
        <v>15</v>
      </c>
      <c r="C5" s="48">
        <f t="shared" si="0"/>
        <v>0</v>
      </c>
      <c r="D5" s="48" t="b">
        <f>AND((Resultados!D4&gt;'BR mujer'!A4),(Resultados!D4&lt;='BR mujer'!A5))</f>
        <v>0</v>
      </c>
      <c r="E5" s="48">
        <v>3</v>
      </c>
      <c r="F5" s="48">
        <v>10</v>
      </c>
      <c r="G5" s="48">
        <f>IF((Resultados!D5='BR mujer'!E5),F5,0)</f>
        <v>0</v>
      </c>
      <c r="H5" s="48">
        <v>3</v>
      </c>
      <c r="I5" s="48">
        <v>34</v>
      </c>
      <c r="J5" s="48">
        <f>IF((Resultados!D6='BR mujer'!H5),I5,0)</f>
        <v>0</v>
      </c>
      <c r="K5" s="48">
        <v>3</v>
      </c>
      <c r="L5" s="48">
        <v>0</v>
      </c>
      <c r="M5" s="48">
        <f>IF((Resultados!D10='BR mujer'!K5),L5,0)</f>
        <v>0</v>
      </c>
      <c r="N5" s="48">
        <v>3</v>
      </c>
      <c r="O5" s="48">
        <v>0</v>
      </c>
      <c r="P5" s="48">
        <f>IF((Resultados!D11='BR mujer'!N5),O5,0)</f>
        <v>0</v>
      </c>
      <c r="Q5" s="48">
        <v>3</v>
      </c>
      <c r="R5" s="48">
        <v>0</v>
      </c>
      <c r="S5" s="48">
        <f>IF((Resultados!D12='BR mujer'!Q5),R5,0)</f>
        <v>0</v>
      </c>
      <c r="T5" s="48">
        <v>3</v>
      </c>
      <c r="U5" s="48">
        <v>0</v>
      </c>
      <c r="V5" s="48">
        <f>IF((Resultados!D13='BR mujer'!T5),U5,0)</f>
        <v>0</v>
      </c>
      <c r="W5" s="48">
        <v>3</v>
      </c>
      <c r="X5" s="48">
        <v>0</v>
      </c>
      <c r="Y5" s="48">
        <f>IF((Resultados!D14='BR mujer'!W5),X5,0)</f>
        <v>0</v>
      </c>
      <c r="Z5" s="48">
        <v>3</v>
      </c>
      <c r="AA5" s="48">
        <v>0</v>
      </c>
      <c r="AB5" s="48">
        <f>IF((Resultados!D15='BR mujer'!Z5),AA5,0)</f>
        <v>0</v>
      </c>
      <c r="AC5" s="48">
        <v>3</v>
      </c>
      <c r="AD5" s="48">
        <v>0</v>
      </c>
      <c r="AE5" s="48">
        <f>IF((Resultados!D16='BR mujer'!AC5),AD5,0)</f>
        <v>0</v>
      </c>
      <c r="AF5" s="48">
        <v>3</v>
      </c>
      <c r="AG5" s="48">
        <v>0</v>
      </c>
      <c r="AH5" s="48">
        <f>IF((Resultados!D17='BR mujer'!AF5),AG5,0)</f>
        <v>0</v>
      </c>
      <c r="AI5" s="48">
        <v>3</v>
      </c>
      <c r="AJ5" s="48">
        <v>0</v>
      </c>
      <c r="AK5" s="48">
        <f>IF((Resultados!D18='BR mujer'!AI5),AJ5,0)</f>
        <v>0</v>
      </c>
      <c r="AL5" s="48">
        <v>3</v>
      </c>
      <c r="AM5" s="48">
        <v>10</v>
      </c>
      <c r="AN5" s="48">
        <f>IF((Resultados!D19='BR mujer'!AL5),AM5,0)</f>
        <v>0</v>
      </c>
      <c r="AO5" s="48">
        <v>3</v>
      </c>
      <c r="AP5" s="48">
        <v>16</v>
      </c>
      <c r="AQ5" s="48">
        <f>IF((Resultados!D22='BR mujer'!AO5),AP5,0)</f>
        <v>0</v>
      </c>
      <c r="AR5" s="48">
        <v>3</v>
      </c>
      <c r="AS5" s="48">
        <v>0</v>
      </c>
      <c r="AT5" s="48">
        <f>IF((Resultados!D23='BR mujer'!AR5),AS5,0)</f>
        <v>0</v>
      </c>
      <c r="AU5" s="48">
        <v>3</v>
      </c>
      <c r="AV5" s="48">
        <v>12</v>
      </c>
      <c r="AW5" s="48">
        <f>IF((Resultados!D24='BR mujer'!AU5),AV5,0)</f>
        <v>0</v>
      </c>
      <c r="AX5" s="48">
        <v>3</v>
      </c>
      <c r="AY5" s="48">
        <v>5</v>
      </c>
      <c r="AZ5" s="48">
        <f>IF((Resultados!D27='BR mujer'!AX5),AY5,0)</f>
        <v>0</v>
      </c>
      <c r="BA5" s="48">
        <v>3</v>
      </c>
      <c r="BB5" s="48">
        <v>25</v>
      </c>
      <c r="BC5" s="48">
        <f>IF((Resultados!D28='BR mujer'!BA5),BB5,0)</f>
        <v>0</v>
      </c>
      <c r="BD5" s="48">
        <v>3</v>
      </c>
      <c r="BE5" s="48">
        <v>0</v>
      </c>
      <c r="BF5" s="48">
        <f>IF((Resultados!D29='BR mujer'!BD5),BE5,0)</f>
        <v>0</v>
      </c>
      <c r="BG5" s="48">
        <v>3</v>
      </c>
      <c r="BH5" s="48">
        <v>0</v>
      </c>
      <c r="BI5" s="48">
        <f>IF((Resultados!D30='BR mujer'!BG5),BH5,0)</f>
        <v>0</v>
      </c>
      <c r="BJ5" s="48">
        <v>3</v>
      </c>
      <c r="BK5" s="48">
        <v>0</v>
      </c>
      <c r="BL5" s="48">
        <f>IF((Resultados!D31='BR mujer'!BJ5),BK5,0)</f>
        <v>0</v>
      </c>
      <c r="BM5" s="48">
        <v>3</v>
      </c>
      <c r="BN5" s="48">
        <v>0</v>
      </c>
      <c r="BO5" s="48">
        <f>IF((Resultados!D32='BR mujer'!BM5),BN5,0)</f>
        <v>0</v>
      </c>
      <c r="BP5" s="48">
        <v>3</v>
      </c>
      <c r="BQ5" s="48">
        <v>35</v>
      </c>
      <c r="BR5" s="48">
        <f>IF((Resultados!D35='BR mujer'!BP5),BQ5,0)</f>
        <v>0</v>
      </c>
      <c r="BS5" s="48">
        <v>3</v>
      </c>
      <c r="BT5" s="48">
        <v>10</v>
      </c>
      <c r="BU5" s="48">
        <f>IF((Resultados!D36='BR mujer'!BS5),BT5,0)</f>
        <v>0</v>
      </c>
      <c r="BV5" s="48">
        <v>3</v>
      </c>
      <c r="BW5" s="48">
        <v>15</v>
      </c>
      <c r="BX5" s="48">
        <f>IF((Resultados!D37='BR mujer'!BV5),BW5,0)</f>
        <v>0</v>
      </c>
    </row>
    <row r="6" spans="1:76" ht="12.75" customHeight="1" x14ac:dyDescent="0.2">
      <c r="A6" s="48">
        <v>231</v>
      </c>
      <c r="B6" s="48">
        <v>20</v>
      </c>
      <c r="C6" s="48">
        <f t="shared" si="0"/>
        <v>0</v>
      </c>
      <c r="D6" s="48" t="b">
        <f>AND((Resultados!D4&gt;'BR mujer'!A5),(Resultados!D4&lt;='BR mujer'!A6))</f>
        <v>0</v>
      </c>
      <c r="E6" s="48">
        <v>4</v>
      </c>
      <c r="F6" s="48">
        <v>20</v>
      </c>
      <c r="G6" s="48">
        <f>IF((Resultados!D5='BR mujer'!E6),F6,0)</f>
        <v>0</v>
      </c>
      <c r="H6" s="48">
        <v>4</v>
      </c>
      <c r="I6" s="48">
        <v>35</v>
      </c>
      <c r="J6" s="48">
        <f>IF((Resultados!D6='BR mujer'!H6),I6,0)</f>
        <v>0</v>
      </c>
      <c r="K6" s="48">
        <v>4</v>
      </c>
      <c r="L6" s="48">
        <v>0</v>
      </c>
      <c r="M6" s="48">
        <f>IF((Resultados!D10='BR mujer'!K6),L6,0)</f>
        <v>0</v>
      </c>
      <c r="N6" s="48">
        <v>4</v>
      </c>
      <c r="O6" s="48">
        <v>0</v>
      </c>
      <c r="P6" s="48">
        <f>IF((Resultados!D11='BR mujer'!N6),O6,0)</f>
        <v>0</v>
      </c>
      <c r="Q6" s="48">
        <v>4</v>
      </c>
      <c r="R6" s="48">
        <v>0</v>
      </c>
      <c r="S6" s="48">
        <f>IF((Resultados!D12='BR mujer'!Q6),R6,0)</f>
        <v>0</v>
      </c>
      <c r="T6" s="48">
        <v>4</v>
      </c>
      <c r="U6" s="48">
        <v>0</v>
      </c>
      <c r="V6" s="48">
        <f>IF((Resultados!D13='BR mujer'!T6),U6,0)</f>
        <v>0</v>
      </c>
      <c r="W6" s="48">
        <v>4</v>
      </c>
      <c r="X6" s="48">
        <v>0</v>
      </c>
      <c r="Y6" s="48">
        <f>IF((Resultados!D14='BR mujer'!W6),X6,0)</f>
        <v>0</v>
      </c>
      <c r="Z6" s="48">
        <v>4</v>
      </c>
      <c r="AA6" s="48">
        <v>0</v>
      </c>
      <c r="AB6" s="48">
        <f>IF((Resultados!D15='BR mujer'!Z6),AA6,0)</f>
        <v>0</v>
      </c>
      <c r="AC6" s="48">
        <v>4</v>
      </c>
      <c r="AD6" s="48">
        <v>0</v>
      </c>
      <c r="AE6" s="48">
        <f>IF((Resultados!D16='BR mujer'!AC6),AD6,0)</f>
        <v>0</v>
      </c>
      <c r="AF6" s="48">
        <v>4</v>
      </c>
      <c r="AG6" s="48">
        <v>0</v>
      </c>
      <c r="AH6" s="48">
        <f>IF((Resultados!D17='BR mujer'!AF6),AG6,0)</f>
        <v>0</v>
      </c>
      <c r="AI6" s="48">
        <v>4</v>
      </c>
      <c r="AJ6" s="48">
        <v>0</v>
      </c>
      <c r="AK6" s="48">
        <f>IF((Resultados!D18='BR mujer'!AI6),AJ6,0)</f>
        <v>0</v>
      </c>
      <c r="AL6" s="48">
        <v>4</v>
      </c>
      <c r="AM6" s="48">
        <v>15</v>
      </c>
      <c r="AN6" s="48">
        <f>IF((Resultados!D19='BR mujer'!AL6),AM6,0)</f>
        <v>0</v>
      </c>
      <c r="AO6" s="48">
        <v>4</v>
      </c>
      <c r="AP6" s="48">
        <v>26</v>
      </c>
      <c r="AQ6" s="48">
        <f>IF((Resultados!D22='BR mujer'!AO6),AP6,0)</f>
        <v>0</v>
      </c>
      <c r="AR6" s="48">
        <v>4</v>
      </c>
      <c r="AS6" s="48">
        <v>5</v>
      </c>
      <c r="AT6" s="48">
        <f>IF((Resultados!D23='BR mujer'!AR6),AS6,0)</f>
        <v>0</v>
      </c>
      <c r="AU6" s="48">
        <v>4</v>
      </c>
      <c r="AV6" s="48">
        <v>17</v>
      </c>
      <c r="AW6" s="48">
        <f>IF((Resultados!D24='BR mujer'!AU6),AV6,0)</f>
        <v>0</v>
      </c>
      <c r="AX6" s="48">
        <v>4</v>
      </c>
      <c r="AY6" s="48">
        <v>10</v>
      </c>
      <c r="AZ6" s="48">
        <f>IF((Resultados!D27='BR mujer'!AX6),AY6,0)</f>
        <v>0</v>
      </c>
      <c r="BA6" s="48">
        <v>4</v>
      </c>
      <c r="BB6" s="48">
        <v>30</v>
      </c>
      <c r="BC6" s="48">
        <f>IF((Resultados!D28='BR mujer'!BA6),BB6,0)</f>
        <v>0</v>
      </c>
      <c r="BD6" s="48">
        <v>4</v>
      </c>
      <c r="BE6" s="48">
        <v>5</v>
      </c>
      <c r="BF6" s="48">
        <f>IF((Resultados!D29='BR mujer'!BD6),BE6,0)</f>
        <v>0</v>
      </c>
      <c r="BG6" s="48">
        <v>4</v>
      </c>
      <c r="BH6" s="48">
        <v>0</v>
      </c>
      <c r="BI6" s="48">
        <f>IF((Resultados!D30='BR mujer'!BG6),BH6,0)</f>
        <v>0</v>
      </c>
      <c r="BJ6" s="48">
        <v>4</v>
      </c>
      <c r="BK6" s="48">
        <v>0</v>
      </c>
      <c r="BL6" s="48">
        <f>IF((Resultados!D31='BR mujer'!BJ6),BK6,0)</f>
        <v>0</v>
      </c>
      <c r="BM6" s="48">
        <v>4</v>
      </c>
      <c r="BN6" s="48">
        <v>0</v>
      </c>
      <c r="BO6" s="48">
        <f>IF((Resultados!D32='BR mujer'!BM6),BN6,0)</f>
        <v>0</v>
      </c>
      <c r="BP6" s="48">
        <v>4</v>
      </c>
      <c r="BQ6" s="48">
        <v>38</v>
      </c>
      <c r="BR6" s="48">
        <f>IF((Resultados!D35='BR mujer'!BP6),BQ6,0)</f>
        <v>0</v>
      </c>
      <c r="BS6" s="48">
        <v>4</v>
      </c>
      <c r="BT6" s="48">
        <v>25</v>
      </c>
      <c r="BU6" s="48">
        <f>IF((Resultados!D36='BR mujer'!BS6),BT6,0)</f>
        <v>0</v>
      </c>
      <c r="BV6" s="48">
        <v>4</v>
      </c>
      <c r="BW6" s="48">
        <v>35</v>
      </c>
      <c r="BX6" s="48">
        <f>IF((Resultados!D37='BR mujer'!BV6),BW6,0)</f>
        <v>0</v>
      </c>
    </row>
    <row r="7" spans="1:76" ht="12.75" customHeight="1" x14ac:dyDescent="0.2">
      <c r="A7" s="48">
        <v>244</v>
      </c>
      <c r="B7" s="48">
        <v>25</v>
      </c>
      <c r="C7" s="48">
        <f t="shared" si="0"/>
        <v>0</v>
      </c>
      <c r="D7" s="48" t="b">
        <f>AND((Resultados!D4&gt;'BR mujer'!A6),(Resultados!D4&lt;='BR mujer'!A7))</f>
        <v>0</v>
      </c>
      <c r="E7" s="48">
        <v>5</v>
      </c>
      <c r="F7" s="48">
        <v>24</v>
      </c>
      <c r="G7" s="48">
        <f>IF((Resultados!D5='BR mujer'!E7),F7,0)</f>
        <v>0</v>
      </c>
      <c r="H7" s="48">
        <v>5</v>
      </c>
      <c r="I7" s="48">
        <v>37</v>
      </c>
      <c r="J7" s="48">
        <f>IF((Resultados!D6='BR mujer'!H7),I7,0)</f>
        <v>0</v>
      </c>
      <c r="K7" s="48">
        <v>5</v>
      </c>
      <c r="L7" s="48">
        <v>0</v>
      </c>
      <c r="M7" s="48">
        <f>IF((Resultados!D10='BR mujer'!K7),L7,0)</f>
        <v>0</v>
      </c>
      <c r="N7" s="48">
        <v>5</v>
      </c>
      <c r="O7" s="48">
        <v>15</v>
      </c>
      <c r="P7" s="48">
        <f>IF((Resultados!D11='BR mujer'!N7),O7,0)</f>
        <v>0</v>
      </c>
      <c r="Q7" s="48">
        <v>5</v>
      </c>
      <c r="R7" s="48">
        <v>0</v>
      </c>
      <c r="S7" s="48">
        <f>IF((Resultados!D12='BR mujer'!Q7),R7,0)</f>
        <v>0</v>
      </c>
      <c r="T7" s="48">
        <v>5</v>
      </c>
      <c r="U7" s="48">
        <v>0</v>
      </c>
      <c r="V7" s="48">
        <f>IF((Resultados!D13='BR mujer'!T7),U7,0)</f>
        <v>0</v>
      </c>
      <c r="W7" s="48">
        <v>5</v>
      </c>
      <c r="X7" s="48">
        <v>0</v>
      </c>
      <c r="Y7" s="48">
        <f>IF((Resultados!D14='BR mujer'!W7),X7,0)</f>
        <v>0</v>
      </c>
      <c r="Z7" s="48">
        <v>5</v>
      </c>
      <c r="AA7" s="48">
        <v>0</v>
      </c>
      <c r="AB7" s="48">
        <f>IF((Resultados!D15='BR mujer'!Z7),AA7,0)</f>
        <v>0</v>
      </c>
      <c r="AC7" s="48">
        <v>5</v>
      </c>
      <c r="AD7" s="48">
        <v>0</v>
      </c>
      <c r="AE7" s="48">
        <f>IF((Resultados!D16='BR mujer'!AC7),AD7,0)</f>
        <v>0</v>
      </c>
      <c r="AF7" s="48">
        <v>5</v>
      </c>
      <c r="AG7" s="48">
        <v>0</v>
      </c>
      <c r="AH7" s="48">
        <f>IF((Resultados!D17='BR mujer'!AF7),AG7,0)</f>
        <v>0</v>
      </c>
      <c r="AI7" s="48">
        <v>5</v>
      </c>
      <c r="AJ7" s="48">
        <v>0</v>
      </c>
      <c r="AK7" s="48">
        <f>IF((Resultados!D18='BR mujer'!AI7),AJ7,0)</f>
        <v>0</v>
      </c>
      <c r="AL7" s="48">
        <v>5</v>
      </c>
      <c r="AM7" s="48">
        <v>20</v>
      </c>
      <c r="AN7" s="48">
        <f>IF((Resultados!D19='BR mujer'!AL7),AM7,0)</f>
        <v>0</v>
      </c>
      <c r="AO7" s="48">
        <v>5</v>
      </c>
      <c r="AP7" s="48">
        <v>41</v>
      </c>
      <c r="AQ7" s="48">
        <f>IF((Resultados!D22='BR mujer'!AO7),AP7,0)</f>
        <v>0</v>
      </c>
      <c r="AR7" s="48">
        <v>5</v>
      </c>
      <c r="AS7" s="48">
        <v>10</v>
      </c>
      <c r="AT7" s="48">
        <f>IF((Resultados!D23='BR mujer'!AR7),AS7,0)</f>
        <v>0</v>
      </c>
      <c r="AU7" s="48">
        <v>5</v>
      </c>
      <c r="AV7" s="48">
        <v>22</v>
      </c>
      <c r="AW7" s="48">
        <f>IF((Resultados!D24='BR mujer'!AU7),AV7,0)</f>
        <v>0</v>
      </c>
      <c r="AX7" s="48">
        <v>5</v>
      </c>
      <c r="AY7" s="48">
        <v>15</v>
      </c>
      <c r="AZ7" s="48">
        <f>IF((Resultados!D27='BR mujer'!AX7),AY7,0)</f>
        <v>0</v>
      </c>
      <c r="BA7" s="48">
        <v>5</v>
      </c>
      <c r="BB7" s="48">
        <v>35</v>
      </c>
      <c r="BC7" s="48">
        <f>IF((Resultados!D28='BR mujer'!BA7),BB7,0)</f>
        <v>0</v>
      </c>
      <c r="BD7" s="48">
        <v>5</v>
      </c>
      <c r="BE7" s="48">
        <v>7</v>
      </c>
      <c r="BF7" s="48">
        <f>IF((Resultados!D29='BR mujer'!BD7),BE7,0)</f>
        <v>0</v>
      </c>
      <c r="BG7" s="48">
        <v>5</v>
      </c>
      <c r="BH7" s="48">
        <v>0</v>
      </c>
      <c r="BI7" s="48">
        <f>IF((Resultados!D30='BR mujer'!BG7),BH7,0)</f>
        <v>0</v>
      </c>
      <c r="BJ7" s="48">
        <v>5</v>
      </c>
      <c r="BK7" s="48">
        <v>0</v>
      </c>
      <c r="BL7" s="48">
        <f>IF((Resultados!D31='BR mujer'!BJ7),BK7,0)</f>
        <v>0</v>
      </c>
      <c r="BM7" s="48">
        <v>5</v>
      </c>
      <c r="BN7" s="48">
        <v>0</v>
      </c>
      <c r="BO7" s="48">
        <f>IF((Resultados!D32='BR mujer'!BM7),BN7,0)</f>
        <v>0</v>
      </c>
      <c r="BP7" s="48">
        <v>5</v>
      </c>
      <c r="BQ7" s="48">
        <v>40</v>
      </c>
      <c r="BR7" s="48">
        <f>IF((Resultados!D35='BR mujer'!BP7),BQ7,0)</f>
        <v>0</v>
      </c>
      <c r="BS7" s="48">
        <v>5</v>
      </c>
      <c r="BT7" s="48">
        <v>35</v>
      </c>
      <c r="BU7" s="48">
        <f>IF((Resultados!D36='BR mujer'!BS7),BT7,0)</f>
        <v>0</v>
      </c>
      <c r="BV7" s="48">
        <v>5</v>
      </c>
      <c r="BW7" s="48">
        <v>37</v>
      </c>
      <c r="BX7" s="48">
        <f>IF((Resultados!D37='BR mujer'!BV7),BW7,0)</f>
        <v>0</v>
      </c>
    </row>
    <row r="8" spans="1:76" ht="12.75" customHeight="1" x14ac:dyDescent="0.2">
      <c r="A8" s="48">
        <v>256</v>
      </c>
      <c r="B8" s="48">
        <v>30</v>
      </c>
      <c r="C8" s="48">
        <f t="shared" si="0"/>
        <v>0</v>
      </c>
      <c r="D8" s="48" t="b">
        <f>AND((Resultados!D4&gt;'BR mujer'!A7),(Resultados!D4&lt;='BR mujer'!A8))</f>
        <v>0</v>
      </c>
      <c r="E8" s="48">
        <v>6</v>
      </c>
      <c r="F8" s="48">
        <v>28</v>
      </c>
      <c r="G8" s="48">
        <f>IF((Resultados!D5='BR mujer'!E8),F8,0)</f>
        <v>0</v>
      </c>
      <c r="H8" s="48">
        <v>6</v>
      </c>
      <c r="I8" s="48">
        <v>40</v>
      </c>
      <c r="J8" s="48">
        <f>IF((Resultados!D6='BR mujer'!H8),I8,0)</f>
        <v>0</v>
      </c>
      <c r="K8" s="48">
        <v>6</v>
      </c>
      <c r="L8" s="48">
        <v>0</v>
      </c>
      <c r="M8" s="48">
        <f>IF((Resultados!D10='BR mujer'!K8),L8,0)</f>
        <v>0</v>
      </c>
      <c r="N8" s="48">
        <v>6</v>
      </c>
      <c r="O8" s="48">
        <v>21</v>
      </c>
      <c r="P8" s="48">
        <f>IF((Resultados!D11='BR mujer'!N8),O8,0)</f>
        <v>0</v>
      </c>
      <c r="Q8" s="48">
        <v>6</v>
      </c>
      <c r="R8" s="48">
        <v>0</v>
      </c>
      <c r="S8" s="48">
        <f>IF((Resultados!D12='BR mujer'!Q8),R8,0)</f>
        <v>0</v>
      </c>
      <c r="T8" s="48">
        <v>6</v>
      </c>
      <c r="U8" s="48">
        <v>0</v>
      </c>
      <c r="V8" s="48">
        <f>IF((Resultados!D13='BR mujer'!T8),U8,0)</f>
        <v>0</v>
      </c>
      <c r="W8" s="48">
        <v>6</v>
      </c>
      <c r="X8" s="48">
        <v>0</v>
      </c>
      <c r="Y8" s="48">
        <f>IF((Resultados!D14='BR mujer'!W8),X8,0)</f>
        <v>0</v>
      </c>
      <c r="Z8" s="48">
        <v>6</v>
      </c>
      <c r="AA8" s="48">
        <v>0</v>
      </c>
      <c r="AB8" s="48">
        <f>IF((Resultados!D15='BR mujer'!Z8),AA8,0)</f>
        <v>0</v>
      </c>
      <c r="AC8" s="48">
        <v>6</v>
      </c>
      <c r="AD8" s="48">
        <v>0</v>
      </c>
      <c r="AE8" s="48">
        <f>IF((Resultados!D16='BR mujer'!AC8),AD8,0)</f>
        <v>0</v>
      </c>
      <c r="AF8" s="48">
        <v>6</v>
      </c>
      <c r="AG8" s="48">
        <v>0</v>
      </c>
      <c r="AH8" s="48">
        <f>IF((Resultados!D17='BR mujer'!AF8),AG8,0)</f>
        <v>0</v>
      </c>
      <c r="AI8" s="48">
        <v>6</v>
      </c>
      <c r="AJ8" s="48">
        <v>0</v>
      </c>
      <c r="AK8" s="48">
        <f>IF((Resultados!D18='BR mujer'!AI8),AJ8,0)</f>
        <v>0</v>
      </c>
      <c r="AL8" s="48">
        <v>6</v>
      </c>
      <c r="AM8" s="48">
        <v>25</v>
      </c>
      <c r="AN8" s="48">
        <f>IF((Resultados!D19='BR mujer'!AL8),AM8,0)</f>
        <v>0</v>
      </c>
      <c r="AO8" s="48">
        <v>6</v>
      </c>
      <c r="AP8" s="48">
        <v>42</v>
      </c>
      <c r="AQ8" s="48">
        <f>IF((Resultados!D22='BR mujer'!AO8),AP8,0)</f>
        <v>0</v>
      </c>
      <c r="AR8" s="48">
        <v>6</v>
      </c>
      <c r="AS8" s="48">
        <v>20</v>
      </c>
      <c r="AT8" s="48">
        <f>IF((Resultados!D23='BR mujer'!AR8),AS8,0)</f>
        <v>0</v>
      </c>
      <c r="AU8" s="48">
        <v>6</v>
      </c>
      <c r="AV8" s="48">
        <v>27</v>
      </c>
      <c r="AW8" s="48">
        <f>IF((Resultados!D24='BR mujer'!AU8),AV8,0)</f>
        <v>0</v>
      </c>
      <c r="AX8" s="48">
        <v>6</v>
      </c>
      <c r="AY8" s="48">
        <v>20</v>
      </c>
      <c r="AZ8" s="48">
        <f>IF((Resultados!D27='BR mujer'!AX8),AY8,0)</f>
        <v>0</v>
      </c>
      <c r="BA8" s="48">
        <v>6</v>
      </c>
      <c r="BB8" s="48">
        <v>40</v>
      </c>
      <c r="BC8" s="48">
        <f>IF((Resultados!D28='BR mujer'!BA8),BB8,0)</f>
        <v>0</v>
      </c>
      <c r="BD8" s="48">
        <v>6</v>
      </c>
      <c r="BE8" s="48">
        <v>9</v>
      </c>
      <c r="BF8" s="48">
        <f>IF((Resultados!D29='BR mujer'!BD8),BE8,0)</f>
        <v>0</v>
      </c>
      <c r="BG8" s="48">
        <v>6</v>
      </c>
      <c r="BH8" s="48">
        <v>0</v>
      </c>
      <c r="BI8" s="48">
        <f>IF((Resultados!D30='BR mujer'!BG8),BH8,0)</f>
        <v>0</v>
      </c>
      <c r="BJ8" s="48">
        <v>6</v>
      </c>
      <c r="BK8" s="48">
        <v>0</v>
      </c>
      <c r="BL8" s="48">
        <f>IF((Resultados!D31='BR mujer'!BJ8),BK8,0)</f>
        <v>0</v>
      </c>
      <c r="BM8" s="48">
        <v>6</v>
      </c>
      <c r="BN8" s="48">
        <v>0</v>
      </c>
      <c r="BO8" s="48">
        <f>IF((Resultados!D32='BR mujer'!BM8),BN8,0)</f>
        <v>0</v>
      </c>
      <c r="BP8" s="48">
        <v>6</v>
      </c>
      <c r="BQ8" s="48">
        <v>42</v>
      </c>
      <c r="BR8" s="48">
        <f>IF((Resultados!D35='BR mujer'!BP8),BQ8,0)</f>
        <v>0</v>
      </c>
      <c r="BS8" s="48">
        <v>6</v>
      </c>
      <c r="BT8" s="48">
        <v>45</v>
      </c>
      <c r="BU8" s="48">
        <f>IF((Resultados!D36='BR mujer'!BS8),BT8,0)</f>
        <v>0</v>
      </c>
      <c r="BV8" s="48">
        <v>6</v>
      </c>
      <c r="BW8" s="48">
        <v>40</v>
      </c>
      <c r="BX8" s="48">
        <f>IF((Resultados!D37='BR mujer'!BV8),BW8,0)</f>
        <v>0</v>
      </c>
    </row>
    <row r="9" spans="1:76" ht="12.75" customHeight="1" x14ac:dyDescent="0.2">
      <c r="A9" s="48">
        <v>269</v>
      </c>
      <c r="B9" s="48">
        <v>34</v>
      </c>
      <c r="C9" s="48">
        <f t="shared" si="0"/>
        <v>0</v>
      </c>
      <c r="D9" s="48" t="b">
        <f>AND((Resultados!D4&gt;'BR mujer'!A8),(Resultados!D4&lt;='BR mujer'!A9))</f>
        <v>0</v>
      </c>
      <c r="E9" s="48">
        <v>7</v>
      </c>
      <c r="F9" s="48">
        <v>34</v>
      </c>
      <c r="G9" s="48">
        <f>IF((Resultados!D5='BR mujer'!E9),F9,0)</f>
        <v>0</v>
      </c>
      <c r="H9" s="48">
        <v>7</v>
      </c>
      <c r="I9" s="48">
        <v>43</v>
      </c>
      <c r="J9" s="48">
        <f>IF((Resultados!D6='BR mujer'!H9),I9,0)</f>
        <v>0</v>
      </c>
      <c r="K9" s="48">
        <v>7</v>
      </c>
      <c r="L9" s="48">
        <v>0</v>
      </c>
      <c r="M9" s="48">
        <f>IF((Resultados!D10='BR mujer'!K9),L9,0)</f>
        <v>0</v>
      </c>
      <c r="N9" s="48">
        <v>7</v>
      </c>
      <c r="O9" s="48">
        <v>31</v>
      </c>
      <c r="P9" s="48">
        <f>IF((Resultados!D11='BR mujer'!N9),O9,0)</f>
        <v>0</v>
      </c>
      <c r="Q9" s="48">
        <v>7</v>
      </c>
      <c r="R9" s="48">
        <v>0</v>
      </c>
      <c r="S9" s="48">
        <f>IF((Resultados!D12='BR mujer'!Q9),R9,0)</f>
        <v>0</v>
      </c>
      <c r="T9" s="48">
        <v>7</v>
      </c>
      <c r="U9" s="48">
        <v>0</v>
      </c>
      <c r="V9" s="48">
        <f>IF((Resultados!D13='BR mujer'!T9),U9,0)</f>
        <v>0</v>
      </c>
      <c r="W9" s="48">
        <v>7</v>
      </c>
      <c r="X9" s="48">
        <v>0</v>
      </c>
      <c r="Y9" s="48">
        <f>IF((Resultados!D14='BR mujer'!W9),X9,0)</f>
        <v>0</v>
      </c>
      <c r="Z9" s="48">
        <v>7</v>
      </c>
      <c r="AA9" s="48">
        <v>0</v>
      </c>
      <c r="AB9" s="48">
        <f>IF((Resultados!D15='BR mujer'!Z9),AA9,0)</f>
        <v>0</v>
      </c>
      <c r="AC9" s="48">
        <v>7</v>
      </c>
      <c r="AD9" s="48">
        <v>0</v>
      </c>
      <c r="AE9" s="48">
        <f>IF((Resultados!D16='BR mujer'!AC9),AD9,0)</f>
        <v>0</v>
      </c>
      <c r="AF9" s="48">
        <v>7</v>
      </c>
      <c r="AG9" s="48">
        <v>0</v>
      </c>
      <c r="AH9" s="48">
        <f>IF((Resultados!D17='BR mujer'!AF9),AG9,0)</f>
        <v>0</v>
      </c>
      <c r="AI9" s="48">
        <v>7</v>
      </c>
      <c r="AJ9" s="48">
        <v>0</v>
      </c>
      <c r="AK9" s="48">
        <f>IF((Resultados!D18='BR mujer'!AI9),AJ9,0)</f>
        <v>0</v>
      </c>
      <c r="AL9" s="48">
        <v>7</v>
      </c>
      <c r="AM9" s="48">
        <v>30</v>
      </c>
      <c r="AN9" s="48">
        <f>IF((Resultados!D19='BR mujer'!AL9),AM9,0)</f>
        <v>0</v>
      </c>
      <c r="AO9" s="48">
        <v>7</v>
      </c>
      <c r="AP9" s="48">
        <v>43</v>
      </c>
      <c r="AQ9" s="48">
        <f>IF((Resultados!D22='BR mujer'!AO9),AP9,0)</f>
        <v>0</v>
      </c>
      <c r="AR9" s="48">
        <v>7</v>
      </c>
      <c r="AS9" s="48">
        <v>26</v>
      </c>
      <c r="AT9" s="48">
        <f>IF((Resultados!D23='BR mujer'!AR9),AS9,0)</f>
        <v>0</v>
      </c>
      <c r="AU9" s="48">
        <v>7</v>
      </c>
      <c r="AV9" s="48">
        <v>32</v>
      </c>
      <c r="AW9" s="48">
        <f>IF((Resultados!D24='BR mujer'!AU9),AV9,0)</f>
        <v>0</v>
      </c>
      <c r="AX9" s="48">
        <v>7</v>
      </c>
      <c r="AY9" s="48">
        <v>30</v>
      </c>
      <c r="AZ9" s="48">
        <f>IF((Resultados!D27='BR mujer'!AX9),AY9,0)</f>
        <v>0</v>
      </c>
      <c r="BA9" s="48">
        <v>7</v>
      </c>
      <c r="BB9" s="48">
        <v>43</v>
      </c>
      <c r="BC9" s="48">
        <f>IF((Resultados!D28='BR mujer'!BA9),BB9,0)</f>
        <v>0</v>
      </c>
      <c r="BD9" s="48">
        <v>7</v>
      </c>
      <c r="BE9" s="48">
        <v>12</v>
      </c>
      <c r="BF9" s="48">
        <f>IF((Resultados!D29='BR mujer'!BD9),BE9,0)</f>
        <v>0</v>
      </c>
      <c r="BG9" s="48">
        <v>7</v>
      </c>
      <c r="BH9" s="48">
        <v>0</v>
      </c>
      <c r="BI9" s="48">
        <f>IF((Resultados!D30='BR mujer'!BG9),BH9,0)</f>
        <v>0</v>
      </c>
      <c r="BJ9" s="48">
        <v>7</v>
      </c>
      <c r="BK9" s="48">
        <v>0</v>
      </c>
      <c r="BL9" s="48">
        <f>IF((Resultados!D31='BR mujer'!BJ9),BK9,0)</f>
        <v>0</v>
      </c>
      <c r="BM9" s="48">
        <v>7</v>
      </c>
      <c r="BN9" s="48">
        <v>4</v>
      </c>
      <c r="BO9" s="48">
        <f>IF((Resultados!D32='BR mujer'!BM9),BN9,0)</f>
        <v>0</v>
      </c>
      <c r="BP9" s="48">
        <v>7</v>
      </c>
      <c r="BQ9" s="48">
        <v>45</v>
      </c>
      <c r="BR9" s="48">
        <f>IF((Resultados!D35='BR mujer'!BP9),BQ9,0)</f>
        <v>0</v>
      </c>
      <c r="BS9" s="48">
        <v>7</v>
      </c>
      <c r="BT9" s="48">
        <v>47</v>
      </c>
      <c r="BU9" s="48">
        <f>IF((Resultados!D36='BR mujer'!BS9),BT9,0)</f>
        <v>0</v>
      </c>
      <c r="BV9" s="48">
        <v>7</v>
      </c>
      <c r="BW9" s="48">
        <v>45</v>
      </c>
      <c r="BX9" s="48">
        <f>IF((Resultados!D37='BR mujer'!BV9),BW9,0)</f>
        <v>0</v>
      </c>
    </row>
    <row r="10" spans="1:76" ht="12.75" customHeight="1" x14ac:dyDescent="0.2">
      <c r="A10" s="48">
        <v>281</v>
      </c>
      <c r="B10" s="48">
        <v>40</v>
      </c>
      <c r="C10" s="48">
        <f t="shared" si="0"/>
        <v>0</v>
      </c>
      <c r="D10" s="48" t="b">
        <f>AND((Resultados!D4&gt;'BR mujer'!A9),(Resultados!D4&lt;='BR mujer'!A10))</f>
        <v>0</v>
      </c>
      <c r="E10" s="48">
        <v>8</v>
      </c>
      <c r="F10" s="48">
        <v>35</v>
      </c>
      <c r="G10" s="48">
        <f>IF((Resultados!D5='BR mujer'!E10),F10,0)</f>
        <v>0</v>
      </c>
      <c r="H10" s="48">
        <v>8</v>
      </c>
      <c r="I10" s="48">
        <v>45</v>
      </c>
      <c r="J10" s="48">
        <f>IF((Resultados!D6='BR mujer'!H10),I10,0)</f>
        <v>0</v>
      </c>
      <c r="K10" s="48">
        <v>8</v>
      </c>
      <c r="L10" s="48">
        <v>0</v>
      </c>
      <c r="M10" s="48">
        <f>IF((Resultados!D10='BR mujer'!K10),L10,0)</f>
        <v>0</v>
      </c>
      <c r="N10" s="48">
        <v>8</v>
      </c>
      <c r="O10" s="48">
        <v>41</v>
      </c>
      <c r="P10" s="48">
        <f>IF((Resultados!D11='BR mujer'!N10),O10,0)</f>
        <v>0</v>
      </c>
      <c r="Q10" s="48">
        <v>8</v>
      </c>
      <c r="R10" s="48">
        <v>0</v>
      </c>
      <c r="S10" s="48">
        <f>IF((Resultados!D12='BR mujer'!Q10),R10,0)</f>
        <v>0</v>
      </c>
      <c r="T10" s="48">
        <v>8</v>
      </c>
      <c r="U10" s="48">
        <v>0</v>
      </c>
      <c r="V10" s="48">
        <f>IF((Resultados!D13='BR mujer'!T10),U10,0)</f>
        <v>0</v>
      </c>
      <c r="W10" s="48">
        <v>8</v>
      </c>
      <c r="X10" s="48">
        <v>0</v>
      </c>
      <c r="Y10" s="48">
        <f>IF((Resultados!D14='BR mujer'!W10),X10,0)</f>
        <v>0</v>
      </c>
      <c r="Z10" s="48">
        <v>8</v>
      </c>
      <c r="AA10" s="48">
        <v>0</v>
      </c>
      <c r="AB10" s="48">
        <f>IF((Resultados!D15='BR mujer'!Z10),AA10,0)</f>
        <v>0</v>
      </c>
      <c r="AC10" s="48">
        <v>8</v>
      </c>
      <c r="AD10" s="48">
        <v>0</v>
      </c>
      <c r="AE10" s="48">
        <f>IF((Resultados!D16='BR mujer'!AC10),AD10,0)</f>
        <v>0</v>
      </c>
      <c r="AF10" s="48">
        <v>8</v>
      </c>
      <c r="AG10" s="48">
        <v>0</v>
      </c>
      <c r="AH10" s="48">
        <f>IF((Resultados!D17='BR mujer'!AF10),AG10,0)</f>
        <v>0</v>
      </c>
      <c r="AI10" s="48">
        <v>8</v>
      </c>
      <c r="AJ10" s="48">
        <v>0</v>
      </c>
      <c r="AK10" s="48">
        <f>IF((Resultados!D18='BR mujer'!AI10),AJ10,0)</f>
        <v>0</v>
      </c>
      <c r="AL10" s="48">
        <v>8</v>
      </c>
      <c r="AM10" s="48">
        <v>34</v>
      </c>
      <c r="AN10" s="48">
        <f>IF((Resultados!D19='BR mujer'!AL10),AM10,0)</f>
        <v>0</v>
      </c>
      <c r="AO10" s="48">
        <v>8</v>
      </c>
      <c r="AP10" s="48">
        <v>43</v>
      </c>
      <c r="AQ10" s="48">
        <f>IF((Resultados!D22='BR mujer'!AO10),AP10,0)</f>
        <v>0</v>
      </c>
      <c r="AR10" s="48">
        <v>8</v>
      </c>
      <c r="AS10" s="48">
        <v>31</v>
      </c>
      <c r="AT10" s="48">
        <f>IF((Resultados!D23='BR mujer'!AR10),AS10,0)</f>
        <v>0</v>
      </c>
      <c r="AU10" s="48">
        <v>8</v>
      </c>
      <c r="AV10" s="48">
        <v>37</v>
      </c>
      <c r="AW10" s="48">
        <f>IF((Resultados!D24='BR mujer'!AU10),AV10,0)</f>
        <v>0</v>
      </c>
      <c r="AX10" s="48">
        <v>8</v>
      </c>
      <c r="AY10" s="48">
        <v>32</v>
      </c>
      <c r="AZ10" s="48">
        <f>IF((Resultados!D27='BR mujer'!AX10),AY10,0)</f>
        <v>0</v>
      </c>
      <c r="BA10" s="48">
        <v>8</v>
      </c>
      <c r="BB10" s="48">
        <v>45</v>
      </c>
      <c r="BC10" s="48">
        <f>IF((Resultados!D28='BR mujer'!BA10),BB10,0)</f>
        <v>0</v>
      </c>
      <c r="BD10" s="48">
        <v>8</v>
      </c>
      <c r="BE10" s="48">
        <v>15</v>
      </c>
      <c r="BF10" s="48">
        <f>IF((Resultados!D29='BR mujer'!BD10),BE10,0)</f>
        <v>0</v>
      </c>
      <c r="BG10" s="48">
        <v>8</v>
      </c>
      <c r="BH10" s="48">
        <v>0</v>
      </c>
      <c r="BI10" s="48">
        <f>IF((Resultados!D30='BR mujer'!BG10),BH10,0)</f>
        <v>0</v>
      </c>
      <c r="BJ10" s="48">
        <v>8</v>
      </c>
      <c r="BK10" s="48">
        <v>10</v>
      </c>
      <c r="BL10" s="48">
        <f>IF((Resultados!D31='BR mujer'!BJ10),BK10,0)</f>
        <v>0</v>
      </c>
      <c r="BM10" s="48">
        <v>8</v>
      </c>
      <c r="BN10" s="48">
        <v>8</v>
      </c>
      <c r="BO10" s="48">
        <f>IF((Resultados!D32='BR mujer'!BM10),BN10,0)</f>
        <v>0</v>
      </c>
      <c r="BP10" s="48">
        <v>8</v>
      </c>
      <c r="BQ10" s="48">
        <v>47</v>
      </c>
      <c r="BR10" s="48">
        <f>IF((Resultados!D35='BR mujer'!BP10),BQ10,0)</f>
        <v>0</v>
      </c>
      <c r="BS10" s="48">
        <v>8</v>
      </c>
      <c r="BT10" s="48">
        <v>50</v>
      </c>
      <c r="BU10" s="48">
        <f>IF((Resultados!D36='BR mujer'!BS10),BT10,0)</f>
        <v>0</v>
      </c>
      <c r="BV10" s="48">
        <v>8</v>
      </c>
      <c r="BW10" s="48">
        <v>55</v>
      </c>
      <c r="BX10" s="48">
        <f>IF((Resultados!D37='BR mujer'!BV10),BW10,0)</f>
        <v>0</v>
      </c>
    </row>
    <row r="11" spans="1:76" ht="12.75" customHeight="1" x14ac:dyDescent="0.2">
      <c r="A11" s="48">
        <v>294</v>
      </c>
      <c r="B11" s="48">
        <v>45</v>
      </c>
      <c r="C11" s="48">
        <f t="shared" si="0"/>
        <v>0</v>
      </c>
      <c r="D11" s="48" t="b">
        <f>AND((Resultados!D4&gt;'BR mujer'!A10),(Resultados!D4&lt;='BR mujer'!A11))</f>
        <v>0</v>
      </c>
      <c r="E11" s="48">
        <v>9</v>
      </c>
      <c r="F11" s="48">
        <v>41</v>
      </c>
      <c r="G11" s="48">
        <f>IF((Resultados!D5='BR mujer'!E11),F11,0)</f>
        <v>0</v>
      </c>
      <c r="H11" s="48">
        <v>9</v>
      </c>
      <c r="I11" s="48">
        <v>46</v>
      </c>
      <c r="J11" s="48">
        <f>IF((Resultados!D6='BR mujer'!H11),I11,0)</f>
        <v>0</v>
      </c>
      <c r="K11" s="48">
        <v>9</v>
      </c>
      <c r="L11" s="48">
        <v>0</v>
      </c>
      <c r="M11" s="48">
        <f>IF((Resultados!D10='BR mujer'!K11),L11,0)</f>
        <v>0</v>
      </c>
      <c r="N11" s="48">
        <v>9</v>
      </c>
      <c r="O11" s="48">
        <v>44</v>
      </c>
      <c r="P11" s="48">
        <f>IF((Resultados!D11='BR mujer'!N11),O11,0)</f>
        <v>0</v>
      </c>
      <c r="Q11" s="48">
        <v>9</v>
      </c>
      <c r="R11" s="48">
        <v>0</v>
      </c>
      <c r="S11" s="48">
        <f>IF((Resultados!D12='BR mujer'!Q11),R11,0)</f>
        <v>0</v>
      </c>
      <c r="T11" s="48">
        <v>9</v>
      </c>
      <c r="U11" s="48">
        <v>0</v>
      </c>
      <c r="V11" s="48">
        <f>IF((Resultados!D13='BR mujer'!T11),U11,0)</f>
        <v>0</v>
      </c>
      <c r="W11" s="48">
        <v>9</v>
      </c>
      <c r="X11" s="48">
        <v>0</v>
      </c>
      <c r="Y11" s="48">
        <f>IF((Resultados!D14='BR mujer'!W11),X11,0)</f>
        <v>0</v>
      </c>
      <c r="Z11" s="48">
        <v>9</v>
      </c>
      <c r="AA11" s="48">
        <v>12</v>
      </c>
      <c r="AB11" s="48">
        <f>IF((Resultados!D15='BR mujer'!Z11),AA11,0)</f>
        <v>0</v>
      </c>
      <c r="AC11" s="48">
        <v>9</v>
      </c>
      <c r="AD11" s="48">
        <v>0</v>
      </c>
      <c r="AE11" s="48">
        <f>IF((Resultados!D16='BR mujer'!AC11),AD11,0)</f>
        <v>0</v>
      </c>
      <c r="AF11" s="48">
        <v>9</v>
      </c>
      <c r="AG11" s="48">
        <v>0</v>
      </c>
      <c r="AH11" s="48">
        <f>IF((Resultados!D17='BR mujer'!AF11),AG11,0)</f>
        <v>0</v>
      </c>
      <c r="AI11" s="48">
        <v>9</v>
      </c>
      <c r="AJ11" s="48">
        <v>5</v>
      </c>
      <c r="AK11" s="48">
        <f>IF((Resultados!D18='BR mujer'!AI11),AJ11,0)</f>
        <v>0</v>
      </c>
      <c r="AL11" s="48">
        <v>9</v>
      </c>
      <c r="AM11" s="48">
        <v>37</v>
      </c>
      <c r="AN11" s="48">
        <f>IF((Resultados!D19='BR mujer'!AL11),AM11,0)</f>
        <v>0</v>
      </c>
      <c r="AO11" s="48">
        <v>9</v>
      </c>
      <c r="AP11" s="48">
        <v>44</v>
      </c>
      <c r="AQ11" s="48">
        <f>IF((Resultados!D22='BR mujer'!AO11),AP11,0)</f>
        <v>0</v>
      </c>
      <c r="AR11" s="48">
        <v>9</v>
      </c>
      <c r="AS11" s="48">
        <v>33</v>
      </c>
      <c r="AT11" s="48">
        <f>IF((Resultados!D23='BR mujer'!AR11),AS11,0)</f>
        <v>0</v>
      </c>
      <c r="AU11" s="48">
        <v>9</v>
      </c>
      <c r="AV11" s="48">
        <v>40</v>
      </c>
      <c r="AW11" s="48">
        <f>IF((Resultados!D24='BR mujer'!AU11),AV11,0)</f>
        <v>0</v>
      </c>
      <c r="AX11" s="48">
        <v>9</v>
      </c>
      <c r="AY11" s="48">
        <v>35</v>
      </c>
      <c r="AZ11" s="48">
        <f>IF((Resultados!D27='BR mujer'!AX11),AY11,0)</f>
        <v>0</v>
      </c>
      <c r="BA11" s="48">
        <v>9</v>
      </c>
      <c r="BB11" s="48">
        <v>50</v>
      </c>
      <c r="BC11" s="48">
        <f>IF((Resultados!D28='BR mujer'!BA11),BB11,0)</f>
        <v>0</v>
      </c>
      <c r="BD11" s="48">
        <v>9</v>
      </c>
      <c r="BE11" s="48">
        <v>18</v>
      </c>
      <c r="BF11" s="48">
        <f>IF((Resultados!D29='BR mujer'!BD11),BE11,0)</f>
        <v>0</v>
      </c>
      <c r="BG11" s="48">
        <v>9</v>
      </c>
      <c r="BH11" s="48">
        <v>5</v>
      </c>
      <c r="BI11" s="48">
        <f>IF((Resultados!D30='BR mujer'!BG11),BH11,0)</f>
        <v>0</v>
      </c>
      <c r="BJ11" s="48">
        <v>9</v>
      </c>
      <c r="BK11" s="48">
        <v>15</v>
      </c>
      <c r="BL11" s="48">
        <f>IF((Resultados!D31='BR mujer'!BJ11),BK11,0)</f>
        <v>0</v>
      </c>
      <c r="BM11" s="48">
        <v>9</v>
      </c>
      <c r="BN11" s="48">
        <v>12</v>
      </c>
      <c r="BO11" s="48">
        <f>IF((Resultados!D32='BR mujer'!BM11),BN11,0)</f>
        <v>0</v>
      </c>
      <c r="BP11" s="48">
        <v>9</v>
      </c>
      <c r="BQ11" s="48">
        <v>55</v>
      </c>
      <c r="BR11" s="48">
        <f>IF((Resultados!D35='BR mujer'!BP11),BQ11,0)</f>
        <v>0</v>
      </c>
      <c r="BS11" s="48">
        <v>9</v>
      </c>
      <c r="BT11" s="48">
        <v>52</v>
      </c>
      <c r="BU11" s="48">
        <f>IF((Resultados!D36='BR mujer'!BS11),BT11,0)</f>
        <v>0</v>
      </c>
      <c r="BV11" s="48">
        <v>9</v>
      </c>
      <c r="BW11" s="48">
        <v>60</v>
      </c>
      <c r="BX11" s="48">
        <f>IF((Resultados!D37='BR mujer'!BV11),BW11,0)</f>
        <v>0</v>
      </c>
    </row>
    <row r="12" spans="1:76" ht="12.75" customHeight="1" x14ac:dyDescent="0.2">
      <c r="A12" s="48">
        <v>306</v>
      </c>
      <c r="B12" s="48">
        <v>50</v>
      </c>
      <c r="C12" s="48">
        <f t="shared" si="0"/>
        <v>0</v>
      </c>
      <c r="D12" s="48" t="b">
        <f>AND((Resultados!D4&gt;'BR mujer'!A11),(Resultados!D4&lt;='BR mujer'!A12))</f>
        <v>0</v>
      </c>
      <c r="E12" s="48">
        <v>10</v>
      </c>
      <c r="F12" s="48">
        <v>45</v>
      </c>
      <c r="G12" s="48">
        <f>IF((Resultados!D5='BR mujer'!E12),F12,0)</f>
        <v>0</v>
      </c>
      <c r="H12" s="48">
        <v>10</v>
      </c>
      <c r="I12" s="48">
        <v>48</v>
      </c>
      <c r="J12" s="48">
        <f>IF((Resultados!D6='BR mujer'!H12),I12,0)</f>
        <v>0</v>
      </c>
      <c r="K12" s="48">
        <v>10</v>
      </c>
      <c r="L12" s="48">
        <v>15</v>
      </c>
      <c r="M12" s="48">
        <f>IF((Resultados!D10='BR mujer'!K12),L12,0)</f>
        <v>0</v>
      </c>
      <c r="N12" s="48">
        <v>10</v>
      </c>
      <c r="O12" s="48">
        <v>48</v>
      </c>
      <c r="P12" s="48">
        <f>IF((Resultados!D11='BR mujer'!N12),O12,0)</f>
        <v>0</v>
      </c>
      <c r="Q12" s="48">
        <v>10</v>
      </c>
      <c r="R12" s="48">
        <v>0</v>
      </c>
      <c r="S12" s="48">
        <f>IF((Resultados!D12='BR mujer'!Q12),R12,0)</f>
        <v>0</v>
      </c>
      <c r="T12" s="48">
        <v>10</v>
      </c>
      <c r="U12" s="48">
        <v>0</v>
      </c>
      <c r="V12" s="48">
        <f>IF((Resultados!D13='BR mujer'!T12),U12,0)</f>
        <v>0</v>
      </c>
      <c r="W12" s="48">
        <v>10</v>
      </c>
      <c r="X12" s="48">
        <v>0</v>
      </c>
      <c r="Y12" s="48">
        <f>IF((Resultados!D14='BR mujer'!W12),X12,0)</f>
        <v>0</v>
      </c>
      <c r="Z12" s="48">
        <v>10</v>
      </c>
      <c r="AA12" s="48">
        <v>17</v>
      </c>
      <c r="AB12" s="48">
        <f>IF((Resultados!D15='BR mujer'!Z12),AA12,0)</f>
        <v>0</v>
      </c>
      <c r="AC12" s="48">
        <v>10</v>
      </c>
      <c r="AD12" s="48">
        <v>5</v>
      </c>
      <c r="AE12" s="48">
        <f>IF((Resultados!D16='BR mujer'!AC12),AD12,0)</f>
        <v>0</v>
      </c>
      <c r="AF12" s="48">
        <v>10</v>
      </c>
      <c r="AG12" s="48">
        <v>0</v>
      </c>
      <c r="AH12" s="48">
        <f>IF((Resultados!D17='BR mujer'!AF12),AG12,0)</f>
        <v>0</v>
      </c>
      <c r="AI12" s="48">
        <v>10</v>
      </c>
      <c r="AJ12" s="48">
        <v>7</v>
      </c>
      <c r="AK12" s="48">
        <f>IF((Resultados!D18='BR mujer'!AI12),AJ12,0)</f>
        <v>0</v>
      </c>
      <c r="AL12" s="48">
        <v>10</v>
      </c>
      <c r="AM12" s="48">
        <v>40</v>
      </c>
      <c r="AN12" s="48">
        <f>IF((Resultados!D19='BR mujer'!AL12),AM12,0)</f>
        <v>0</v>
      </c>
      <c r="AO12" s="48">
        <v>10</v>
      </c>
      <c r="AP12" s="48">
        <v>44</v>
      </c>
      <c r="AQ12" s="48">
        <f>IF((Resultados!D22='BR mujer'!AO12),AP12,0)</f>
        <v>0</v>
      </c>
      <c r="AR12" s="48">
        <v>10</v>
      </c>
      <c r="AS12" s="48">
        <v>34</v>
      </c>
      <c r="AT12" s="48">
        <f>IF((Resultados!D23='BR mujer'!AR12),AS12,0)</f>
        <v>0</v>
      </c>
      <c r="AU12" s="48">
        <v>10</v>
      </c>
      <c r="AV12" s="48">
        <v>42</v>
      </c>
      <c r="AW12" s="48">
        <f>IF((Resultados!D24='BR mujer'!AU12),AV12,0)</f>
        <v>0</v>
      </c>
      <c r="AX12" s="48">
        <v>10</v>
      </c>
      <c r="AY12" s="48">
        <v>37</v>
      </c>
      <c r="AZ12" s="48">
        <f>IF((Resultados!D27='BR mujer'!AX12),AY12,0)</f>
        <v>0</v>
      </c>
      <c r="BA12" s="48">
        <v>10</v>
      </c>
      <c r="BB12" s="48">
        <v>52</v>
      </c>
      <c r="BC12" s="48">
        <f>IF((Resultados!D28='BR mujer'!BA12),BB12,0)</f>
        <v>0</v>
      </c>
      <c r="BD12" s="48">
        <v>10</v>
      </c>
      <c r="BE12" s="48">
        <v>25</v>
      </c>
      <c r="BF12" s="48">
        <f>IF((Resultados!D29='BR mujer'!BD12),BE12,0)</f>
        <v>0</v>
      </c>
      <c r="BG12" s="48">
        <v>10</v>
      </c>
      <c r="BH12" s="48">
        <v>10</v>
      </c>
      <c r="BI12" s="48">
        <f>IF((Resultados!D30='BR mujer'!BG12),BH12,0)</f>
        <v>0</v>
      </c>
      <c r="BJ12" s="48">
        <v>10</v>
      </c>
      <c r="BK12" s="48">
        <v>20</v>
      </c>
      <c r="BL12" s="48">
        <f>IF((Resultados!D31='BR mujer'!BJ12),BK12,0)</f>
        <v>0</v>
      </c>
      <c r="BM12" s="48">
        <v>10</v>
      </c>
      <c r="BN12" s="48">
        <v>16</v>
      </c>
      <c r="BO12" s="48">
        <f>IF((Resultados!D32='BR mujer'!BM12),BN12,0)</f>
        <v>0</v>
      </c>
      <c r="BP12" s="48">
        <v>10</v>
      </c>
      <c r="BQ12" s="48">
        <v>60</v>
      </c>
      <c r="BR12" s="48">
        <f>IF((Resultados!D35='BR mujer'!BP12),BQ12,0)</f>
        <v>0</v>
      </c>
      <c r="BS12" s="48">
        <v>10</v>
      </c>
      <c r="BT12" s="48">
        <v>53</v>
      </c>
      <c r="BU12" s="48">
        <f>IF((Resultados!D36='BR mujer'!BS12),BT12,0)</f>
        <v>0</v>
      </c>
      <c r="BV12" s="48">
        <v>10</v>
      </c>
      <c r="BW12" s="48">
        <v>60</v>
      </c>
      <c r="BX12" s="48">
        <f>IF((Resultados!D37='BR mujer'!BV12),BW12,0)</f>
        <v>0</v>
      </c>
    </row>
    <row r="13" spans="1:76" ht="12.75" customHeight="1" x14ac:dyDescent="0.2">
      <c r="A13" s="48">
        <v>319</v>
      </c>
      <c r="B13" s="48">
        <v>54</v>
      </c>
      <c r="C13" s="48">
        <f t="shared" si="0"/>
        <v>0</v>
      </c>
      <c r="D13" s="48" t="b">
        <f>AND((Resultados!D4&gt;'BR mujer'!A12),(Resultados!D4&lt;='BR mujer'!A13))</f>
        <v>0</v>
      </c>
      <c r="E13" s="48">
        <v>11</v>
      </c>
      <c r="F13" s="48">
        <v>50</v>
      </c>
      <c r="G13" s="48">
        <f>IF((Resultados!D5='BR mujer'!E13),F13,0)</f>
        <v>0</v>
      </c>
      <c r="H13" s="48">
        <v>11</v>
      </c>
      <c r="I13" s="48">
        <v>49</v>
      </c>
      <c r="J13" s="48">
        <f>IF((Resultados!D6='BR mujer'!H13),I13,0)</f>
        <v>0</v>
      </c>
      <c r="K13" s="48">
        <v>11</v>
      </c>
      <c r="L13" s="48">
        <v>35</v>
      </c>
      <c r="M13" s="48">
        <f>IF((Resultados!D10='BR mujer'!K13),L13,0)</f>
        <v>0</v>
      </c>
      <c r="N13" s="48">
        <v>11</v>
      </c>
      <c r="O13" s="48">
        <v>51</v>
      </c>
      <c r="P13" s="48">
        <f>IF((Resultados!D11='BR mujer'!N13),O13,0)</f>
        <v>0</v>
      </c>
      <c r="Q13" s="48">
        <v>11</v>
      </c>
      <c r="R13" s="48">
        <v>0</v>
      </c>
      <c r="S13" s="48">
        <f>IF((Resultados!D12='BR mujer'!Q13),R13,0)</f>
        <v>0</v>
      </c>
      <c r="T13" s="48">
        <v>11</v>
      </c>
      <c r="U13" s="48">
        <v>11</v>
      </c>
      <c r="V13" s="48">
        <f>IF((Resultados!D13='BR mujer'!T13),U13,0)</f>
        <v>0</v>
      </c>
      <c r="W13" s="48">
        <v>11</v>
      </c>
      <c r="X13" s="48">
        <v>0</v>
      </c>
      <c r="Y13" s="48">
        <f>IF((Resultados!D14='BR mujer'!W13),X13,0)</f>
        <v>0</v>
      </c>
      <c r="Z13" s="48">
        <v>11</v>
      </c>
      <c r="AA13" s="48">
        <v>22</v>
      </c>
      <c r="AB13" s="48">
        <f>IF((Resultados!D15='BR mujer'!Z13),AA13,0)</f>
        <v>0</v>
      </c>
      <c r="AC13" s="48">
        <v>11</v>
      </c>
      <c r="AD13" s="48">
        <v>10</v>
      </c>
      <c r="AE13" s="48">
        <f>IF((Resultados!D16='BR mujer'!AC13),AD13,0)</f>
        <v>0</v>
      </c>
      <c r="AF13" s="48">
        <v>11</v>
      </c>
      <c r="AG13" s="48">
        <v>0</v>
      </c>
      <c r="AH13" s="48">
        <f>IF((Resultados!D17='BR mujer'!AF13),AG13,0)</f>
        <v>0</v>
      </c>
      <c r="AI13" s="48">
        <v>11</v>
      </c>
      <c r="AJ13" s="48">
        <v>12</v>
      </c>
      <c r="AK13" s="48">
        <f>IF((Resultados!D18='BR mujer'!AI13),AJ13,0)</f>
        <v>0</v>
      </c>
      <c r="AL13" s="48">
        <v>11</v>
      </c>
      <c r="AM13" s="48">
        <v>42</v>
      </c>
      <c r="AN13" s="48">
        <f>IF((Resultados!D19='BR mujer'!AL13),AM13,0)</f>
        <v>0</v>
      </c>
      <c r="AO13" s="48">
        <v>11</v>
      </c>
      <c r="AP13" s="48">
        <v>44</v>
      </c>
      <c r="AQ13" s="48">
        <f>IF((Resultados!D22='BR mujer'!AO13),AP13,0)</f>
        <v>0</v>
      </c>
      <c r="AR13" s="48">
        <v>11</v>
      </c>
      <c r="AS13" s="48">
        <v>36</v>
      </c>
      <c r="AT13" s="48">
        <f>IF((Resultados!D23='BR mujer'!AR13),AS13,0)</f>
        <v>0</v>
      </c>
      <c r="AU13" s="48">
        <v>11</v>
      </c>
      <c r="AV13" s="48">
        <v>43</v>
      </c>
      <c r="AW13" s="48">
        <f>IF((Resultados!D24='BR mujer'!AU13),AV13,0)</f>
        <v>0</v>
      </c>
      <c r="AX13" s="48">
        <v>11</v>
      </c>
      <c r="AY13" s="48">
        <v>40</v>
      </c>
      <c r="AZ13" s="48">
        <f>IF((Resultados!D27='BR mujer'!AX13),AY13,0)</f>
        <v>0</v>
      </c>
      <c r="BA13" s="48">
        <v>11</v>
      </c>
      <c r="BB13" s="48">
        <v>55</v>
      </c>
      <c r="BC13" s="48">
        <f>IF((Resultados!D28='BR mujer'!BA13),BB13,0)</f>
        <v>0</v>
      </c>
      <c r="BD13" s="48">
        <v>11</v>
      </c>
      <c r="BE13" s="48">
        <v>30</v>
      </c>
      <c r="BF13" s="48">
        <f>IF((Resultados!D29='BR mujer'!BD13),BE13,0)</f>
        <v>0</v>
      </c>
      <c r="BG13" s="48">
        <v>11</v>
      </c>
      <c r="BH13" s="48">
        <v>15</v>
      </c>
      <c r="BI13" s="48">
        <f>IF((Resultados!D30='BR mujer'!BG13),BH13,0)</f>
        <v>0</v>
      </c>
      <c r="BJ13" s="48">
        <v>11</v>
      </c>
      <c r="BK13" s="48">
        <v>25</v>
      </c>
      <c r="BL13" s="48">
        <f>IF((Resultados!D31='BR mujer'!BJ13),BK13,0)</f>
        <v>0</v>
      </c>
      <c r="BM13" s="48">
        <v>11</v>
      </c>
      <c r="BN13" s="48">
        <v>20</v>
      </c>
      <c r="BO13" s="48">
        <f>IF((Resultados!D32='BR mujer'!BM13),BN13,0)</f>
        <v>0</v>
      </c>
      <c r="BP13" s="48">
        <v>11</v>
      </c>
      <c r="BQ13" s="48">
        <v>60</v>
      </c>
      <c r="BR13" s="48">
        <f>IF((Resultados!D35='BR mujer'!BP13),BQ13,0)</f>
        <v>0</v>
      </c>
      <c r="BS13" s="48">
        <v>11</v>
      </c>
      <c r="BT13" s="48">
        <v>54</v>
      </c>
      <c r="BU13" s="48">
        <f>IF((Resultados!D36='BR mujer'!BS13),BT13,0)</f>
        <v>0</v>
      </c>
      <c r="BV13" s="48">
        <v>11</v>
      </c>
      <c r="BW13" s="48">
        <v>60</v>
      </c>
      <c r="BX13" s="48">
        <f>IF((Resultados!D37='BR mujer'!BV13),BW13,0)</f>
        <v>0</v>
      </c>
    </row>
    <row r="14" spans="1:76" ht="12.75" customHeight="1" x14ac:dyDescent="0.2">
      <c r="A14" s="48">
        <v>344</v>
      </c>
      <c r="B14" s="48">
        <v>55</v>
      </c>
      <c r="C14" s="48">
        <f t="shared" si="0"/>
        <v>0</v>
      </c>
      <c r="D14" s="48" t="b">
        <f>AND((Resultados!D4&gt;'BR mujer'!A13),(Resultados!D4&lt;='BR mujer'!A14))</f>
        <v>0</v>
      </c>
      <c r="E14" s="48">
        <v>12</v>
      </c>
      <c r="F14" s="48">
        <v>57</v>
      </c>
      <c r="G14" s="48">
        <f>IF((Resultados!D5='BR mujer'!E14),F14,0)</f>
        <v>0</v>
      </c>
      <c r="H14" s="48">
        <v>12</v>
      </c>
      <c r="I14" s="48">
        <v>51</v>
      </c>
      <c r="J14" s="48">
        <f>IF((Resultados!D6='BR mujer'!H14),I14,0)</f>
        <v>0</v>
      </c>
      <c r="K14" s="48">
        <v>12</v>
      </c>
      <c r="L14" s="48">
        <v>47</v>
      </c>
      <c r="M14" s="48">
        <f>IF((Resultados!D10='BR mujer'!K14),L14,0)</f>
        <v>0</v>
      </c>
      <c r="N14" s="48">
        <v>12</v>
      </c>
      <c r="O14" s="48">
        <v>53</v>
      </c>
      <c r="P14" s="48">
        <f>IF((Resultados!D11='BR mujer'!N14),O14,0)</f>
        <v>0</v>
      </c>
      <c r="Q14" s="48">
        <v>12</v>
      </c>
      <c r="R14" s="48">
        <v>0</v>
      </c>
      <c r="S14" s="48">
        <f>IF((Resultados!D12='BR mujer'!Q14),R14,0)</f>
        <v>0</v>
      </c>
      <c r="T14" s="48">
        <v>12</v>
      </c>
      <c r="U14" s="48">
        <v>15</v>
      </c>
      <c r="V14" s="48">
        <f>IF((Resultados!D13='BR mujer'!T14),U14,0)</f>
        <v>0</v>
      </c>
      <c r="W14" s="48">
        <v>12</v>
      </c>
      <c r="X14" s="48">
        <v>0</v>
      </c>
      <c r="Y14" s="48">
        <f>IF((Resultados!D14='BR mujer'!W14),X14,0)</f>
        <v>0</v>
      </c>
      <c r="Z14" s="48">
        <v>12</v>
      </c>
      <c r="AA14" s="48">
        <v>27</v>
      </c>
      <c r="AB14" s="48">
        <f>IF((Resultados!D15='BR mujer'!Z14),AA14,0)</f>
        <v>0</v>
      </c>
      <c r="AC14" s="48">
        <v>12</v>
      </c>
      <c r="AD14" s="48">
        <v>12</v>
      </c>
      <c r="AE14" s="48">
        <f>IF((Resultados!D16='BR mujer'!AC14),AD14,0)</f>
        <v>0</v>
      </c>
      <c r="AF14" s="48">
        <v>12</v>
      </c>
      <c r="AG14" s="48">
        <v>0</v>
      </c>
      <c r="AH14" s="48">
        <f>IF((Resultados!D17='BR mujer'!AF14),AG14,0)</f>
        <v>0</v>
      </c>
      <c r="AI14" s="48">
        <v>12</v>
      </c>
      <c r="AJ14" s="48">
        <v>17</v>
      </c>
      <c r="AK14" s="48">
        <f>IF((Resultados!D18='BR mujer'!AI14),AJ14,0)</f>
        <v>0</v>
      </c>
      <c r="AL14" s="48">
        <v>12</v>
      </c>
      <c r="AM14" s="48">
        <v>45</v>
      </c>
      <c r="AN14" s="48">
        <f>IF((Resultados!D19='BR mujer'!AL14),AM14,0)</f>
        <v>0</v>
      </c>
      <c r="AO14" s="48">
        <v>12</v>
      </c>
      <c r="AP14" s="48">
        <v>45</v>
      </c>
      <c r="AQ14" s="48">
        <f>IF((Resultados!D22='BR mujer'!AO14),AP14,0)</f>
        <v>0</v>
      </c>
      <c r="AR14" s="48">
        <v>12</v>
      </c>
      <c r="AS14" s="48">
        <v>37</v>
      </c>
      <c r="AT14" s="48">
        <f>IF((Resultados!D23='BR mujer'!AR14),AS14,0)</f>
        <v>0</v>
      </c>
      <c r="AU14" s="48">
        <v>12</v>
      </c>
      <c r="AV14" s="48">
        <v>45</v>
      </c>
      <c r="AW14" s="48">
        <f>IF((Resultados!D24='BR mujer'!AU14),AV14,0)</f>
        <v>0</v>
      </c>
      <c r="AX14" s="48">
        <v>12</v>
      </c>
      <c r="AY14" s="48">
        <v>42</v>
      </c>
      <c r="AZ14" s="48">
        <f>IF((Resultados!D27='BR mujer'!AX14),AY14,0)</f>
        <v>0</v>
      </c>
      <c r="BA14" s="48">
        <v>12</v>
      </c>
      <c r="BB14" s="48">
        <v>57</v>
      </c>
      <c r="BC14" s="48">
        <f>IF((Resultados!D28='BR mujer'!BA14),BB14,0)</f>
        <v>0</v>
      </c>
      <c r="BD14" s="48">
        <v>12</v>
      </c>
      <c r="BE14" s="48">
        <v>35</v>
      </c>
      <c r="BF14" s="48">
        <f>IF((Resultados!D29='BR mujer'!BD14),BE14,0)</f>
        <v>0</v>
      </c>
      <c r="BG14" s="48">
        <v>12</v>
      </c>
      <c r="BH14" s="48">
        <v>19</v>
      </c>
      <c r="BI14" s="48">
        <f>IF((Resultados!D30='BR mujer'!BG14),BH14,0)</f>
        <v>0</v>
      </c>
      <c r="BJ14" s="48">
        <v>12</v>
      </c>
      <c r="BK14" s="48">
        <v>35</v>
      </c>
      <c r="BL14" s="48">
        <f>IF((Resultados!D31='BR mujer'!BJ14),BK14,0)</f>
        <v>0</v>
      </c>
      <c r="BM14" s="48">
        <v>12</v>
      </c>
      <c r="BN14" s="48">
        <v>25</v>
      </c>
      <c r="BO14" s="48">
        <f>IF((Resultados!D32='BR mujer'!BM14),BN14,0)</f>
        <v>0</v>
      </c>
      <c r="BP14" s="48">
        <v>12</v>
      </c>
      <c r="BQ14" s="48">
        <v>60</v>
      </c>
      <c r="BR14" s="48">
        <f>IF((Resultados!D35='BR mujer'!BP14),BQ14,0)</f>
        <v>0</v>
      </c>
      <c r="BS14" s="48">
        <v>12</v>
      </c>
      <c r="BT14" s="48">
        <v>55</v>
      </c>
      <c r="BU14" s="48">
        <f>IF((Resultados!D36='BR mujer'!BS14),BT14,0)</f>
        <v>0</v>
      </c>
      <c r="BV14" s="48">
        <v>12</v>
      </c>
      <c r="BW14" s="48">
        <v>60</v>
      </c>
      <c r="BX14" s="48">
        <f>IF((Resultados!D37='BR mujer'!BV14),BW14,0)</f>
        <v>0</v>
      </c>
    </row>
    <row r="15" spans="1:76" ht="12.75" customHeight="1" x14ac:dyDescent="0.2">
      <c r="A15" s="48">
        <v>356</v>
      </c>
      <c r="B15" s="48">
        <v>56</v>
      </c>
      <c r="C15" s="48">
        <f t="shared" si="0"/>
        <v>0</v>
      </c>
      <c r="D15" s="48" t="b">
        <f>AND((Resultados!D4&gt;'BR mujer'!A14),(Resultados!D4&lt;='BR mujer'!A15))</f>
        <v>0</v>
      </c>
      <c r="E15" s="48">
        <v>13</v>
      </c>
      <c r="F15" s="48">
        <v>63</v>
      </c>
      <c r="G15" s="48">
        <f>IF((Resultados!D5='BR mujer'!E15),F15,0)</f>
        <v>0</v>
      </c>
      <c r="H15" s="48">
        <v>13</v>
      </c>
      <c r="I15" s="48">
        <v>52</v>
      </c>
      <c r="J15" s="48">
        <f>IF((Resultados!D6='BR mujer'!H15),I15,0)</f>
        <v>0</v>
      </c>
      <c r="K15" s="48">
        <v>13</v>
      </c>
      <c r="L15" s="48">
        <v>50</v>
      </c>
      <c r="M15" s="48">
        <f>IF((Resultados!D10='BR mujer'!K15),L15,0)</f>
        <v>0</v>
      </c>
      <c r="N15" s="48">
        <v>13</v>
      </c>
      <c r="O15" s="48">
        <v>60</v>
      </c>
      <c r="P15" s="48">
        <f>IF((Resultados!D11='BR mujer'!N15),O15,0)</f>
        <v>0</v>
      </c>
      <c r="Q15" s="48">
        <v>13</v>
      </c>
      <c r="R15" s="48">
        <v>0</v>
      </c>
      <c r="S15" s="48">
        <f>IF((Resultados!D12='BR mujer'!Q15),R15,0)</f>
        <v>0</v>
      </c>
      <c r="T15" s="48">
        <v>13</v>
      </c>
      <c r="U15" s="48">
        <v>18</v>
      </c>
      <c r="V15" s="48">
        <f>IF((Resultados!D13='BR mujer'!T15),U15,0)</f>
        <v>0</v>
      </c>
      <c r="W15" s="48">
        <v>13</v>
      </c>
      <c r="X15" s="48">
        <v>0</v>
      </c>
      <c r="Y15" s="48">
        <f>IF((Resultados!D14='BR mujer'!W15),X15,0)</f>
        <v>0</v>
      </c>
      <c r="Z15" s="48">
        <v>13</v>
      </c>
      <c r="AA15" s="48">
        <v>32</v>
      </c>
      <c r="AB15" s="48">
        <f>IF((Resultados!D15='BR mujer'!Z15),AA15,0)</f>
        <v>0</v>
      </c>
      <c r="AC15" s="48">
        <v>13</v>
      </c>
      <c r="AD15" s="48">
        <v>16</v>
      </c>
      <c r="AE15" s="48">
        <f>IF((Resultados!D16='BR mujer'!AC15),AD15,0)</f>
        <v>0</v>
      </c>
      <c r="AF15" s="48">
        <v>13</v>
      </c>
      <c r="AG15" s="48">
        <v>0</v>
      </c>
      <c r="AH15" s="48">
        <f>IF((Resultados!D17='BR mujer'!AF15),AG15,0)</f>
        <v>0</v>
      </c>
      <c r="AI15" s="48">
        <v>13</v>
      </c>
      <c r="AJ15" s="48">
        <v>24</v>
      </c>
      <c r="AK15" s="48">
        <f>IF((Resultados!D18='BR mujer'!AI15),AJ15,0)</f>
        <v>0</v>
      </c>
      <c r="AL15" s="48">
        <v>13</v>
      </c>
      <c r="AM15" s="48">
        <v>52</v>
      </c>
      <c r="AN15" s="48">
        <f>IF((Resultados!D19='BR mujer'!AL15),AM15,0)</f>
        <v>0</v>
      </c>
      <c r="AO15" s="48">
        <v>13</v>
      </c>
      <c r="AP15" s="48">
        <v>46</v>
      </c>
      <c r="AQ15" s="48">
        <f>IF((Resultados!D22='BR mujer'!AO15),AP15,0)</f>
        <v>0</v>
      </c>
      <c r="AR15" s="48">
        <v>13</v>
      </c>
      <c r="AS15" s="48">
        <v>38</v>
      </c>
      <c r="AT15" s="48">
        <f>IF((Resultados!D23='BR mujer'!AR15),AS15,0)</f>
        <v>0</v>
      </c>
      <c r="AU15" s="48">
        <v>13</v>
      </c>
      <c r="AV15" s="48">
        <v>47</v>
      </c>
      <c r="AW15" s="48">
        <f>IF((Resultados!D24='BR mujer'!AU15),AV15,0)</f>
        <v>0</v>
      </c>
      <c r="AX15" s="48">
        <v>13</v>
      </c>
      <c r="AY15" s="48">
        <v>48</v>
      </c>
      <c r="AZ15" s="48">
        <f>IF((Resultados!D27='BR mujer'!AX15),AY15,0)</f>
        <v>0</v>
      </c>
      <c r="BA15" s="48">
        <v>13</v>
      </c>
      <c r="BB15" s="48">
        <v>57</v>
      </c>
      <c r="BC15" s="48">
        <f>IF((Resultados!D28='BR mujer'!BA15),BB15,0)</f>
        <v>0</v>
      </c>
      <c r="BD15" s="48">
        <v>13</v>
      </c>
      <c r="BE15" s="48">
        <v>37</v>
      </c>
      <c r="BF15" s="48">
        <f>IF((Resultados!D29='BR mujer'!BD15),BE15,0)</f>
        <v>0</v>
      </c>
      <c r="BG15" s="48">
        <v>13</v>
      </c>
      <c r="BH15" s="48">
        <v>22</v>
      </c>
      <c r="BI15" s="48">
        <f>IF((Resultados!D30='BR mujer'!BG15),BH15,0)</f>
        <v>0</v>
      </c>
      <c r="BJ15" s="48">
        <v>13</v>
      </c>
      <c r="BK15" s="48">
        <v>37</v>
      </c>
      <c r="BL15" s="48">
        <f>IF((Resultados!D31='BR mujer'!BJ15),BK15,0)</f>
        <v>0</v>
      </c>
      <c r="BM15" s="48">
        <v>13</v>
      </c>
      <c r="BN15" s="48">
        <v>30</v>
      </c>
      <c r="BO15" s="48">
        <f>IF((Resultados!D32='BR mujer'!BM15),BN15,0)</f>
        <v>0</v>
      </c>
      <c r="BP15" s="48">
        <v>13</v>
      </c>
      <c r="BQ15" s="48">
        <v>60</v>
      </c>
      <c r="BR15" s="48">
        <f>IF((Resultados!D35='BR mujer'!BP15),BQ15,0)</f>
        <v>0</v>
      </c>
      <c r="BS15" s="48">
        <v>13</v>
      </c>
      <c r="BT15" s="48">
        <v>56</v>
      </c>
      <c r="BU15" s="48">
        <f>IF((Resultados!D36='BR mujer'!BS15),BT15,0)</f>
        <v>0</v>
      </c>
      <c r="BV15" s="48">
        <v>13</v>
      </c>
      <c r="BW15" s="48">
        <v>60</v>
      </c>
      <c r="BX15" s="48">
        <f>IF((Resultados!D37='BR mujer'!BV15),BW15,0)</f>
        <v>0</v>
      </c>
    </row>
    <row r="16" spans="1:76" ht="12.75" customHeight="1" x14ac:dyDescent="0.2">
      <c r="A16" s="48">
        <v>369</v>
      </c>
      <c r="B16" s="48">
        <v>58</v>
      </c>
      <c r="C16" s="48">
        <f t="shared" si="0"/>
        <v>0</v>
      </c>
      <c r="D16" s="48" t="b">
        <f>AND((Resultados!D4&gt;'BR mujer'!A15),(Resultados!D4&lt;='BR mujer'!A16))</f>
        <v>0</v>
      </c>
      <c r="E16" s="48">
        <v>14</v>
      </c>
      <c r="F16" s="48">
        <v>67</v>
      </c>
      <c r="G16" s="48">
        <f>IF((Resultados!D5='BR mujer'!E16),F16,0)</f>
        <v>0</v>
      </c>
      <c r="H16" s="48">
        <v>14</v>
      </c>
      <c r="I16" s="48">
        <v>54</v>
      </c>
      <c r="J16" s="48">
        <f>IF((Resultados!D6='BR mujer'!H16),I16,0)</f>
        <v>0</v>
      </c>
      <c r="K16" s="48">
        <v>14</v>
      </c>
      <c r="L16" s="48">
        <v>53</v>
      </c>
      <c r="M16" s="48">
        <f>IF((Resultados!D10='BR mujer'!K16),L16,0)</f>
        <v>0</v>
      </c>
      <c r="N16" s="48">
        <v>14</v>
      </c>
      <c r="O16" s="48">
        <v>64</v>
      </c>
      <c r="P16" s="48">
        <f>IF((Resultados!D11='BR mujer'!N16),O16,0)</f>
        <v>0</v>
      </c>
      <c r="Q16" s="48">
        <v>14</v>
      </c>
      <c r="R16" s="48">
        <v>0</v>
      </c>
      <c r="S16" s="48">
        <f>IF((Resultados!D12='BR mujer'!Q16),R16,0)</f>
        <v>0</v>
      </c>
      <c r="T16" s="48">
        <v>14</v>
      </c>
      <c r="U16" s="48">
        <v>21</v>
      </c>
      <c r="V16" s="48">
        <f>IF((Resultados!D13='BR mujer'!T16),U16,0)</f>
        <v>0</v>
      </c>
      <c r="W16" s="48">
        <v>14</v>
      </c>
      <c r="X16" s="48">
        <v>0</v>
      </c>
      <c r="Y16" s="48">
        <f>IF((Resultados!D14='BR mujer'!W16),X16,0)</f>
        <v>0</v>
      </c>
      <c r="Z16" s="48">
        <v>14</v>
      </c>
      <c r="AA16" s="48">
        <v>42</v>
      </c>
      <c r="AB16" s="48">
        <f>IF((Resultados!D15='BR mujer'!Z16),AA16,0)</f>
        <v>0</v>
      </c>
      <c r="AC16" s="48">
        <v>14</v>
      </c>
      <c r="AD16" s="48">
        <v>20</v>
      </c>
      <c r="AE16" s="48">
        <f>IF((Resultados!D16='BR mujer'!AC16),AD16,0)</f>
        <v>0</v>
      </c>
      <c r="AF16" s="48">
        <v>14</v>
      </c>
      <c r="AG16" s="48">
        <v>0</v>
      </c>
      <c r="AH16" s="48">
        <f>IF((Resultados!D17='BR mujer'!AF16),AG16,0)</f>
        <v>0</v>
      </c>
      <c r="AI16" s="48">
        <v>14</v>
      </c>
      <c r="AJ16" s="48">
        <v>28</v>
      </c>
      <c r="AK16" s="48">
        <f>IF((Resultados!D18='BR mujer'!AI16),AJ16,0)</f>
        <v>0</v>
      </c>
      <c r="AL16" s="48">
        <v>14</v>
      </c>
      <c r="AM16" s="48">
        <v>58</v>
      </c>
      <c r="AN16" s="48">
        <f>IF((Resultados!D19='BR mujer'!AL16),AM16,0)</f>
        <v>0</v>
      </c>
      <c r="AO16" s="48">
        <v>14</v>
      </c>
      <c r="AP16" s="48">
        <v>47</v>
      </c>
      <c r="AQ16" s="48">
        <f>IF((Resultados!D22='BR mujer'!AO16),AP16,0)</f>
        <v>0</v>
      </c>
      <c r="AR16" s="48">
        <v>14</v>
      </c>
      <c r="AS16" s="48">
        <v>39</v>
      </c>
      <c r="AT16" s="48">
        <f>IF((Resultados!D23='BR mujer'!AR16),AS16,0)</f>
        <v>0</v>
      </c>
      <c r="AU16" s="48">
        <v>14</v>
      </c>
      <c r="AV16" s="48">
        <v>49</v>
      </c>
      <c r="AW16" s="48">
        <f>IF((Resultados!D24='BR mujer'!AU16),AV16,0)</f>
        <v>0</v>
      </c>
      <c r="AX16" s="48">
        <v>14</v>
      </c>
      <c r="AY16" s="48">
        <v>52</v>
      </c>
      <c r="AZ16" s="48">
        <f>IF((Resultados!D27='BR mujer'!AX16),AY16,0)</f>
        <v>0</v>
      </c>
      <c r="BA16" s="48">
        <v>14</v>
      </c>
      <c r="BB16" s="48">
        <v>58</v>
      </c>
      <c r="BC16" s="48">
        <f>IF((Resultados!D28='BR mujer'!BA16),BB16,0)</f>
        <v>0</v>
      </c>
      <c r="BD16" s="48">
        <v>14</v>
      </c>
      <c r="BE16" s="48">
        <v>40</v>
      </c>
      <c r="BF16" s="48">
        <f>IF((Resultados!D29='BR mujer'!BD16),BE16,0)</f>
        <v>0</v>
      </c>
      <c r="BG16" s="48">
        <v>14</v>
      </c>
      <c r="BH16" s="48">
        <v>25</v>
      </c>
      <c r="BI16" s="48">
        <f>IF((Resultados!D30='BR mujer'!BG16),BH16,0)</f>
        <v>0</v>
      </c>
      <c r="BJ16" s="48">
        <v>14</v>
      </c>
      <c r="BK16" s="48">
        <v>39</v>
      </c>
      <c r="BL16" s="48">
        <f>IF((Resultados!D31='BR mujer'!BJ16),BK16,0)</f>
        <v>0</v>
      </c>
      <c r="BM16" s="48">
        <v>14</v>
      </c>
      <c r="BN16" s="48">
        <v>35</v>
      </c>
      <c r="BO16" s="48">
        <f>IF((Resultados!D32='BR mujer'!BM16),BN16,0)</f>
        <v>0</v>
      </c>
      <c r="BP16" s="48">
        <v>14</v>
      </c>
      <c r="BQ16" s="48">
        <v>60</v>
      </c>
      <c r="BR16" s="48">
        <f>IF((Resultados!D35='BR mujer'!BP16),BQ16,0)</f>
        <v>0</v>
      </c>
      <c r="BS16" s="48">
        <v>14</v>
      </c>
      <c r="BT16" s="48">
        <v>57</v>
      </c>
      <c r="BU16" s="48">
        <f>IF((Resultados!D36='BR mujer'!BS16),BT16,0)</f>
        <v>0</v>
      </c>
      <c r="BV16" s="48">
        <v>14</v>
      </c>
      <c r="BW16" s="48">
        <v>60</v>
      </c>
      <c r="BX16" s="48">
        <f>IF((Resultados!D37='BR mujer'!BV16),BW16,0)</f>
        <v>0</v>
      </c>
    </row>
    <row r="17" spans="1:76" ht="12.75" customHeight="1" x14ac:dyDescent="0.2">
      <c r="A17" s="48">
        <v>381</v>
      </c>
      <c r="B17" s="48">
        <v>60</v>
      </c>
      <c r="C17" s="48">
        <f t="shared" si="0"/>
        <v>0</v>
      </c>
      <c r="D17" s="48" t="b">
        <f>AND((Resultados!D4&gt;'BR mujer'!A16),(Resultados!D4&lt;='BR mujer'!A17))</f>
        <v>0</v>
      </c>
      <c r="E17" s="48">
        <v>15</v>
      </c>
      <c r="F17" s="48">
        <v>71</v>
      </c>
      <c r="G17" s="48">
        <f>IF((Resultados!D5='BR mujer'!E17),F17,0)</f>
        <v>0</v>
      </c>
      <c r="H17" s="48">
        <v>15</v>
      </c>
      <c r="I17" s="48">
        <v>55</v>
      </c>
      <c r="J17" s="48">
        <f>IF((Resultados!D6='BR mujer'!H17),I17,0)</f>
        <v>0</v>
      </c>
      <c r="K17" s="48">
        <v>15</v>
      </c>
      <c r="L17" s="48">
        <v>56</v>
      </c>
      <c r="M17" s="48">
        <f>IF((Resultados!D10='BR mujer'!K17),L17,0)</f>
        <v>0</v>
      </c>
      <c r="N17" s="48">
        <v>15</v>
      </c>
      <c r="O17" s="48">
        <v>66</v>
      </c>
      <c r="P17" s="48">
        <f>IF((Resultados!D11='BR mujer'!N17),O17,0)</f>
        <v>0</v>
      </c>
      <c r="Q17" s="48">
        <v>15</v>
      </c>
      <c r="R17" s="48">
        <v>0</v>
      </c>
      <c r="S17" s="48">
        <f>IF((Resultados!D12='BR mujer'!Q17),R17,0)</f>
        <v>0</v>
      </c>
      <c r="T17" s="48">
        <v>15</v>
      </c>
      <c r="U17" s="48">
        <v>24</v>
      </c>
      <c r="V17" s="48">
        <f>IF((Resultados!D13='BR mujer'!T17),U17,0)</f>
        <v>0</v>
      </c>
      <c r="W17" s="48">
        <v>15</v>
      </c>
      <c r="X17" s="48">
        <v>0</v>
      </c>
      <c r="Y17" s="48">
        <f>IF((Resultados!D14='BR mujer'!W17),X17,0)</f>
        <v>0</v>
      </c>
      <c r="Z17" s="48">
        <v>15</v>
      </c>
      <c r="AA17" s="48">
        <v>45</v>
      </c>
      <c r="AB17" s="48">
        <f>IF((Resultados!D15='BR mujer'!Z17),AA17,0)</f>
        <v>0</v>
      </c>
      <c r="AC17" s="48">
        <v>15</v>
      </c>
      <c r="AD17" s="48">
        <v>24</v>
      </c>
      <c r="AE17" s="48">
        <f>IF((Resultados!D16='BR mujer'!AC17),AD17,0)</f>
        <v>0</v>
      </c>
      <c r="AF17" s="48">
        <v>15</v>
      </c>
      <c r="AG17" s="48">
        <v>0</v>
      </c>
      <c r="AH17" s="48">
        <f>IF((Resultados!D17='BR mujer'!AF17),AG17,0)</f>
        <v>0</v>
      </c>
      <c r="AI17" s="48">
        <v>15</v>
      </c>
      <c r="AJ17" s="48">
        <v>32</v>
      </c>
      <c r="AK17" s="48">
        <f>IF((Resultados!D18='BR mujer'!AI17),AJ17,0)</f>
        <v>0</v>
      </c>
      <c r="AL17" s="48">
        <v>15</v>
      </c>
      <c r="AM17" s="48">
        <v>66</v>
      </c>
      <c r="AN17" s="48">
        <f>IF((Resultados!D19='BR mujer'!AL17),AM17,0)</f>
        <v>0</v>
      </c>
      <c r="AO17" s="48">
        <v>15</v>
      </c>
      <c r="AP17" s="48">
        <v>48</v>
      </c>
      <c r="AQ17" s="48">
        <f>IF((Resultados!D22='BR mujer'!AO17),AP17,0)</f>
        <v>0</v>
      </c>
      <c r="AR17" s="48">
        <v>15</v>
      </c>
      <c r="AS17" s="48">
        <v>40</v>
      </c>
      <c r="AT17" s="48">
        <f>IF((Resultados!D23='BR mujer'!AR17),AS17,0)</f>
        <v>0</v>
      </c>
      <c r="AU17" s="48">
        <v>15</v>
      </c>
      <c r="AV17" s="48">
        <v>52</v>
      </c>
      <c r="AW17" s="48">
        <f>IF((Resultados!D24='BR mujer'!AU17),AV17,0)</f>
        <v>0</v>
      </c>
      <c r="AX17" s="48">
        <v>15</v>
      </c>
      <c r="AY17" s="48">
        <v>57</v>
      </c>
      <c r="AZ17" s="48">
        <f>IF((Resultados!D27='BR mujer'!AX17),AY17,0)</f>
        <v>0</v>
      </c>
      <c r="BA17" s="48">
        <v>15</v>
      </c>
      <c r="BB17" s="48">
        <v>59</v>
      </c>
      <c r="BC17" s="48">
        <f>IF((Resultados!D28='BR mujer'!BA17),BB17,0)</f>
        <v>0</v>
      </c>
      <c r="BD17" s="48">
        <v>15</v>
      </c>
      <c r="BE17" s="48">
        <v>42</v>
      </c>
      <c r="BF17" s="48">
        <f>IF((Resultados!D29='BR mujer'!BD17),BE17,0)</f>
        <v>0</v>
      </c>
      <c r="BG17" s="48">
        <v>15</v>
      </c>
      <c r="BH17" s="48">
        <v>27</v>
      </c>
      <c r="BI17" s="48">
        <f>IF((Resultados!D30='BR mujer'!BG17),BH17,0)</f>
        <v>0</v>
      </c>
      <c r="BJ17" s="48">
        <v>15</v>
      </c>
      <c r="BK17" s="48">
        <v>42</v>
      </c>
      <c r="BL17" s="48">
        <f>IF((Resultados!D31='BR mujer'!BJ17),BK17,0)</f>
        <v>0</v>
      </c>
      <c r="BM17" s="48">
        <v>15</v>
      </c>
      <c r="BN17" s="48">
        <v>37</v>
      </c>
      <c r="BO17" s="48">
        <f>IF((Resultados!D32='BR mujer'!BM17),BN17,0)</f>
        <v>0</v>
      </c>
      <c r="BP17" s="48">
        <v>15</v>
      </c>
      <c r="BQ17" s="48">
        <v>60</v>
      </c>
      <c r="BR17" s="48">
        <f>IF((Resultados!D35='BR mujer'!BP17),BQ17,0)</f>
        <v>0</v>
      </c>
      <c r="BS17" s="48">
        <v>15</v>
      </c>
      <c r="BT17" s="48">
        <v>58</v>
      </c>
      <c r="BU17" s="48">
        <f>IF((Resultados!D36='BR mujer'!BS17),BT17,0)</f>
        <v>0</v>
      </c>
      <c r="BV17" s="48">
        <v>15</v>
      </c>
      <c r="BW17" s="48">
        <v>60</v>
      </c>
      <c r="BX17" s="48">
        <f>IF((Resultados!D37='BR mujer'!BV17),BW17,0)</f>
        <v>0</v>
      </c>
    </row>
    <row r="18" spans="1:76" ht="12.75" customHeight="1" x14ac:dyDescent="0.2">
      <c r="A18" s="48">
        <v>394</v>
      </c>
      <c r="B18" s="48">
        <v>63</v>
      </c>
      <c r="C18" s="48">
        <f t="shared" si="0"/>
        <v>0</v>
      </c>
      <c r="D18" s="48" t="b">
        <f>AND((Resultados!D4&gt;'BR mujer'!A17),(Resultados!D4&lt;='BR mujer'!A18))</f>
        <v>0</v>
      </c>
      <c r="E18" s="48">
        <v>16</v>
      </c>
      <c r="F18" s="48">
        <v>75</v>
      </c>
      <c r="G18" s="48">
        <f>IF((Resultados!D5='BR mujer'!E18),F18,0)</f>
        <v>0</v>
      </c>
      <c r="H18" s="48">
        <v>16</v>
      </c>
      <c r="I18" s="48">
        <v>57</v>
      </c>
      <c r="J18" s="48">
        <f>IF((Resultados!D6='BR mujer'!H18),I18,0)</f>
        <v>0</v>
      </c>
      <c r="K18" s="48">
        <v>16</v>
      </c>
      <c r="L18" s="48">
        <v>60</v>
      </c>
      <c r="M18" s="48">
        <f>IF((Resultados!D10='BR mujer'!K18),L18,0)</f>
        <v>0</v>
      </c>
      <c r="N18" s="48">
        <v>16</v>
      </c>
      <c r="O18" s="48">
        <v>67</v>
      </c>
      <c r="P18" s="48">
        <f>IF((Resultados!D11='BR mujer'!N18),O18,0)</f>
        <v>0</v>
      </c>
      <c r="Q18" s="48">
        <v>16</v>
      </c>
      <c r="R18" s="48">
        <v>0</v>
      </c>
      <c r="S18" s="48">
        <f>IF((Resultados!D12='BR mujer'!Q18),R18,0)</f>
        <v>0</v>
      </c>
      <c r="T18" s="48">
        <v>16</v>
      </c>
      <c r="U18" s="48">
        <v>31</v>
      </c>
      <c r="V18" s="48">
        <f>IF((Resultados!D13='BR mujer'!T18),U18,0)</f>
        <v>0</v>
      </c>
      <c r="W18" s="48">
        <v>16</v>
      </c>
      <c r="X18" s="48">
        <v>3</v>
      </c>
      <c r="Y18" s="48">
        <f>IF((Resultados!D14='BR mujer'!W18),X18,0)</f>
        <v>0</v>
      </c>
      <c r="Z18" s="48">
        <v>16</v>
      </c>
      <c r="AA18" s="48">
        <v>47</v>
      </c>
      <c r="AB18" s="48">
        <f>IF((Resultados!D15='BR mujer'!Z18),AA18,0)</f>
        <v>0</v>
      </c>
      <c r="AC18" s="48">
        <v>16</v>
      </c>
      <c r="AD18" s="48">
        <v>30</v>
      </c>
      <c r="AE18" s="48">
        <f>IF((Resultados!D16='BR mujer'!AC18),AD18,0)</f>
        <v>0</v>
      </c>
      <c r="AF18" s="48">
        <v>16</v>
      </c>
      <c r="AG18" s="48">
        <v>0</v>
      </c>
      <c r="AH18" s="48">
        <f>IF((Resultados!D17='BR mujer'!AF18),AG18,0)</f>
        <v>0</v>
      </c>
      <c r="AI18" s="48">
        <v>16</v>
      </c>
      <c r="AJ18" s="48">
        <v>34</v>
      </c>
      <c r="AK18" s="48">
        <f>IF((Resultados!D18='BR mujer'!AI18),AJ18,0)</f>
        <v>0</v>
      </c>
      <c r="AL18" s="48">
        <v>16</v>
      </c>
      <c r="AM18" s="48">
        <v>67</v>
      </c>
      <c r="AN18" s="48">
        <f>IF((Resultados!D19='BR mujer'!AL18),AM18,0)</f>
        <v>0</v>
      </c>
      <c r="AO18" s="48">
        <v>16</v>
      </c>
      <c r="AP18" s="48">
        <v>51</v>
      </c>
      <c r="AQ18" s="48">
        <f>IF((Resultados!D22='BR mujer'!AO18),AP18,0)</f>
        <v>0</v>
      </c>
      <c r="AR18" s="48">
        <v>16</v>
      </c>
      <c r="AS18" s="48">
        <v>41</v>
      </c>
      <c r="AT18" s="48">
        <f>IF((Resultados!D23='BR mujer'!AR18),AS18,0)</f>
        <v>0</v>
      </c>
      <c r="AU18" s="48">
        <v>16</v>
      </c>
      <c r="AV18" s="48">
        <v>53</v>
      </c>
      <c r="AW18" s="48">
        <f>IF((Resultados!D24='BR mujer'!AU18),AV18,0)</f>
        <v>0</v>
      </c>
      <c r="AX18" s="48">
        <v>16</v>
      </c>
      <c r="AY18" s="48">
        <v>60</v>
      </c>
      <c r="AZ18" s="48">
        <f>IF((Resultados!D27='BR mujer'!AX18),AY18,0)</f>
        <v>0</v>
      </c>
      <c r="BA18" s="48">
        <v>16</v>
      </c>
      <c r="BB18" s="48">
        <v>59</v>
      </c>
      <c r="BC18" s="48">
        <f>IF((Resultados!D28='BR mujer'!BA18),BB18,0)</f>
        <v>0</v>
      </c>
      <c r="BD18" s="48">
        <v>16</v>
      </c>
      <c r="BE18" s="48">
        <v>45</v>
      </c>
      <c r="BF18" s="48">
        <f>IF((Resultados!D29='BR mujer'!BD18),BE18,0)</f>
        <v>0</v>
      </c>
      <c r="BG18" s="48">
        <v>16</v>
      </c>
      <c r="BH18" s="48">
        <v>29</v>
      </c>
      <c r="BI18" s="48">
        <f>IF((Resultados!D30='BR mujer'!BG18),BH18,0)</f>
        <v>0</v>
      </c>
      <c r="BJ18" s="48">
        <v>16</v>
      </c>
      <c r="BK18" s="48">
        <v>45</v>
      </c>
      <c r="BL18" s="48">
        <f>IF((Resultados!D31='BR mujer'!BJ18),BK18,0)</f>
        <v>0</v>
      </c>
      <c r="BM18" s="48">
        <v>16</v>
      </c>
      <c r="BN18" s="48">
        <v>39</v>
      </c>
      <c r="BO18" s="48">
        <f>IF((Resultados!D32='BR mujer'!BM18),BN18,0)</f>
        <v>0</v>
      </c>
      <c r="BP18" s="48">
        <v>16</v>
      </c>
      <c r="BQ18" s="48">
        <v>60</v>
      </c>
      <c r="BR18" s="48">
        <f>IF((Resultados!D35='BR mujer'!BP18),BQ18,0)</f>
        <v>0</v>
      </c>
      <c r="BS18" s="48">
        <v>16</v>
      </c>
      <c r="BT18" s="48">
        <v>59</v>
      </c>
      <c r="BU18" s="48">
        <f>IF((Resultados!D36='BR mujer'!BS18),BT18,0)</f>
        <v>0</v>
      </c>
      <c r="BV18" s="48">
        <v>16</v>
      </c>
      <c r="BW18" s="48">
        <v>61</v>
      </c>
      <c r="BX18" s="48">
        <f>IF((Resultados!D37='BR mujer'!BV18),BW18,0)</f>
        <v>0</v>
      </c>
    </row>
    <row r="19" spans="1:76" ht="12.75" customHeight="1" x14ac:dyDescent="0.2">
      <c r="A19" s="48">
        <v>419</v>
      </c>
      <c r="B19" s="48">
        <v>65</v>
      </c>
      <c r="C19" s="48">
        <f t="shared" si="0"/>
        <v>0</v>
      </c>
      <c r="D19" s="48" t="b">
        <f>AND((Resultados!D4&gt;'BR mujer'!A18),(Resultados!D4&lt;='BR mujer'!A19))</f>
        <v>0</v>
      </c>
      <c r="E19" s="48">
        <v>17</v>
      </c>
      <c r="F19" s="48">
        <v>80</v>
      </c>
      <c r="G19" s="48">
        <f>IF((Resultados!D5='BR mujer'!E19),F19,0)</f>
        <v>0</v>
      </c>
      <c r="H19" s="48">
        <v>17</v>
      </c>
      <c r="I19" s="48">
        <v>59</v>
      </c>
      <c r="J19" s="48">
        <f>IF((Resultados!D6='BR mujer'!H19),I19,0)</f>
        <v>0</v>
      </c>
      <c r="K19" s="48">
        <v>17</v>
      </c>
      <c r="L19" s="48">
        <v>62</v>
      </c>
      <c r="M19" s="48">
        <f>IF((Resultados!D10='BR mujer'!K19),L19,0)</f>
        <v>0</v>
      </c>
      <c r="N19" s="48">
        <v>17</v>
      </c>
      <c r="O19" s="48">
        <v>69</v>
      </c>
      <c r="P19" s="48">
        <f>IF((Resultados!D11='BR mujer'!N19),O19,0)</f>
        <v>0</v>
      </c>
      <c r="Q19" s="48">
        <v>17</v>
      </c>
      <c r="R19" s="48">
        <v>0</v>
      </c>
      <c r="S19" s="48">
        <f>IF((Resultados!D12='BR mujer'!Q19),R19,0)</f>
        <v>0</v>
      </c>
      <c r="T19" s="48">
        <v>17</v>
      </c>
      <c r="U19" s="48">
        <v>36</v>
      </c>
      <c r="V19" s="48">
        <f>IF((Resultados!D13='BR mujer'!T19),U19,0)</f>
        <v>0</v>
      </c>
      <c r="W19" s="48">
        <v>17</v>
      </c>
      <c r="X19" s="48">
        <v>6</v>
      </c>
      <c r="Y19" s="48">
        <f>IF((Resultados!D14='BR mujer'!W19),X19,0)</f>
        <v>0</v>
      </c>
      <c r="Z19" s="48">
        <v>17</v>
      </c>
      <c r="AA19" s="48">
        <v>50</v>
      </c>
      <c r="AB19" s="48">
        <f>IF((Resultados!D15='BR mujer'!Z19),AA19,0)</f>
        <v>0</v>
      </c>
      <c r="AC19" s="48">
        <v>17</v>
      </c>
      <c r="AD19" s="48">
        <v>35</v>
      </c>
      <c r="AE19" s="48">
        <f>IF((Resultados!D16='BR mujer'!AC19),AD19,0)</f>
        <v>0</v>
      </c>
      <c r="AF19" s="48">
        <v>17</v>
      </c>
      <c r="AG19" s="48">
        <v>0</v>
      </c>
      <c r="AH19" s="48">
        <f>IF((Resultados!D17='BR mujer'!AF19),AG19,0)</f>
        <v>0</v>
      </c>
      <c r="AI19" s="48">
        <v>17</v>
      </c>
      <c r="AJ19" s="48">
        <v>35</v>
      </c>
      <c r="AK19" s="48">
        <f>IF((Resultados!D18='BR mujer'!AI19),AJ19,0)</f>
        <v>0</v>
      </c>
      <c r="AL19" s="48">
        <v>17</v>
      </c>
      <c r="AM19" s="48">
        <v>68</v>
      </c>
      <c r="AN19" s="48">
        <f>IF((Resultados!D19='BR mujer'!AL19),AM19,0)</f>
        <v>0</v>
      </c>
      <c r="AO19" s="48">
        <v>17</v>
      </c>
      <c r="AP19" s="48">
        <v>53</v>
      </c>
      <c r="AQ19" s="48">
        <f>IF((Resultados!D22='BR mujer'!AO19),AP19,0)</f>
        <v>0</v>
      </c>
      <c r="AR19" s="48">
        <v>17</v>
      </c>
      <c r="AS19" s="48">
        <v>43</v>
      </c>
      <c r="AT19" s="48">
        <f>IF((Resultados!D23='BR mujer'!AR19),AS19,0)</f>
        <v>0</v>
      </c>
      <c r="AU19" s="48">
        <v>17</v>
      </c>
      <c r="AV19" s="48">
        <v>57</v>
      </c>
      <c r="AW19" s="48">
        <f>IF((Resultados!D24='BR mujer'!AU19),AV19,0)</f>
        <v>0</v>
      </c>
      <c r="AX19" s="48">
        <v>17</v>
      </c>
      <c r="AY19" s="48">
        <v>64</v>
      </c>
      <c r="AZ19" s="48">
        <f>IF((Resultados!D27='BR mujer'!AX19),AY19,0)</f>
        <v>0</v>
      </c>
      <c r="BA19" s="48">
        <v>17</v>
      </c>
      <c r="BB19" s="48">
        <v>59</v>
      </c>
      <c r="BC19" s="48">
        <f>IF((Resultados!D28='BR mujer'!BA19),BB19,0)</f>
        <v>0</v>
      </c>
      <c r="BD19" s="48">
        <v>17</v>
      </c>
      <c r="BE19" s="48">
        <v>47</v>
      </c>
      <c r="BF19" s="48">
        <f>IF((Resultados!D29='BR mujer'!BD19),BE19,0)</f>
        <v>0</v>
      </c>
      <c r="BG19" s="48">
        <v>17</v>
      </c>
      <c r="BH19" s="48">
        <v>31</v>
      </c>
      <c r="BI19" s="48">
        <f>IF((Resultados!D30='BR mujer'!BG19),BH19,0)</f>
        <v>0</v>
      </c>
      <c r="BJ19" s="48">
        <v>17</v>
      </c>
      <c r="BK19" s="48">
        <v>47</v>
      </c>
      <c r="BL19" s="48">
        <f>IF((Resultados!D31='BR mujer'!BJ19),BK19,0)</f>
        <v>0</v>
      </c>
      <c r="BM19" s="48">
        <v>17</v>
      </c>
      <c r="BN19" s="48">
        <v>41</v>
      </c>
      <c r="BO19" s="48">
        <f>IF((Resultados!D32='BR mujer'!BM19),BN19,0)</f>
        <v>0</v>
      </c>
      <c r="BP19" s="48">
        <v>17</v>
      </c>
      <c r="BQ19" s="48">
        <v>60</v>
      </c>
      <c r="BR19" s="48">
        <f>IF((Resultados!D35='BR mujer'!BP19),BQ19,0)</f>
        <v>0</v>
      </c>
      <c r="BS19" s="48">
        <v>17</v>
      </c>
      <c r="BT19" s="48">
        <v>60</v>
      </c>
      <c r="BU19" s="48">
        <f>IF((Resultados!D36='BR mujer'!BS19),BT19,0)</f>
        <v>0</v>
      </c>
      <c r="BV19" s="48">
        <v>17</v>
      </c>
      <c r="BW19" s="48">
        <v>62</v>
      </c>
      <c r="BX19" s="48">
        <f>IF((Resultados!D37='BR mujer'!BV19),BW19,0)</f>
        <v>0</v>
      </c>
    </row>
    <row r="20" spans="1:76" ht="12.75" customHeight="1" x14ac:dyDescent="0.2">
      <c r="A20" s="48">
        <v>431</v>
      </c>
      <c r="B20" s="48">
        <v>67</v>
      </c>
      <c r="C20" s="48">
        <f t="shared" si="0"/>
        <v>0</v>
      </c>
      <c r="D20" s="48" t="b">
        <f>AND((Resultados!D4&gt;'BR mujer'!A19),(Resultados!D4&lt;='BR mujer'!A20))</f>
        <v>0</v>
      </c>
      <c r="E20" s="48">
        <v>18</v>
      </c>
      <c r="F20" s="48">
        <v>85</v>
      </c>
      <c r="G20" s="48">
        <f>IF((Resultados!D5='BR mujer'!E20),F20,0)</f>
        <v>0</v>
      </c>
      <c r="H20" s="48">
        <v>18</v>
      </c>
      <c r="I20" s="48">
        <v>61</v>
      </c>
      <c r="J20" s="48">
        <f>IF((Resultados!D6='BR mujer'!H20),I20,0)</f>
        <v>0</v>
      </c>
      <c r="K20" s="48">
        <v>18</v>
      </c>
      <c r="L20" s="48">
        <v>64</v>
      </c>
      <c r="M20" s="48">
        <f>IF((Resultados!D10='BR mujer'!K20),L20,0)</f>
        <v>0</v>
      </c>
      <c r="N20" s="48">
        <v>18</v>
      </c>
      <c r="O20" s="48">
        <v>70</v>
      </c>
      <c r="P20" s="48">
        <f>IF((Resultados!D11='BR mujer'!N20),O20,0)</f>
        <v>0</v>
      </c>
      <c r="Q20" s="48">
        <v>18</v>
      </c>
      <c r="R20" s="48">
        <v>5</v>
      </c>
      <c r="S20" s="48">
        <f>IF((Resultados!D12='BR mujer'!Q20),R20,0)</f>
        <v>0</v>
      </c>
      <c r="T20" s="48">
        <v>18</v>
      </c>
      <c r="U20" s="48">
        <v>41</v>
      </c>
      <c r="V20" s="48">
        <f>IF((Resultados!D13='BR mujer'!T20),U20,0)</f>
        <v>0</v>
      </c>
      <c r="W20" s="48">
        <v>18</v>
      </c>
      <c r="X20" s="48">
        <v>13</v>
      </c>
      <c r="Y20" s="48">
        <f>IF((Resultados!D14='BR mujer'!W20),X20,0)</f>
        <v>0</v>
      </c>
      <c r="Z20" s="48">
        <v>18</v>
      </c>
      <c r="AA20" s="48">
        <v>52</v>
      </c>
      <c r="AB20" s="48">
        <f>IF((Resultados!D15='BR mujer'!Z20),AA20,0)</f>
        <v>0</v>
      </c>
      <c r="AC20" s="48">
        <v>18</v>
      </c>
      <c r="AD20" s="48">
        <v>37</v>
      </c>
      <c r="AE20" s="48">
        <f>IF((Resultados!D16='BR mujer'!AC20),AD20,0)</f>
        <v>0</v>
      </c>
      <c r="AF20" s="48">
        <v>18</v>
      </c>
      <c r="AG20" s="48">
        <v>0</v>
      </c>
      <c r="AH20" s="48">
        <f>IF((Resultados!D17='BR mujer'!AF20),AG20,0)</f>
        <v>0</v>
      </c>
      <c r="AI20" s="48">
        <v>18</v>
      </c>
      <c r="AJ20" s="48">
        <v>40</v>
      </c>
      <c r="AK20" s="48">
        <f>IF((Resultados!D18='BR mujer'!AI20),AJ20,0)</f>
        <v>0</v>
      </c>
      <c r="AL20" s="48">
        <v>18</v>
      </c>
      <c r="AM20" s="48">
        <v>69</v>
      </c>
      <c r="AN20" s="48">
        <f>IF((Resultados!D19='BR mujer'!AL20),AM20,0)</f>
        <v>0</v>
      </c>
      <c r="AO20" s="48">
        <v>18</v>
      </c>
      <c r="AP20" s="48">
        <v>54</v>
      </c>
      <c r="AQ20" s="48">
        <f>IF((Resultados!D22='BR mujer'!AO20),AP20,0)</f>
        <v>0</v>
      </c>
      <c r="AR20" s="48">
        <v>18</v>
      </c>
      <c r="AS20" s="48">
        <v>46</v>
      </c>
      <c r="AT20" s="48">
        <f>IF((Resultados!D23='BR mujer'!AR20),AS20,0)</f>
        <v>0</v>
      </c>
      <c r="AU20" s="48">
        <v>18</v>
      </c>
      <c r="AV20" s="48">
        <v>62</v>
      </c>
      <c r="AW20" s="48">
        <f>IF((Resultados!D24='BR mujer'!AU20),AV20,0)</f>
        <v>0</v>
      </c>
      <c r="AX20" s="48">
        <v>18</v>
      </c>
      <c r="AY20" s="48">
        <v>68</v>
      </c>
      <c r="AZ20" s="48">
        <f>IF((Resultados!D27='BR mujer'!AX20),AY20,0)</f>
        <v>0</v>
      </c>
      <c r="BA20" s="48">
        <v>18</v>
      </c>
      <c r="BB20" s="48">
        <v>60</v>
      </c>
      <c r="BC20" s="48">
        <f>IF((Resultados!D28='BR mujer'!BA20),BB20,0)</f>
        <v>0</v>
      </c>
      <c r="BD20" s="48">
        <v>18</v>
      </c>
      <c r="BE20" s="48">
        <v>50</v>
      </c>
      <c r="BF20" s="48">
        <f>IF((Resultados!D29='BR mujer'!BD20),BE20,0)</f>
        <v>0</v>
      </c>
      <c r="BG20" s="48">
        <v>18</v>
      </c>
      <c r="BH20" s="48">
        <v>33</v>
      </c>
      <c r="BI20" s="48">
        <f>IF((Resultados!D30='BR mujer'!BG20),BH20,0)</f>
        <v>0</v>
      </c>
      <c r="BJ20" s="48">
        <v>18</v>
      </c>
      <c r="BK20" s="48">
        <v>49</v>
      </c>
      <c r="BL20" s="48">
        <f>IF((Resultados!D31='BR mujer'!BJ20),BK20,0)</f>
        <v>0</v>
      </c>
      <c r="BM20" s="48">
        <v>18</v>
      </c>
      <c r="BN20" s="48">
        <v>43</v>
      </c>
      <c r="BO20" s="48">
        <f>IF((Resultados!D32='BR mujer'!BM20),BN20,0)</f>
        <v>0</v>
      </c>
      <c r="BP20" s="48">
        <v>18</v>
      </c>
      <c r="BQ20" s="48">
        <v>60</v>
      </c>
      <c r="BR20" s="48">
        <f>IF((Resultados!D35='BR mujer'!BP20),BQ20,0)</f>
        <v>0</v>
      </c>
      <c r="BS20" s="48">
        <v>18</v>
      </c>
      <c r="BT20" s="48">
        <v>60</v>
      </c>
      <c r="BU20" s="48">
        <f>IF((Resultados!D36='BR mujer'!BS20),BT20,0)</f>
        <v>0</v>
      </c>
      <c r="BV20" s="48">
        <v>18</v>
      </c>
      <c r="BW20" s="48">
        <v>64</v>
      </c>
      <c r="BX20" s="48">
        <f>IF((Resultados!D37='BR mujer'!BV20),BW20,0)</f>
        <v>0</v>
      </c>
    </row>
    <row r="21" spans="1:76" ht="12.75" customHeight="1" x14ac:dyDescent="0.2">
      <c r="A21" s="48">
        <v>444</v>
      </c>
      <c r="B21" s="48">
        <v>70</v>
      </c>
      <c r="C21" s="48">
        <f t="shared" si="0"/>
        <v>0</v>
      </c>
      <c r="D21" s="48" t="b">
        <f>AND((Resultados!D4&gt;'BR mujer'!A20),(Resultados!D4&lt;='BR mujer'!A21))</f>
        <v>0</v>
      </c>
      <c r="E21" s="48">
        <v>19</v>
      </c>
      <c r="F21" s="48">
        <v>91</v>
      </c>
      <c r="G21" s="48">
        <f>IF((Resultados!D5='BR mujer'!E21),F21,0)</f>
        <v>0</v>
      </c>
      <c r="H21" s="48">
        <v>19</v>
      </c>
      <c r="I21" s="48">
        <v>63</v>
      </c>
      <c r="J21" s="48">
        <f>IF((Resultados!D6='BR mujer'!H21),I21,0)</f>
        <v>0</v>
      </c>
      <c r="K21" s="48">
        <v>19</v>
      </c>
      <c r="L21" s="48">
        <v>65</v>
      </c>
      <c r="M21" s="48">
        <f>IF((Resultados!D10='BR mujer'!K21),L21,0)</f>
        <v>0</v>
      </c>
      <c r="N21" s="48">
        <v>19</v>
      </c>
      <c r="O21" s="48">
        <v>71</v>
      </c>
      <c r="P21" s="48">
        <f>IF((Resultados!D11='BR mujer'!N21),O21,0)</f>
        <v>0</v>
      </c>
      <c r="Q21" s="48">
        <v>19</v>
      </c>
      <c r="R21" s="48">
        <v>10</v>
      </c>
      <c r="S21" s="48">
        <f>IF((Resultados!D12='BR mujer'!Q21),R21,0)</f>
        <v>0</v>
      </c>
      <c r="T21" s="48">
        <v>19</v>
      </c>
      <c r="U21" s="48">
        <v>49</v>
      </c>
      <c r="V21" s="48">
        <f>IF((Resultados!D13='BR mujer'!T21),U21,0)</f>
        <v>0</v>
      </c>
      <c r="W21" s="48">
        <v>19</v>
      </c>
      <c r="X21" s="48">
        <v>23</v>
      </c>
      <c r="Y21" s="48">
        <f>IF((Resultados!D14='BR mujer'!W21),X21,0)</f>
        <v>0</v>
      </c>
      <c r="Z21" s="48">
        <v>19</v>
      </c>
      <c r="AA21" s="48">
        <v>57</v>
      </c>
      <c r="AB21" s="48">
        <f>IF((Resultados!D15='BR mujer'!Z21),AA21,0)</f>
        <v>0</v>
      </c>
      <c r="AC21" s="48">
        <v>19</v>
      </c>
      <c r="AD21" s="48">
        <v>39</v>
      </c>
      <c r="AE21" s="48">
        <f>IF((Resultados!D16='BR mujer'!AC21),AD21,0)</f>
        <v>0</v>
      </c>
      <c r="AF21" s="48">
        <v>19</v>
      </c>
      <c r="AG21" s="48">
        <v>0</v>
      </c>
      <c r="AH21" s="48">
        <f>IF((Resultados!D17='BR mujer'!AF21),AG21,0)</f>
        <v>0</v>
      </c>
      <c r="AI21" s="48">
        <v>19</v>
      </c>
      <c r="AJ21" s="48">
        <v>45</v>
      </c>
      <c r="AK21" s="48">
        <f>IF((Resultados!D18='BR mujer'!AI21),AJ21,0)</f>
        <v>0</v>
      </c>
      <c r="AL21" s="48">
        <v>19</v>
      </c>
      <c r="AM21" s="48">
        <v>70</v>
      </c>
      <c r="AN21" s="48">
        <f>IF((Resultados!D19='BR mujer'!AL21),AM21,0)</f>
        <v>0</v>
      </c>
      <c r="AO21" s="48">
        <v>19</v>
      </c>
      <c r="AP21" s="48">
        <v>60</v>
      </c>
      <c r="AQ21" s="48">
        <f>IF((Resultados!D22='BR mujer'!AO21),AP21,0)</f>
        <v>0</v>
      </c>
      <c r="AR21" s="48">
        <v>19</v>
      </c>
      <c r="AS21" s="48">
        <v>51</v>
      </c>
      <c r="AT21" s="48">
        <f>IF((Resultados!D23='BR mujer'!AR21),AS21,0)</f>
        <v>0</v>
      </c>
      <c r="AU21" s="48">
        <v>19</v>
      </c>
      <c r="AV21" s="48">
        <v>67</v>
      </c>
      <c r="AW21" s="48">
        <f>IF((Resultados!D24='BR mujer'!AU21),AV21,0)</f>
        <v>0</v>
      </c>
      <c r="AX21" s="48">
        <v>19</v>
      </c>
      <c r="AY21" s="48">
        <v>72</v>
      </c>
      <c r="AZ21" s="48">
        <f>IF((Resultados!D27='BR mujer'!AX21),AY21,0)</f>
        <v>0</v>
      </c>
      <c r="BA21" s="48">
        <v>19</v>
      </c>
      <c r="BB21" s="48">
        <v>61</v>
      </c>
      <c r="BC21" s="48">
        <f>IF((Resultados!D28='BR mujer'!BA21),BB21,0)</f>
        <v>0</v>
      </c>
      <c r="BD21" s="48">
        <v>19</v>
      </c>
      <c r="BE21" s="48">
        <v>52</v>
      </c>
      <c r="BF21" s="48">
        <f>IF((Resultados!D29='BR mujer'!BD21),BE21,0)</f>
        <v>0</v>
      </c>
      <c r="BG21" s="48">
        <v>19</v>
      </c>
      <c r="BH21" s="48">
        <v>35</v>
      </c>
      <c r="BI21" s="48">
        <f>IF((Resultados!D30='BR mujer'!BG21),BH21,0)</f>
        <v>0</v>
      </c>
      <c r="BJ21" s="48">
        <v>19</v>
      </c>
      <c r="BK21" s="48">
        <v>52</v>
      </c>
      <c r="BL21" s="48">
        <f>IF((Resultados!D31='BR mujer'!BJ21),BK21,0)</f>
        <v>0</v>
      </c>
      <c r="BM21" s="48">
        <v>19</v>
      </c>
      <c r="BN21" s="48">
        <v>45</v>
      </c>
      <c r="BO21" s="48">
        <f>IF((Resultados!D32='BR mujer'!BM21),BN21,0)</f>
        <v>0</v>
      </c>
      <c r="BP21" s="48">
        <v>19</v>
      </c>
      <c r="BQ21" s="48">
        <v>60</v>
      </c>
      <c r="BR21" s="48">
        <f>IF((Resultados!D35='BR mujer'!BP21),BQ21,0)</f>
        <v>0</v>
      </c>
      <c r="BS21" s="48">
        <v>19</v>
      </c>
      <c r="BT21" s="48">
        <v>60</v>
      </c>
      <c r="BU21" s="48">
        <f>IF((Resultados!D36='BR mujer'!BS21),BT21,0)</f>
        <v>0</v>
      </c>
      <c r="BV21" s="48">
        <v>19</v>
      </c>
      <c r="BW21" s="48">
        <v>65</v>
      </c>
      <c r="BX21" s="48">
        <f>IF((Resultados!D37='BR mujer'!BV21),BW21,0)</f>
        <v>0</v>
      </c>
    </row>
    <row r="22" spans="1:76" ht="12.75" customHeight="1" x14ac:dyDescent="0.2">
      <c r="A22" s="48">
        <v>456</v>
      </c>
      <c r="B22" s="48">
        <v>72</v>
      </c>
      <c r="C22" s="48">
        <f t="shared" si="0"/>
        <v>0</v>
      </c>
      <c r="D22" s="48" t="b">
        <f>AND((Resultados!D4&gt;'BR mujer'!A21),(Resultados!D4&lt;='BR mujer'!A22))</f>
        <v>0</v>
      </c>
      <c r="E22" s="48">
        <v>20</v>
      </c>
      <c r="F22" s="48">
        <v>95</v>
      </c>
      <c r="G22" s="48">
        <f>IF((Resultados!D5='BR mujer'!E22),F22,0)</f>
        <v>0</v>
      </c>
      <c r="H22" s="48">
        <v>20</v>
      </c>
      <c r="I22" s="48">
        <v>65</v>
      </c>
      <c r="J22" s="48">
        <f>IF((Resultados!D6='BR mujer'!H22),I22,0)</f>
        <v>0</v>
      </c>
      <c r="K22" s="48">
        <v>20</v>
      </c>
      <c r="L22" s="48">
        <v>66</v>
      </c>
      <c r="M22" s="48">
        <f>IF((Resultados!D10='BR mujer'!K22),L22,0)</f>
        <v>0</v>
      </c>
      <c r="N22" s="48">
        <v>20</v>
      </c>
      <c r="O22" s="48">
        <v>72</v>
      </c>
      <c r="P22" s="48">
        <f>IF((Resultados!D11='BR mujer'!N22),O22,0)</f>
        <v>0</v>
      </c>
      <c r="Q22" s="48">
        <v>20</v>
      </c>
      <c r="R22" s="48">
        <v>15</v>
      </c>
      <c r="S22" s="48">
        <f>IF((Resultados!D12='BR mujer'!Q22),R22,0)</f>
        <v>0</v>
      </c>
      <c r="T22" s="48">
        <v>20</v>
      </c>
      <c r="U22" s="48">
        <v>56</v>
      </c>
      <c r="V22" s="48">
        <f>IF((Resultados!D13='BR mujer'!T22),U22,0)</f>
        <v>0</v>
      </c>
      <c r="W22" s="48">
        <v>20</v>
      </c>
      <c r="X22" s="48">
        <v>33</v>
      </c>
      <c r="Y22" s="48">
        <f>IF((Resultados!D14='BR mujer'!W22),X22,0)</f>
        <v>0</v>
      </c>
      <c r="Z22" s="48">
        <v>20</v>
      </c>
      <c r="AA22" s="48">
        <v>58</v>
      </c>
      <c r="AB22" s="48">
        <f>IF((Resultados!D15='BR mujer'!Z22),AA22,0)</f>
        <v>0</v>
      </c>
      <c r="AC22" s="48">
        <v>20</v>
      </c>
      <c r="AD22" s="48">
        <v>42</v>
      </c>
      <c r="AE22" s="48">
        <f>IF((Resultados!D16='BR mujer'!AC22),AD22,0)</f>
        <v>0</v>
      </c>
      <c r="AF22" s="48">
        <v>20</v>
      </c>
      <c r="AG22" s="48">
        <v>10</v>
      </c>
      <c r="AH22" s="48">
        <f>IF((Resultados!D17='BR mujer'!AF22),AG22,0)</f>
        <v>0</v>
      </c>
      <c r="AI22" s="48">
        <v>20</v>
      </c>
      <c r="AJ22" s="48">
        <v>48</v>
      </c>
      <c r="AK22" s="48">
        <f>IF((Resultados!D18='BR mujer'!AI22),AJ22,0)</f>
        <v>0</v>
      </c>
      <c r="AL22" s="48">
        <v>20</v>
      </c>
      <c r="AM22" s="48">
        <v>71</v>
      </c>
      <c r="AN22" s="48">
        <f>IF((Resultados!D19='BR mujer'!AL22),AM22,0)</f>
        <v>0</v>
      </c>
      <c r="AO22" s="48">
        <v>20</v>
      </c>
      <c r="AP22" s="48">
        <v>61</v>
      </c>
      <c r="AQ22" s="48">
        <f>IF((Resultados!D22='BR mujer'!AO22),AP22,0)</f>
        <v>0</v>
      </c>
      <c r="AR22" s="48">
        <v>20</v>
      </c>
      <c r="AS22" s="48">
        <v>52</v>
      </c>
      <c r="AT22" s="48">
        <f>IF((Resultados!D23='BR mujer'!AR22),AS22,0)</f>
        <v>0</v>
      </c>
      <c r="AU22" s="48">
        <v>20</v>
      </c>
      <c r="AV22" s="48">
        <v>67</v>
      </c>
      <c r="AW22" s="48">
        <f>IF((Resultados!D24='BR mujer'!AU22),AV22,0)</f>
        <v>0</v>
      </c>
      <c r="AX22" s="48">
        <v>20</v>
      </c>
      <c r="AY22" s="48">
        <v>75</v>
      </c>
      <c r="AZ22" s="48">
        <f>IF((Resultados!D27='BR mujer'!AX22),AY22,0)</f>
        <v>0</v>
      </c>
      <c r="BA22" s="48">
        <v>20</v>
      </c>
      <c r="BB22" s="48">
        <v>62</v>
      </c>
      <c r="BC22" s="48">
        <f>IF((Resultados!D28='BR mujer'!BA22),BB22,0)</f>
        <v>0</v>
      </c>
      <c r="BD22" s="48">
        <v>20</v>
      </c>
      <c r="BE22" s="48">
        <v>55</v>
      </c>
      <c r="BF22" s="48">
        <f>IF((Resultados!D29='BR mujer'!BD22),BE22,0)</f>
        <v>0</v>
      </c>
      <c r="BG22" s="48">
        <v>20</v>
      </c>
      <c r="BH22" s="48">
        <v>37</v>
      </c>
      <c r="BI22" s="48">
        <f>IF((Resultados!D30='BR mujer'!BG22),BH22,0)</f>
        <v>0</v>
      </c>
      <c r="BJ22" s="48">
        <v>20</v>
      </c>
      <c r="BK22" s="48">
        <v>55</v>
      </c>
      <c r="BL22" s="48">
        <f>IF((Resultados!D31='BR mujer'!BJ22),BK22,0)</f>
        <v>0</v>
      </c>
      <c r="BM22" s="48">
        <v>20</v>
      </c>
      <c r="BN22" s="48">
        <v>48</v>
      </c>
      <c r="BO22" s="48">
        <f>IF((Resultados!D32='BR mujer'!BM22),BN22,0)</f>
        <v>0</v>
      </c>
      <c r="BP22" s="48">
        <v>20</v>
      </c>
      <c r="BQ22" s="48">
        <v>60</v>
      </c>
      <c r="BR22" s="48">
        <f>IF((Resultados!D35='BR mujer'!BP22),BQ22,0)</f>
        <v>0</v>
      </c>
      <c r="BS22" s="48">
        <v>20</v>
      </c>
      <c r="BT22" s="48">
        <v>60</v>
      </c>
      <c r="BU22" s="48">
        <f>IF((Resultados!D36='BR mujer'!BS22),BT22,0)</f>
        <v>0</v>
      </c>
      <c r="BV22" s="48">
        <v>20</v>
      </c>
      <c r="BW22" s="48">
        <v>67</v>
      </c>
      <c r="BX22" s="48">
        <f>IF((Resultados!D37='BR mujer'!BV22),BW22,0)</f>
        <v>0</v>
      </c>
    </row>
    <row r="23" spans="1:76" ht="12.75" customHeight="1" x14ac:dyDescent="0.2">
      <c r="A23" s="48">
        <v>469</v>
      </c>
      <c r="B23" s="48">
        <v>75</v>
      </c>
      <c r="C23" s="48">
        <f t="shared" si="0"/>
        <v>0</v>
      </c>
      <c r="D23" s="48" t="b">
        <f>AND((Resultados!D4&gt;'BR mujer'!A22),(Resultados!D4&lt;='BR mujer'!A23))</f>
        <v>0</v>
      </c>
      <c r="E23" s="48">
        <v>21</v>
      </c>
      <c r="F23" s="48">
        <v>100</v>
      </c>
      <c r="G23" s="48">
        <f>IF((Resultados!D5&gt;='BR mujer'!E23),F23,0)</f>
        <v>0</v>
      </c>
      <c r="H23" s="48">
        <v>21</v>
      </c>
      <c r="I23" s="48">
        <v>67</v>
      </c>
      <c r="J23" s="48">
        <f>IF((Resultados!D6='BR mujer'!H23),I23,0)</f>
        <v>0</v>
      </c>
      <c r="K23" s="48">
        <v>21</v>
      </c>
      <c r="L23" s="48">
        <v>67</v>
      </c>
      <c r="M23" s="48">
        <f>IF((Resultados!D10='BR mujer'!K23),L23,0)</f>
        <v>0</v>
      </c>
      <c r="N23" s="48">
        <v>21</v>
      </c>
      <c r="O23" s="48">
        <v>73</v>
      </c>
      <c r="P23" s="48">
        <f>IF((Resultados!D11='BR mujer'!N23),O23,0)</f>
        <v>0</v>
      </c>
      <c r="Q23" s="48">
        <v>21</v>
      </c>
      <c r="R23" s="48">
        <v>20</v>
      </c>
      <c r="S23" s="48">
        <f>IF((Resultados!D12='BR mujer'!Q23),R23,0)</f>
        <v>0</v>
      </c>
      <c r="T23" s="48">
        <v>21</v>
      </c>
      <c r="U23" s="48">
        <v>58</v>
      </c>
      <c r="V23" s="48">
        <f>IF((Resultados!D13='BR mujer'!T23),U23,0)</f>
        <v>0</v>
      </c>
      <c r="W23" s="48">
        <v>21</v>
      </c>
      <c r="X23" s="48">
        <v>35</v>
      </c>
      <c r="Y23" s="48">
        <f>IF((Resultados!D14='BR mujer'!W23),X23,0)</f>
        <v>0</v>
      </c>
      <c r="Z23" s="48">
        <v>21</v>
      </c>
      <c r="AA23" s="48">
        <v>59</v>
      </c>
      <c r="AB23" s="48">
        <f>IF((Resultados!D15='BR mujer'!Z23),AA23,0)</f>
        <v>0</v>
      </c>
      <c r="AC23" s="48">
        <v>21</v>
      </c>
      <c r="AD23" s="48">
        <v>44</v>
      </c>
      <c r="AE23" s="48">
        <f>IF((Resultados!D16='BR mujer'!AC23),AD23,0)</f>
        <v>0</v>
      </c>
      <c r="AF23" s="48">
        <v>21</v>
      </c>
      <c r="AG23" s="48">
        <v>14</v>
      </c>
      <c r="AH23" s="48">
        <f>IF((Resultados!D17='BR mujer'!AF23),AG23,0)</f>
        <v>0</v>
      </c>
      <c r="AI23" s="48">
        <v>21</v>
      </c>
      <c r="AJ23" s="48">
        <v>50</v>
      </c>
      <c r="AK23" s="48">
        <f>IF((Resultados!D18='BR mujer'!AI23),AJ23,0)</f>
        <v>0</v>
      </c>
      <c r="AL23" s="48">
        <v>21</v>
      </c>
      <c r="AM23" s="48">
        <v>72</v>
      </c>
      <c r="AN23" s="48">
        <f>IF((Resultados!D19='BR mujer'!AL23),AM23,0)</f>
        <v>0</v>
      </c>
      <c r="AO23" s="48">
        <v>21</v>
      </c>
      <c r="AP23" s="48">
        <v>62</v>
      </c>
      <c r="AQ23" s="48">
        <f>IF((Resultados!D22='BR mujer'!AO23),AP23,0)</f>
        <v>0</v>
      </c>
      <c r="AR23" s="48">
        <v>21</v>
      </c>
      <c r="AS23" s="48">
        <v>53</v>
      </c>
      <c r="AT23" s="48">
        <f>IF((Resultados!D23='BR mujer'!AR23),AS23,0)</f>
        <v>0</v>
      </c>
      <c r="AU23" s="48">
        <v>21</v>
      </c>
      <c r="AV23" s="48">
        <v>67</v>
      </c>
      <c r="AW23" s="48">
        <f>IF((Resultados!D24='BR mujer'!AU23),AV23,0)</f>
        <v>0</v>
      </c>
      <c r="AX23" s="48">
        <v>21</v>
      </c>
      <c r="AY23" s="48">
        <v>77</v>
      </c>
      <c r="AZ23" s="48">
        <f>IF((Resultados!D27='BR mujer'!AX23),AY23,0)</f>
        <v>0</v>
      </c>
      <c r="BA23" s="48">
        <v>21</v>
      </c>
      <c r="BB23" s="48">
        <v>63</v>
      </c>
      <c r="BC23" s="48">
        <f>IF((Resultados!D28='BR mujer'!BA23),BB23,0)</f>
        <v>0</v>
      </c>
      <c r="BD23" s="48">
        <v>21</v>
      </c>
      <c r="BE23" s="48">
        <v>57</v>
      </c>
      <c r="BF23" s="48">
        <f>IF((Resultados!D29='BR mujer'!BD23),BE23,0)</f>
        <v>0</v>
      </c>
      <c r="BG23" s="48">
        <v>21</v>
      </c>
      <c r="BH23" s="48">
        <v>39</v>
      </c>
      <c r="BI23" s="48">
        <f>IF((Resultados!D30='BR mujer'!BG23),BH23,0)</f>
        <v>0</v>
      </c>
      <c r="BJ23" s="48">
        <v>21</v>
      </c>
      <c r="BK23" s="48">
        <v>57</v>
      </c>
      <c r="BL23" s="48">
        <f>IF((Resultados!D31='BR mujer'!BJ23),BK23,0)</f>
        <v>0</v>
      </c>
      <c r="BM23" s="48">
        <v>21</v>
      </c>
      <c r="BN23" s="48">
        <v>51</v>
      </c>
      <c r="BO23" s="48">
        <f>IF((Resultados!D32='BR mujer'!BM23),BN23,0)</f>
        <v>0</v>
      </c>
      <c r="BP23" s="48">
        <v>21</v>
      </c>
      <c r="BQ23" s="48">
        <v>62</v>
      </c>
      <c r="BR23" s="48">
        <f>IF((Resultados!D35='BR mujer'!BP23),BQ23,0)</f>
        <v>0</v>
      </c>
      <c r="BS23" s="48">
        <v>21</v>
      </c>
      <c r="BT23" s="48">
        <v>60</v>
      </c>
      <c r="BU23" s="48">
        <f>IF((Resultados!D36='BR mujer'!BS23),BT23,0)</f>
        <v>0</v>
      </c>
      <c r="BV23" s="48">
        <v>21</v>
      </c>
      <c r="BW23" s="48">
        <v>70</v>
      </c>
      <c r="BX23" s="48">
        <f>IF((Resultados!D37='BR mujer'!BV23),BW23,0)</f>
        <v>0</v>
      </c>
    </row>
    <row r="24" spans="1:76" ht="12.75" customHeight="1" x14ac:dyDescent="0.2">
      <c r="A24" s="48">
        <v>482</v>
      </c>
      <c r="B24" s="48">
        <v>79</v>
      </c>
      <c r="C24" s="48">
        <f t="shared" si="0"/>
        <v>0</v>
      </c>
      <c r="D24" s="48" t="b">
        <f>AND((Resultados!D4&gt;'BR mujer'!A23),(Resultados!D4&lt;='BR mujer'!A24))</f>
        <v>0</v>
      </c>
      <c r="F24" s="48" t="s">
        <v>121</v>
      </c>
      <c r="G24" s="48">
        <f>SUM(G2:G23)</f>
        <v>0</v>
      </c>
      <c r="H24" s="48">
        <v>22</v>
      </c>
      <c r="I24" s="48">
        <v>69</v>
      </c>
      <c r="J24" s="48">
        <f>IF((Resultados!D6='BR mujer'!H24),I24,0)</f>
        <v>0</v>
      </c>
      <c r="K24" s="48">
        <v>22</v>
      </c>
      <c r="L24" s="48">
        <v>68</v>
      </c>
      <c r="M24" s="48">
        <f>IF((Resultados!D10='BR mujer'!K24),L24,0)</f>
        <v>0</v>
      </c>
      <c r="N24" s="48">
        <v>22</v>
      </c>
      <c r="O24" s="48">
        <v>74</v>
      </c>
      <c r="P24" s="48">
        <f>IF((Resultados!D11='BR mujer'!N24),O24,0)</f>
        <v>0</v>
      </c>
      <c r="Q24" s="48">
        <v>22</v>
      </c>
      <c r="R24" s="48">
        <v>30</v>
      </c>
      <c r="S24" s="48">
        <f>IF((Resultados!D12='BR mujer'!Q24),R24,0)</f>
        <v>0</v>
      </c>
      <c r="T24" s="48">
        <v>22</v>
      </c>
      <c r="U24" s="48">
        <v>59</v>
      </c>
      <c r="V24" s="48">
        <f>IF((Resultados!D13='BR mujer'!T24),U24,0)</f>
        <v>0</v>
      </c>
      <c r="W24" s="48">
        <v>22</v>
      </c>
      <c r="X24" s="48">
        <v>38</v>
      </c>
      <c r="Y24" s="48">
        <f>IF((Resultados!D14='BR mujer'!W24),X24,0)</f>
        <v>0</v>
      </c>
      <c r="Z24" s="48">
        <v>22</v>
      </c>
      <c r="AA24" s="48">
        <v>61</v>
      </c>
      <c r="AB24" s="48">
        <f>IF((Resultados!D15='BR mujer'!Z24),AA24,0)</f>
        <v>0</v>
      </c>
      <c r="AC24" s="48">
        <v>22</v>
      </c>
      <c r="AD24" s="48">
        <v>49</v>
      </c>
      <c r="AE24" s="48">
        <f>IF((Resultados!D16='BR mujer'!AC24),AD24,0)</f>
        <v>0</v>
      </c>
      <c r="AF24" s="48">
        <v>22</v>
      </c>
      <c r="AG24" s="48">
        <v>16</v>
      </c>
      <c r="AH24" s="48">
        <f>IF((Resultados!D17='BR mujer'!AF24),AG24,0)</f>
        <v>0</v>
      </c>
      <c r="AI24" s="48">
        <v>22</v>
      </c>
      <c r="AJ24" s="48">
        <v>51</v>
      </c>
      <c r="AK24" s="48">
        <f>IF((Resultados!D18='BR mujer'!AI24),AJ24,0)</f>
        <v>0</v>
      </c>
      <c r="AL24" s="48">
        <v>22</v>
      </c>
      <c r="AM24" s="48">
        <v>74</v>
      </c>
      <c r="AN24" s="48">
        <f>IF((Resultados!D19='BR mujer'!AL24),AM24,0)</f>
        <v>0</v>
      </c>
      <c r="AO24" s="48">
        <v>22</v>
      </c>
      <c r="AP24" s="48">
        <v>64</v>
      </c>
      <c r="AQ24" s="48">
        <f>IF((Resultados!D22='BR mujer'!AO24),AP24,0)</f>
        <v>0</v>
      </c>
      <c r="AR24" s="48">
        <v>22</v>
      </c>
      <c r="AS24" s="48">
        <v>54</v>
      </c>
      <c r="AT24" s="48">
        <f>IF((Resultados!D23='BR mujer'!AR24),AS24,0)</f>
        <v>0</v>
      </c>
      <c r="AU24" s="48">
        <v>22</v>
      </c>
      <c r="AV24" s="48">
        <v>67</v>
      </c>
      <c r="AW24" s="48">
        <f>IF((Resultados!D24='BR mujer'!AU24),AV24,0)</f>
        <v>0</v>
      </c>
      <c r="AX24" s="48">
        <v>22</v>
      </c>
      <c r="AY24" s="48">
        <v>80</v>
      </c>
      <c r="AZ24" s="48">
        <f>IF((Resultados!D27='BR mujer'!AX24),AY24,0)</f>
        <v>0</v>
      </c>
      <c r="BA24" s="48">
        <v>22</v>
      </c>
      <c r="BB24" s="48">
        <v>64</v>
      </c>
      <c r="BC24" s="48">
        <f>IF((Resultados!D28='BR mujer'!BA24),BB24,0)</f>
        <v>0</v>
      </c>
      <c r="BD24" s="48">
        <v>22</v>
      </c>
      <c r="BE24" s="48">
        <v>60</v>
      </c>
      <c r="BF24" s="48">
        <f>IF((Resultados!D29='BR mujer'!BD24),BE24,0)</f>
        <v>0</v>
      </c>
      <c r="BG24" s="48">
        <v>22</v>
      </c>
      <c r="BH24" s="48">
        <v>41</v>
      </c>
      <c r="BI24" s="48">
        <f>IF((Resultados!D30='BR mujer'!BG24),BH24,0)</f>
        <v>0</v>
      </c>
      <c r="BJ24" s="48">
        <v>22</v>
      </c>
      <c r="BK24" s="48">
        <v>59</v>
      </c>
      <c r="BL24" s="48">
        <f>IF((Resultados!D31='BR mujer'!BJ24),BK24,0)</f>
        <v>0</v>
      </c>
      <c r="BM24" s="48">
        <v>22</v>
      </c>
      <c r="BN24" s="48">
        <v>55</v>
      </c>
      <c r="BO24" s="48">
        <f>IF((Resultados!D32='BR mujer'!BM24),BN24,0)</f>
        <v>0</v>
      </c>
      <c r="BP24" s="48">
        <v>22</v>
      </c>
      <c r="BQ24" s="48">
        <v>62</v>
      </c>
      <c r="BR24" s="48">
        <f>IF((Resultados!D35='BR mujer'!BP24),BQ24,0)</f>
        <v>0</v>
      </c>
      <c r="BS24" s="48">
        <v>22</v>
      </c>
      <c r="BT24" s="48">
        <v>60</v>
      </c>
      <c r="BU24" s="48">
        <f>IF((Resultados!D36='BR mujer'!BS24),BT24,0)</f>
        <v>0</v>
      </c>
      <c r="BV24" s="48">
        <v>22</v>
      </c>
      <c r="BW24" s="48">
        <v>71</v>
      </c>
      <c r="BX24" s="48">
        <f>IF((Resultados!D37='BR mujer'!BV24),BW24,0)</f>
        <v>0</v>
      </c>
    </row>
    <row r="25" spans="1:76" ht="12.75" customHeight="1" x14ac:dyDescent="0.2">
      <c r="A25" s="48">
        <v>494</v>
      </c>
      <c r="B25" s="48">
        <v>84</v>
      </c>
      <c r="C25" s="48">
        <f t="shared" si="0"/>
        <v>0</v>
      </c>
      <c r="D25" s="48" t="b">
        <f>AND((Resultados!D4&gt;'BR mujer'!A24),(Resultados!D4&lt;='BR mujer'!A25))</f>
        <v>0</v>
      </c>
      <c r="H25" s="48">
        <v>23</v>
      </c>
      <c r="I25" s="48">
        <v>71</v>
      </c>
      <c r="J25" s="48">
        <f>IF((Resultados!D6='BR mujer'!H25),I25,0)</f>
        <v>0</v>
      </c>
      <c r="K25" s="48">
        <v>23</v>
      </c>
      <c r="L25" s="48">
        <v>69</v>
      </c>
      <c r="M25" s="48">
        <f>IF((Resultados!D10='BR mujer'!K25),L25,0)</f>
        <v>0</v>
      </c>
      <c r="N25" s="48">
        <v>23</v>
      </c>
      <c r="O25" s="48">
        <v>75</v>
      </c>
      <c r="P25" s="48">
        <f>IF((Resultados!D11='BR mujer'!N25),O25,0)</f>
        <v>0</v>
      </c>
      <c r="Q25" s="48">
        <v>23</v>
      </c>
      <c r="R25" s="48">
        <v>37</v>
      </c>
      <c r="S25" s="48">
        <f>IF((Resultados!D12='BR mujer'!Q25),R25,0)</f>
        <v>0</v>
      </c>
      <c r="T25" s="48">
        <v>23</v>
      </c>
      <c r="U25" s="48">
        <v>61</v>
      </c>
      <c r="V25" s="48">
        <f>IF((Resultados!D13='BR mujer'!T25),U25,0)</f>
        <v>0</v>
      </c>
      <c r="W25" s="48">
        <v>23</v>
      </c>
      <c r="X25" s="48">
        <v>40</v>
      </c>
      <c r="Y25" s="48">
        <f>IF((Resultados!D14='BR mujer'!W25),X25,0)</f>
        <v>0</v>
      </c>
      <c r="Z25" s="48">
        <v>23</v>
      </c>
      <c r="AA25" s="48">
        <v>62</v>
      </c>
      <c r="AB25" s="48">
        <f>IF((Resultados!D15='BR mujer'!Z25),AA25,0)</f>
        <v>0</v>
      </c>
      <c r="AC25" s="48">
        <v>23</v>
      </c>
      <c r="AD25" s="48">
        <v>55</v>
      </c>
      <c r="AE25" s="48">
        <f>IF((Resultados!D16='BR mujer'!AC25),AD25,0)</f>
        <v>0</v>
      </c>
      <c r="AF25" s="48">
        <v>23</v>
      </c>
      <c r="AG25" s="48">
        <v>21</v>
      </c>
      <c r="AH25" s="48">
        <f>IF((Resultados!D17='BR mujer'!AF25),AG25,0)</f>
        <v>0</v>
      </c>
      <c r="AI25" s="48">
        <v>23</v>
      </c>
      <c r="AJ25" s="48">
        <v>52</v>
      </c>
      <c r="AK25" s="48">
        <f>IF((Resultados!D18='BR mujer'!AI25),AJ25,0)</f>
        <v>0</v>
      </c>
      <c r="AL25" s="48">
        <v>23</v>
      </c>
      <c r="AM25" s="48">
        <v>75</v>
      </c>
      <c r="AN25" s="48">
        <f>IF((Resultados!D19='BR mujer'!AL25),AM25,0)</f>
        <v>0</v>
      </c>
      <c r="AO25" s="48">
        <v>23</v>
      </c>
      <c r="AP25" s="48">
        <v>65</v>
      </c>
      <c r="AQ25" s="48">
        <f>IF((Resultados!D22='BR mujer'!AO25),AP25,0)</f>
        <v>0</v>
      </c>
      <c r="AR25" s="48">
        <v>23</v>
      </c>
      <c r="AS25" s="48">
        <v>55</v>
      </c>
      <c r="AT25" s="48">
        <f>IF((Resultados!D23='BR mujer'!AR25),AS25,0)</f>
        <v>0</v>
      </c>
      <c r="AU25" s="48">
        <v>23</v>
      </c>
      <c r="AV25" s="48">
        <v>67</v>
      </c>
      <c r="AW25" s="48">
        <f>IF((Resultados!D24='BR mujer'!AU25),AV25,0)</f>
        <v>0</v>
      </c>
      <c r="AX25" s="48">
        <v>23</v>
      </c>
      <c r="AY25" s="48">
        <v>82</v>
      </c>
      <c r="AZ25" s="48">
        <f>IF((Resultados!D27='BR mujer'!AX25),AY25,0)</f>
        <v>0</v>
      </c>
      <c r="BA25" s="48">
        <v>23</v>
      </c>
      <c r="BB25" s="48">
        <v>65</v>
      </c>
      <c r="BC25" s="48">
        <f>IF((Resultados!D28='BR mujer'!BA25),BB25,0)</f>
        <v>0</v>
      </c>
      <c r="BD25" s="48">
        <v>23</v>
      </c>
      <c r="BE25" s="48">
        <v>60</v>
      </c>
      <c r="BF25" s="48">
        <f>IF((Resultados!D29='BR mujer'!BD25),BE25,0)</f>
        <v>0</v>
      </c>
      <c r="BG25" s="48">
        <v>23</v>
      </c>
      <c r="BH25" s="48">
        <v>44</v>
      </c>
      <c r="BI25" s="48">
        <f>IF((Resultados!D30='BR mujer'!BG25),BH25,0)</f>
        <v>0</v>
      </c>
      <c r="BJ25" s="48">
        <v>23</v>
      </c>
      <c r="BK25" s="48">
        <v>60</v>
      </c>
      <c r="BL25" s="48">
        <f>IF((Resultados!D31='BR mujer'!BJ25),BK25,0)</f>
        <v>0</v>
      </c>
      <c r="BM25" s="48">
        <v>23</v>
      </c>
      <c r="BN25" s="48">
        <v>58</v>
      </c>
      <c r="BO25" s="48">
        <f>IF((Resultados!D32='BR mujer'!BM25),BN25,0)</f>
        <v>0</v>
      </c>
      <c r="BP25" s="48">
        <v>23</v>
      </c>
      <c r="BQ25" s="48">
        <v>64</v>
      </c>
      <c r="BR25" s="48">
        <f>IF((Resultados!D35='BR mujer'!BP25),BQ25,0)</f>
        <v>0</v>
      </c>
      <c r="BS25" s="48">
        <v>23</v>
      </c>
      <c r="BT25" s="48">
        <v>60</v>
      </c>
      <c r="BU25" s="48">
        <f>IF((Resultados!D36='BR mujer'!BS25),BT25,0)</f>
        <v>0</v>
      </c>
      <c r="BV25" s="48">
        <v>23</v>
      </c>
      <c r="BW25" s="48">
        <v>73</v>
      </c>
      <c r="BX25" s="48">
        <f>IF((Resultados!D37='BR mujer'!BV25),BW25,0)</f>
        <v>0</v>
      </c>
    </row>
    <row r="26" spans="1:76" ht="12.75" customHeight="1" x14ac:dyDescent="0.2">
      <c r="A26" s="48">
        <v>507</v>
      </c>
      <c r="B26" s="48">
        <v>89</v>
      </c>
      <c r="C26" s="48">
        <f t="shared" si="0"/>
        <v>0</v>
      </c>
      <c r="D26" s="48" t="b">
        <f>AND((Resultados!D4&gt;'BR mujer'!A25),(Resultados!D4&lt;='BR mujer'!A26))</f>
        <v>0</v>
      </c>
      <c r="H26" s="48">
        <v>24</v>
      </c>
      <c r="I26" s="48">
        <v>73</v>
      </c>
      <c r="J26" s="48">
        <f>IF((Resultados!D6='BR mujer'!H26),I26,0)</f>
        <v>0</v>
      </c>
      <c r="K26" s="48">
        <v>24</v>
      </c>
      <c r="L26" s="48">
        <v>70</v>
      </c>
      <c r="M26" s="48">
        <f>IF((Resultados!D10='BR mujer'!K26),L26,0)</f>
        <v>0</v>
      </c>
      <c r="N26" s="48">
        <v>24</v>
      </c>
      <c r="O26" s="48">
        <v>76</v>
      </c>
      <c r="P26" s="48">
        <f>IF((Resultados!D11='BR mujer'!N26),O26,0)</f>
        <v>0</v>
      </c>
      <c r="Q26" s="48">
        <v>24</v>
      </c>
      <c r="R26" s="48">
        <v>45</v>
      </c>
      <c r="S26" s="48">
        <f>IF((Resultados!D12='BR mujer'!Q26),R26,0)</f>
        <v>0</v>
      </c>
      <c r="T26" s="48">
        <v>24</v>
      </c>
      <c r="U26" s="48">
        <v>62</v>
      </c>
      <c r="V26" s="48">
        <f>IF((Resultados!D13='BR mujer'!T26),U26,0)</f>
        <v>0</v>
      </c>
      <c r="W26" s="48">
        <v>24</v>
      </c>
      <c r="X26" s="48">
        <v>43</v>
      </c>
      <c r="Y26" s="48">
        <f>IF((Resultados!D14='BR mujer'!W26),X26,0)</f>
        <v>0</v>
      </c>
      <c r="Z26" s="48">
        <v>24</v>
      </c>
      <c r="AA26" s="48">
        <v>63</v>
      </c>
      <c r="AB26" s="48">
        <f>IF((Resultados!D15='BR mujer'!Z26),AA26,0)</f>
        <v>0</v>
      </c>
      <c r="AC26" s="48">
        <v>24</v>
      </c>
      <c r="AD26" s="48">
        <v>60</v>
      </c>
      <c r="AE26" s="48">
        <f>IF((Resultados!D16='BR mujer'!AC26),AD26,0)</f>
        <v>0</v>
      </c>
      <c r="AF26" s="48">
        <v>24</v>
      </c>
      <c r="AG26" s="48">
        <v>26</v>
      </c>
      <c r="AH26" s="48">
        <f>IF((Resultados!D17='BR mujer'!AF26),AG26,0)</f>
        <v>0</v>
      </c>
      <c r="AI26" s="48">
        <v>24</v>
      </c>
      <c r="AJ26" s="48">
        <v>53</v>
      </c>
      <c r="AK26" s="48">
        <f>IF((Resultados!D18='BR mujer'!AI26),AJ26,0)</f>
        <v>0</v>
      </c>
      <c r="AL26" s="48">
        <v>24</v>
      </c>
      <c r="AM26" s="48">
        <v>75</v>
      </c>
      <c r="AN26" s="48">
        <f>IF((Resultados!D19='BR mujer'!AL26),AM26,0)</f>
        <v>0</v>
      </c>
      <c r="AO26" s="48">
        <v>24</v>
      </c>
      <c r="AP26" s="48">
        <v>66</v>
      </c>
      <c r="AQ26" s="48">
        <f>IF((Resultados!D22='BR mujer'!AO26),AP26,0)</f>
        <v>0</v>
      </c>
      <c r="AR26" s="48">
        <v>24</v>
      </c>
      <c r="AS26" s="48">
        <v>56</v>
      </c>
      <c r="AT26" s="48">
        <f>IF((Resultados!D23='BR mujer'!AR26),AS26,0)</f>
        <v>0</v>
      </c>
      <c r="AU26" s="48">
        <v>24</v>
      </c>
      <c r="AV26" s="48">
        <v>67</v>
      </c>
      <c r="AW26" s="48">
        <f>IF((Resultados!D24='BR mujer'!AU26),AV26,0)</f>
        <v>0</v>
      </c>
      <c r="AX26" s="48">
        <v>24</v>
      </c>
      <c r="AY26" s="48">
        <v>85</v>
      </c>
      <c r="AZ26" s="48">
        <f>IF((Resultados!D27='BR mujer'!AX26),AY26,0)</f>
        <v>0</v>
      </c>
      <c r="BA26" s="48">
        <v>24</v>
      </c>
      <c r="BB26" s="48">
        <v>65</v>
      </c>
      <c r="BC26" s="48">
        <f>IF((Resultados!D28='BR mujer'!BA26),BB26,0)</f>
        <v>0</v>
      </c>
      <c r="BD26" s="48">
        <v>24</v>
      </c>
      <c r="BE26" s="48">
        <v>60</v>
      </c>
      <c r="BF26" s="48">
        <f>IF((Resultados!D29='BR mujer'!BD26),BE26,0)</f>
        <v>0</v>
      </c>
      <c r="BG26" s="48">
        <v>24</v>
      </c>
      <c r="BH26" s="48">
        <v>46</v>
      </c>
      <c r="BI26" s="48">
        <f>IF((Resultados!D30='BR mujer'!BG26),BH26,0)</f>
        <v>0</v>
      </c>
      <c r="BJ26" s="48">
        <v>24</v>
      </c>
      <c r="BK26" s="48">
        <v>60</v>
      </c>
      <c r="BL26" s="48">
        <f>IF((Resultados!D31='BR mujer'!BJ26),BK26,0)</f>
        <v>0</v>
      </c>
      <c r="BM26" s="48">
        <v>24</v>
      </c>
      <c r="BN26" s="48">
        <v>60</v>
      </c>
      <c r="BO26" s="48">
        <f>IF((Resultados!D32='BR mujer'!BM26),BN26,0)</f>
        <v>0</v>
      </c>
      <c r="BP26" s="48">
        <v>24</v>
      </c>
      <c r="BQ26" s="48">
        <v>65</v>
      </c>
      <c r="BR26" s="48">
        <f>IF((Resultados!D35='BR mujer'!BP26),BQ26,0)</f>
        <v>0</v>
      </c>
      <c r="BS26" s="48">
        <v>24</v>
      </c>
      <c r="BT26" s="48">
        <v>60</v>
      </c>
      <c r="BU26" s="48">
        <f>IF((Resultados!D36='BR mujer'!BS26),BT26,0)</f>
        <v>0</v>
      </c>
      <c r="BV26" s="48">
        <v>24</v>
      </c>
      <c r="BW26" s="48">
        <v>74</v>
      </c>
      <c r="BX26" s="48">
        <f>IF((Resultados!D37='BR mujer'!BV26),BW26,0)</f>
        <v>0</v>
      </c>
    </row>
    <row r="27" spans="1:76" ht="12.75" customHeight="1" x14ac:dyDescent="0.2">
      <c r="A27" s="48">
        <v>519</v>
      </c>
      <c r="B27" s="48">
        <v>91</v>
      </c>
      <c r="C27" s="48">
        <f t="shared" si="0"/>
        <v>0</v>
      </c>
      <c r="D27" s="48" t="b">
        <f>AND((Resultados!D4&gt;'BR mujer'!A26),(Resultados!D4&lt;='BR mujer'!A27))</f>
        <v>0</v>
      </c>
      <c r="H27" s="48">
        <v>25</v>
      </c>
      <c r="I27" s="48">
        <v>75</v>
      </c>
      <c r="J27" s="48">
        <f>IF((Resultados!D6='BR mujer'!H27),I27,0)</f>
        <v>0</v>
      </c>
      <c r="K27" s="48">
        <v>25</v>
      </c>
      <c r="L27" s="48">
        <v>71</v>
      </c>
      <c r="M27" s="48">
        <f>IF((Resultados!D10='BR mujer'!K27),L27,0)</f>
        <v>0</v>
      </c>
      <c r="N27" s="48">
        <v>25</v>
      </c>
      <c r="O27" s="48">
        <v>76</v>
      </c>
      <c r="P27" s="48">
        <f>IF((Resultados!D11='BR mujer'!N27),O27,0)</f>
        <v>0</v>
      </c>
      <c r="Q27" s="48">
        <v>25</v>
      </c>
      <c r="R27" s="48">
        <v>55</v>
      </c>
      <c r="S27" s="48">
        <f>IF((Resultados!D12='BR mujer'!Q27),R27,0)</f>
        <v>0</v>
      </c>
      <c r="T27" s="48">
        <v>25</v>
      </c>
      <c r="U27" s="48">
        <v>63</v>
      </c>
      <c r="V27" s="48">
        <f>IF((Resultados!D13='BR mujer'!T27),U27,0)</f>
        <v>0</v>
      </c>
      <c r="W27" s="48">
        <v>25</v>
      </c>
      <c r="X27" s="48">
        <v>45</v>
      </c>
      <c r="Y27" s="48">
        <f>IF((Resultados!D14='BR mujer'!W27),X27,0)</f>
        <v>0</v>
      </c>
      <c r="Z27" s="48">
        <v>25</v>
      </c>
      <c r="AA27" s="48">
        <v>64</v>
      </c>
      <c r="AB27" s="48">
        <f>IF((Resultados!D15='BR mujer'!Z27),AA27,0)</f>
        <v>0</v>
      </c>
      <c r="AC27" s="48">
        <v>25</v>
      </c>
      <c r="AD27" s="48">
        <v>66</v>
      </c>
      <c r="AE27" s="48">
        <f>IF((Resultados!D16='BR mujer'!AC27),AD27,0)</f>
        <v>0</v>
      </c>
      <c r="AF27" s="48">
        <v>25</v>
      </c>
      <c r="AG27" s="48">
        <v>31</v>
      </c>
      <c r="AH27" s="48">
        <f>IF((Resultados!D17='BR mujer'!AF27),AG27,0)</f>
        <v>0</v>
      </c>
      <c r="AI27" s="48">
        <v>25</v>
      </c>
      <c r="AJ27" s="48">
        <v>57</v>
      </c>
      <c r="AK27" s="48">
        <f>IF((Resultados!D18='BR mujer'!AI27),AJ27,0)</f>
        <v>0</v>
      </c>
      <c r="AL27" s="48">
        <v>25</v>
      </c>
      <c r="AM27" s="48">
        <v>76</v>
      </c>
      <c r="AN27" s="48">
        <f>IF((Resultados!D19='BR mujer'!AL27),AM27,0)</f>
        <v>0</v>
      </c>
      <c r="AO27" s="48">
        <v>25</v>
      </c>
      <c r="AP27" s="48">
        <v>66</v>
      </c>
      <c r="AQ27" s="48">
        <f>IF((Resultados!D22='BR mujer'!AO27),AP27,0)</f>
        <v>0</v>
      </c>
      <c r="AR27" s="48">
        <v>25</v>
      </c>
      <c r="AS27" s="48">
        <v>57</v>
      </c>
      <c r="AT27" s="48">
        <f>IF((Resultados!D23='BR mujer'!AR27),AS27,0)</f>
        <v>0</v>
      </c>
      <c r="AU27" s="48">
        <v>25</v>
      </c>
      <c r="AV27" s="48">
        <v>67</v>
      </c>
      <c r="AW27" s="48">
        <f>IF((Resultados!D24='BR mujer'!AU27),AV27,0)</f>
        <v>0</v>
      </c>
      <c r="AX27" s="48">
        <v>25</v>
      </c>
      <c r="AY27" s="48">
        <v>87</v>
      </c>
      <c r="AZ27" s="48">
        <f>IF((Resultados!D27='BR mujer'!AX27),AY27,0)</f>
        <v>0</v>
      </c>
      <c r="BA27" s="48">
        <v>25</v>
      </c>
      <c r="BB27" s="48">
        <v>66</v>
      </c>
      <c r="BC27" s="48">
        <f>IF((Resultados!D28='BR mujer'!BA27),BB27,0)</f>
        <v>0</v>
      </c>
      <c r="BD27" s="48">
        <v>25</v>
      </c>
      <c r="BE27" s="48">
        <v>60</v>
      </c>
      <c r="BF27" s="48">
        <f>IF((Resultados!D29='BR mujer'!BD27),BE27,0)</f>
        <v>0</v>
      </c>
      <c r="BG27" s="48">
        <v>25</v>
      </c>
      <c r="BH27" s="48">
        <v>53</v>
      </c>
      <c r="BI27" s="48">
        <f>IF((Resultados!D30='BR mujer'!BG27),BH27,0)</f>
        <v>0</v>
      </c>
      <c r="BJ27" s="48">
        <v>25</v>
      </c>
      <c r="BK27" s="48">
        <v>60</v>
      </c>
      <c r="BL27" s="48">
        <f>IF((Resultados!D31='BR mujer'!BJ27),BK27,0)</f>
        <v>0</v>
      </c>
      <c r="BM27" s="48">
        <v>25</v>
      </c>
      <c r="BN27" s="48">
        <v>60</v>
      </c>
      <c r="BO27" s="48">
        <f>IF((Resultados!D32='BR mujer'!BM27),BN27,0)</f>
        <v>0</v>
      </c>
      <c r="BP27" s="48">
        <v>25</v>
      </c>
      <c r="BQ27" s="48">
        <v>67</v>
      </c>
      <c r="BR27" s="48">
        <f>IF((Resultados!D35='BR mujer'!BP27),BQ27,0)</f>
        <v>0</v>
      </c>
      <c r="BS27" s="48">
        <v>25</v>
      </c>
      <c r="BT27" s="48">
        <v>60</v>
      </c>
      <c r="BU27" s="48">
        <f>IF((Resultados!D36='BR mujer'!BS27),BT27,0)</f>
        <v>0</v>
      </c>
      <c r="BV27" s="48">
        <v>25</v>
      </c>
      <c r="BW27" s="48">
        <v>76</v>
      </c>
      <c r="BX27" s="48">
        <f>IF((Resultados!D37='BR mujer'!BV27),BW27,0)</f>
        <v>0</v>
      </c>
    </row>
    <row r="28" spans="1:76" ht="12.75" customHeight="1" x14ac:dyDescent="0.2">
      <c r="A28" s="48">
        <v>532</v>
      </c>
      <c r="B28" s="48">
        <v>93</v>
      </c>
      <c r="C28" s="48">
        <f t="shared" si="0"/>
        <v>0</v>
      </c>
      <c r="D28" s="48" t="b">
        <f>AND((Resultados!D4&gt;'BR mujer'!A27),(Resultados!D4&lt;='BR mujer'!A28))</f>
        <v>0</v>
      </c>
      <c r="H28" s="48">
        <v>26</v>
      </c>
      <c r="I28" s="48">
        <v>78</v>
      </c>
      <c r="J28" s="48">
        <f>IF((Resultados!D6='BR mujer'!H28),I28,0)</f>
        <v>0</v>
      </c>
      <c r="K28" s="48">
        <v>26</v>
      </c>
      <c r="L28" s="48">
        <v>72</v>
      </c>
      <c r="M28" s="48">
        <f>IF((Resultados!D10='BR mujer'!K28),L28,0)</f>
        <v>0</v>
      </c>
      <c r="N28" s="48">
        <v>26</v>
      </c>
      <c r="O28" s="48">
        <v>77</v>
      </c>
      <c r="P28" s="48">
        <f>IF((Resultados!D11='BR mujer'!N28),O28,0)</f>
        <v>0</v>
      </c>
      <c r="Q28" s="48">
        <v>26</v>
      </c>
      <c r="R28" s="48">
        <v>66</v>
      </c>
      <c r="S28" s="48">
        <f>IF((Resultados!D12='BR mujer'!Q28),R28,0)</f>
        <v>0</v>
      </c>
      <c r="T28" s="48">
        <v>26</v>
      </c>
      <c r="U28" s="48">
        <v>64</v>
      </c>
      <c r="V28" s="48">
        <f>IF((Resultados!D13='BR mujer'!T28),U28,0)</f>
        <v>0</v>
      </c>
      <c r="W28" s="48">
        <v>26</v>
      </c>
      <c r="X28" s="48">
        <v>48</v>
      </c>
      <c r="Y28" s="48">
        <f>IF((Resultados!D14='BR mujer'!W28),X28,0)</f>
        <v>0</v>
      </c>
      <c r="Z28" s="48">
        <v>26</v>
      </c>
      <c r="AA28" s="48">
        <v>65</v>
      </c>
      <c r="AB28" s="48">
        <f>IF((Resultados!D15='BR mujer'!Z28),AA28,0)</f>
        <v>0</v>
      </c>
      <c r="AC28" s="48">
        <v>26</v>
      </c>
      <c r="AD28" s="48">
        <v>67</v>
      </c>
      <c r="AE28" s="48">
        <f>IF((Resultados!D16='BR mujer'!AC28),AD28,0)</f>
        <v>0</v>
      </c>
      <c r="AF28" s="48">
        <v>26</v>
      </c>
      <c r="AG28" s="48">
        <v>36</v>
      </c>
      <c r="AH28" s="48">
        <f>IF((Resultados!D17='BR mujer'!AF28),AG28,0)</f>
        <v>0</v>
      </c>
      <c r="AI28" s="48">
        <v>26</v>
      </c>
      <c r="AJ28" s="48">
        <v>63</v>
      </c>
      <c r="AK28" s="48">
        <f>IF((Resultados!D18='BR mujer'!AI28),AJ28,0)</f>
        <v>0</v>
      </c>
      <c r="AL28" s="48">
        <v>26</v>
      </c>
      <c r="AM28" s="48">
        <v>76</v>
      </c>
      <c r="AN28" s="48">
        <f>IF((Resultados!D19='BR mujer'!AL28),AM28,0)</f>
        <v>0</v>
      </c>
      <c r="AO28" s="48">
        <v>26</v>
      </c>
      <c r="AP28" s="48">
        <v>66</v>
      </c>
      <c r="AQ28" s="48">
        <f>IF((Resultados!D22='BR mujer'!AO28),AP28,0)</f>
        <v>0</v>
      </c>
      <c r="AR28" s="48">
        <v>26</v>
      </c>
      <c r="AS28" s="48">
        <v>58</v>
      </c>
      <c r="AT28" s="48">
        <f>IF((Resultados!D23='BR mujer'!AR28),AS28,0)</f>
        <v>0</v>
      </c>
      <c r="AU28" s="48">
        <v>26</v>
      </c>
      <c r="AV28" s="48">
        <v>67</v>
      </c>
      <c r="AW28" s="48">
        <f>IF((Resultados!D24='BR mujer'!AU28),AV28,0)</f>
        <v>0</v>
      </c>
      <c r="AX28" s="48">
        <v>26</v>
      </c>
      <c r="AY28" s="48">
        <v>88</v>
      </c>
      <c r="AZ28" s="48">
        <f>IF((Resultados!D27='BR mujer'!AX28),AY28,0)</f>
        <v>0</v>
      </c>
      <c r="BA28" s="48">
        <v>26</v>
      </c>
      <c r="BB28" s="48">
        <v>66</v>
      </c>
      <c r="BC28" s="48">
        <f>IF((Resultados!D28='BR mujer'!BA28),BB28,0)</f>
        <v>0</v>
      </c>
      <c r="BD28" s="48">
        <v>26</v>
      </c>
      <c r="BE28" s="48">
        <v>60</v>
      </c>
      <c r="BF28" s="48">
        <f>IF((Resultados!D29='BR mujer'!BD28),BE28,0)</f>
        <v>0</v>
      </c>
      <c r="BG28" s="48">
        <v>26</v>
      </c>
      <c r="BH28" s="48">
        <v>58</v>
      </c>
      <c r="BI28" s="48">
        <f>IF((Resultados!D30='BR mujer'!BG28),BH28,0)</f>
        <v>0</v>
      </c>
      <c r="BJ28" s="48">
        <v>26</v>
      </c>
      <c r="BK28" s="48">
        <v>60</v>
      </c>
      <c r="BL28" s="48">
        <f>IF((Resultados!D31='BR mujer'!BJ28),BK28,0)</f>
        <v>0</v>
      </c>
      <c r="BM28" s="48">
        <v>26</v>
      </c>
      <c r="BN28" s="48">
        <v>60</v>
      </c>
      <c r="BO28" s="48">
        <f>IF((Resultados!D32='BR mujer'!BM28),BN28,0)</f>
        <v>0</v>
      </c>
      <c r="BP28" s="48">
        <v>26</v>
      </c>
      <c r="BQ28" s="48">
        <v>69</v>
      </c>
      <c r="BR28" s="48">
        <f>IF((Resultados!D35='BR mujer'!BP28),BQ28,0)</f>
        <v>0</v>
      </c>
      <c r="BS28" s="48">
        <v>26</v>
      </c>
      <c r="BT28" s="48">
        <v>61</v>
      </c>
      <c r="BU28" s="48">
        <f>IF((Resultados!D36='BR mujer'!BS28),BT28,0)</f>
        <v>0</v>
      </c>
      <c r="BV28" s="48">
        <v>26</v>
      </c>
      <c r="BW28" s="48">
        <v>82</v>
      </c>
      <c r="BX28" s="48">
        <f>IF((Resultados!D37='BR mujer'!BV28),BW28,0)</f>
        <v>0</v>
      </c>
    </row>
    <row r="29" spans="1:76" ht="12.75" customHeight="1" x14ac:dyDescent="0.2">
      <c r="A29" s="48">
        <v>544</v>
      </c>
      <c r="B29" s="48">
        <v>95</v>
      </c>
      <c r="C29" s="48">
        <f t="shared" si="0"/>
        <v>0</v>
      </c>
      <c r="D29" s="48" t="b">
        <f>AND((Resultados!D4&gt;'BR mujer'!A28),(Resultados!D4&lt;='BR mujer'!A29))</f>
        <v>0</v>
      </c>
      <c r="H29" s="48">
        <v>27</v>
      </c>
      <c r="I29" s="48">
        <v>82</v>
      </c>
      <c r="J29" s="48">
        <f>IF((Resultados!D6='BR mujer'!H29),I29,0)</f>
        <v>0</v>
      </c>
      <c r="K29" s="48">
        <v>27</v>
      </c>
      <c r="L29" s="48">
        <v>73</v>
      </c>
      <c r="M29" s="48">
        <f>IF((Resultados!D10='BR mujer'!K29),L29,0)</f>
        <v>0</v>
      </c>
      <c r="N29" s="48">
        <v>27</v>
      </c>
      <c r="O29" s="48">
        <v>78</v>
      </c>
      <c r="P29" s="48">
        <f>IF((Resultados!D11='BR mujer'!N29),O29,0)</f>
        <v>0</v>
      </c>
      <c r="Q29" s="48">
        <v>27</v>
      </c>
      <c r="R29" s="48">
        <v>68</v>
      </c>
      <c r="S29" s="48">
        <f>IF((Resultados!D12='BR mujer'!Q29),R29,0)</f>
        <v>0</v>
      </c>
      <c r="T29" s="48">
        <v>27</v>
      </c>
      <c r="U29" s="48">
        <v>66</v>
      </c>
      <c r="V29" s="48">
        <f>IF((Resultados!D13='BR mujer'!T29),U29,0)</f>
        <v>0</v>
      </c>
      <c r="W29" s="48">
        <v>27</v>
      </c>
      <c r="X29" s="48">
        <v>52</v>
      </c>
      <c r="Y29" s="48">
        <f>IF((Resultados!D14='BR mujer'!W29),X29,0)</f>
        <v>0</v>
      </c>
      <c r="Z29" s="48">
        <v>27</v>
      </c>
      <c r="AA29" s="48">
        <v>66</v>
      </c>
      <c r="AB29" s="48">
        <f>IF((Resultados!D15='BR mujer'!Z29),AA29,0)</f>
        <v>0</v>
      </c>
      <c r="AC29" s="48">
        <v>27</v>
      </c>
      <c r="AD29" s="48">
        <v>68</v>
      </c>
      <c r="AE29" s="48">
        <f>IF((Resultados!D16='BR mujer'!AC29),AD29,0)</f>
        <v>0</v>
      </c>
      <c r="AF29" s="48">
        <v>27</v>
      </c>
      <c r="AG29" s="48">
        <v>41</v>
      </c>
      <c r="AH29" s="48">
        <f>IF((Resultados!D17='BR mujer'!AF29),AG29,0)</f>
        <v>0</v>
      </c>
      <c r="AI29" s="48">
        <v>27</v>
      </c>
      <c r="AJ29" s="48">
        <v>66</v>
      </c>
      <c r="AK29" s="48">
        <f>IF((Resultados!D18='BR mujer'!AI29),AJ29,0)</f>
        <v>0</v>
      </c>
      <c r="AL29" s="48">
        <v>27</v>
      </c>
      <c r="AM29" s="48">
        <v>77</v>
      </c>
      <c r="AN29" s="48">
        <f>IF((Resultados!D19='BR mujer'!AL29),AM29,0)</f>
        <v>0</v>
      </c>
      <c r="AO29" s="48">
        <v>27</v>
      </c>
      <c r="AP29" s="48">
        <v>66</v>
      </c>
      <c r="AQ29" s="48">
        <f>IF((Resultados!D22='BR mujer'!AO29),AP29,0)</f>
        <v>0</v>
      </c>
      <c r="AR29" s="48">
        <v>27</v>
      </c>
      <c r="AS29" s="48">
        <v>59</v>
      </c>
      <c r="AT29" s="48">
        <f>IF((Resultados!D23='BR mujer'!AR29),AS29,0)</f>
        <v>0</v>
      </c>
      <c r="AU29" s="48">
        <v>27</v>
      </c>
      <c r="AV29" s="48">
        <v>67</v>
      </c>
      <c r="AW29" s="48">
        <f>IF((Resultados!D24='BR mujer'!AU29),AV29,0)</f>
        <v>0</v>
      </c>
      <c r="AX29" s="48">
        <v>27</v>
      </c>
      <c r="AY29" s="48">
        <v>89</v>
      </c>
      <c r="AZ29" s="48">
        <f>IF((Resultados!D27='BR mujer'!AX29),AY29,0)</f>
        <v>0</v>
      </c>
      <c r="BA29" s="48">
        <v>27</v>
      </c>
      <c r="BB29" s="48">
        <v>67</v>
      </c>
      <c r="BC29" s="48">
        <f>IF((Resultados!D28='BR mujer'!BA29),BB29,0)</f>
        <v>0</v>
      </c>
      <c r="BD29" s="48">
        <v>27</v>
      </c>
      <c r="BE29" s="48">
        <v>60</v>
      </c>
      <c r="BF29" s="48">
        <f>IF((Resultados!D29='BR mujer'!BD29),BE29,0)</f>
        <v>0</v>
      </c>
      <c r="BG29" s="48">
        <v>27</v>
      </c>
      <c r="BH29" s="48">
        <v>61</v>
      </c>
      <c r="BI29" s="48">
        <f>IF((Resultados!D30='BR mujer'!BG29),BH29,0)</f>
        <v>0</v>
      </c>
      <c r="BJ29" s="48">
        <v>27</v>
      </c>
      <c r="BK29" s="48">
        <v>60</v>
      </c>
      <c r="BL29" s="48">
        <f>IF((Resultados!D31='BR mujer'!BJ29),BK29,0)</f>
        <v>0</v>
      </c>
      <c r="BM29" s="48">
        <v>27</v>
      </c>
      <c r="BN29" s="48">
        <v>60</v>
      </c>
      <c r="BO29" s="48">
        <f>IF((Resultados!D32='BR mujer'!BM29),BN29,0)</f>
        <v>0</v>
      </c>
      <c r="BP29" s="48">
        <v>27</v>
      </c>
      <c r="BQ29" s="48">
        <v>70</v>
      </c>
      <c r="BR29" s="48">
        <f>IF((Resultados!D35='BR mujer'!BP29),BQ29,0)</f>
        <v>0</v>
      </c>
      <c r="BS29" s="48">
        <v>27</v>
      </c>
      <c r="BT29" s="48">
        <v>61</v>
      </c>
      <c r="BU29" s="48">
        <f>IF((Resultados!D36='BR mujer'!BS29),BT29,0)</f>
        <v>0</v>
      </c>
      <c r="BV29" s="48">
        <v>27</v>
      </c>
      <c r="BW29" s="48">
        <v>86</v>
      </c>
      <c r="BX29" s="48">
        <f>IF((Resultados!D37='BR mujer'!BV29),BW29,0)</f>
        <v>0</v>
      </c>
    </row>
    <row r="30" spans="1:76" ht="12.75" customHeight="1" x14ac:dyDescent="0.2">
      <c r="A30" s="48">
        <v>557</v>
      </c>
      <c r="B30" s="48">
        <v>97</v>
      </c>
      <c r="C30" s="48">
        <f t="shared" si="0"/>
        <v>0</v>
      </c>
      <c r="D30" s="48" t="b">
        <f>AND((Resultados!D4&gt;'BR mujer'!A29),(Resultados!D4&lt;='BR mujer'!A30))</f>
        <v>0</v>
      </c>
      <c r="H30" s="48">
        <v>28</v>
      </c>
      <c r="I30" s="48">
        <v>85</v>
      </c>
      <c r="J30" s="48">
        <f>IF((Resultados!D6='BR mujer'!H30),I30,0)</f>
        <v>0</v>
      </c>
      <c r="K30" s="48">
        <v>28</v>
      </c>
      <c r="L30" s="48">
        <v>74</v>
      </c>
      <c r="M30" s="48">
        <f>IF((Resultados!D10='BR mujer'!K30),L30,0)</f>
        <v>0</v>
      </c>
      <c r="N30" s="48">
        <v>28</v>
      </c>
      <c r="O30" s="48">
        <v>79</v>
      </c>
      <c r="P30" s="48">
        <f>IF((Resultados!D11='BR mujer'!N30),O30,0)</f>
        <v>0</v>
      </c>
      <c r="Q30" s="48">
        <v>28</v>
      </c>
      <c r="R30" s="48">
        <v>69</v>
      </c>
      <c r="S30" s="48">
        <f>IF((Resultados!D12='BR mujer'!Q30),R30,0)</f>
        <v>0</v>
      </c>
      <c r="T30" s="48">
        <v>28</v>
      </c>
      <c r="U30" s="48">
        <v>69</v>
      </c>
      <c r="V30" s="48">
        <f>IF((Resultados!D13='BR mujer'!T30),U30,0)</f>
        <v>0</v>
      </c>
      <c r="W30" s="48">
        <v>28</v>
      </c>
      <c r="X30" s="48">
        <v>58</v>
      </c>
      <c r="Y30" s="48">
        <f>IF((Resultados!D14='BR mujer'!W30),X30,0)</f>
        <v>0</v>
      </c>
      <c r="Z30" s="48">
        <v>28</v>
      </c>
      <c r="AA30" s="48">
        <v>66</v>
      </c>
      <c r="AB30" s="48">
        <f>IF((Resultados!D15='BR mujer'!Z30),AA30,0)</f>
        <v>0</v>
      </c>
      <c r="AC30" s="48">
        <v>28</v>
      </c>
      <c r="AD30" s="48">
        <v>69</v>
      </c>
      <c r="AE30" s="48">
        <f>IF((Resultados!D16='BR mujer'!AC30),AD30,0)</f>
        <v>0</v>
      </c>
      <c r="AF30" s="48">
        <v>28</v>
      </c>
      <c r="AG30" s="48">
        <v>44</v>
      </c>
      <c r="AH30" s="48">
        <f>IF((Resultados!D17='BR mujer'!AF30),AG30,0)</f>
        <v>0</v>
      </c>
      <c r="AI30" s="48">
        <v>28</v>
      </c>
      <c r="AJ30" s="48">
        <v>67</v>
      </c>
      <c r="AK30" s="48">
        <f>IF((Resultados!D18='BR mujer'!AI30),AJ30,0)</f>
        <v>0</v>
      </c>
      <c r="AL30" s="48">
        <v>28</v>
      </c>
      <c r="AM30" s="48">
        <v>78</v>
      </c>
      <c r="AN30" s="48">
        <f>IF((Resultados!D19='BR mujer'!AL30),AM30,0)</f>
        <v>0</v>
      </c>
      <c r="AO30" s="48">
        <v>28</v>
      </c>
      <c r="AP30" s="48">
        <v>66</v>
      </c>
      <c r="AQ30" s="48">
        <f>IF((Resultados!D22='BR mujer'!AO30),AP30,0)</f>
        <v>0</v>
      </c>
      <c r="AR30" s="48">
        <v>28</v>
      </c>
      <c r="AS30" s="48">
        <v>60</v>
      </c>
      <c r="AT30" s="48">
        <f>IF((Resultados!D23='BR mujer'!AR30),AS30,0)</f>
        <v>0</v>
      </c>
      <c r="AU30" s="48">
        <v>28</v>
      </c>
      <c r="AV30" s="48">
        <v>67</v>
      </c>
      <c r="AW30" s="48">
        <f>IF((Resultados!D24='BR mujer'!AU30),AV30,0)</f>
        <v>0</v>
      </c>
      <c r="AX30" s="48">
        <v>28</v>
      </c>
      <c r="AY30" s="48">
        <v>91</v>
      </c>
      <c r="AZ30" s="48">
        <f>IF((Resultados!D27='BR mujer'!AX30),AY30,0)</f>
        <v>0</v>
      </c>
      <c r="BA30" s="48">
        <v>28</v>
      </c>
      <c r="BB30" s="48">
        <v>68</v>
      </c>
      <c r="BC30" s="48">
        <f>IF((Resultados!D28='BR mujer'!BA30),BB30,0)</f>
        <v>0</v>
      </c>
      <c r="BD30" s="48">
        <v>28</v>
      </c>
      <c r="BE30" s="48">
        <v>60</v>
      </c>
      <c r="BF30" s="48">
        <f>IF((Resultados!D29='BR mujer'!BD30),BE30,0)</f>
        <v>0</v>
      </c>
      <c r="BG30" s="48">
        <v>28</v>
      </c>
      <c r="BH30" s="48">
        <v>65</v>
      </c>
      <c r="BI30" s="48">
        <f>IF((Resultados!D30='BR mujer'!BG30),BH30,0)</f>
        <v>0</v>
      </c>
      <c r="BJ30" s="48">
        <v>28</v>
      </c>
      <c r="BK30" s="48">
        <v>60</v>
      </c>
      <c r="BL30" s="48">
        <f>IF((Resultados!D31='BR mujer'!BJ30),BK30,0)</f>
        <v>0</v>
      </c>
      <c r="BM30" s="48">
        <v>28</v>
      </c>
      <c r="BN30" s="48">
        <v>60</v>
      </c>
      <c r="BO30" s="48">
        <f>IF((Resultados!D32='BR mujer'!BM30),BN30,0)</f>
        <v>0</v>
      </c>
      <c r="BP30" s="48">
        <v>28</v>
      </c>
      <c r="BQ30" s="48">
        <v>72</v>
      </c>
      <c r="BR30" s="48">
        <f>IF((Resultados!D35='BR mujer'!BP30),BQ30,0)</f>
        <v>0</v>
      </c>
      <c r="BS30" s="48">
        <v>28</v>
      </c>
      <c r="BT30" s="48">
        <v>62</v>
      </c>
      <c r="BU30" s="48">
        <f>IF((Resultados!D36='BR mujer'!BS30),BT30,0)</f>
        <v>0</v>
      </c>
      <c r="BV30" s="48">
        <v>28</v>
      </c>
      <c r="BW30" s="48">
        <v>87</v>
      </c>
      <c r="BX30" s="48">
        <f>IF((Resultados!D37='BR mujer'!BV30),BW30,0)</f>
        <v>0</v>
      </c>
    </row>
    <row r="31" spans="1:76" ht="12.75" customHeight="1" x14ac:dyDescent="0.2">
      <c r="A31" s="48">
        <v>963</v>
      </c>
      <c r="B31" s="48">
        <v>100</v>
      </c>
      <c r="C31" s="48">
        <f t="shared" si="0"/>
        <v>0</v>
      </c>
      <c r="D31" s="48" t="b">
        <f>AND((Resultados!D4&gt;'BR mujer'!A30),(Resultados!D4&lt;='BR mujer'!A31))</f>
        <v>0</v>
      </c>
      <c r="H31" s="48">
        <v>29</v>
      </c>
      <c r="I31" s="48">
        <v>87</v>
      </c>
      <c r="J31" s="48">
        <f>IF((Resultados!D6='BR mujer'!H31),I31,0)</f>
        <v>0</v>
      </c>
      <c r="K31" s="48">
        <v>29</v>
      </c>
      <c r="L31" s="48">
        <v>75</v>
      </c>
      <c r="M31" s="48">
        <f>IF((Resultados!D10='BR mujer'!K31),L31,0)</f>
        <v>0</v>
      </c>
      <c r="N31" s="48">
        <v>29</v>
      </c>
      <c r="O31" s="48">
        <v>80</v>
      </c>
      <c r="P31" s="48">
        <f>IF((Resultados!D11='BR mujer'!N31),O31,0)</f>
        <v>0</v>
      </c>
      <c r="Q31" s="48">
        <v>29</v>
      </c>
      <c r="R31" s="48">
        <v>70</v>
      </c>
      <c r="S31" s="48">
        <f>IF((Resultados!D12='BR mujer'!Q31),R31,0)</f>
        <v>0</v>
      </c>
      <c r="T31" s="48">
        <v>29</v>
      </c>
      <c r="U31" s="48">
        <v>70</v>
      </c>
      <c r="V31" s="48">
        <f>IF((Resultados!D13='BR mujer'!T31),U31,0)</f>
        <v>0</v>
      </c>
      <c r="W31" s="48">
        <v>29</v>
      </c>
      <c r="X31" s="48">
        <v>66</v>
      </c>
      <c r="Y31" s="48">
        <f>IF((Resultados!D14='BR mujer'!W31),X31,0)</f>
        <v>0</v>
      </c>
      <c r="Z31" s="48">
        <v>29</v>
      </c>
      <c r="AA31" s="48">
        <v>66</v>
      </c>
      <c r="AB31" s="48">
        <f>IF((Resultados!D15='BR mujer'!Z31),AA31,0)</f>
        <v>0</v>
      </c>
      <c r="AC31" s="48">
        <v>29</v>
      </c>
      <c r="AD31" s="48">
        <v>70</v>
      </c>
      <c r="AE31" s="48">
        <f>IF((Resultados!D16='BR mujer'!AC31),AD31,0)</f>
        <v>0</v>
      </c>
      <c r="AF31" s="48">
        <v>29</v>
      </c>
      <c r="AG31" s="48">
        <v>47</v>
      </c>
      <c r="AH31" s="48">
        <f>IF((Resultados!D17='BR mujer'!AF31),AG31,0)</f>
        <v>0</v>
      </c>
      <c r="AI31" s="48">
        <v>29</v>
      </c>
      <c r="AJ31" s="48">
        <v>68</v>
      </c>
      <c r="AK31" s="48">
        <f>IF((Resultados!D18='BR mujer'!AI31),AJ31,0)</f>
        <v>0</v>
      </c>
      <c r="AL31" s="48">
        <v>29</v>
      </c>
      <c r="AM31" s="48">
        <v>79</v>
      </c>
      <c r="AN31" s="48">
        <f>IF((Resultados!D19='BR mujer'!AL31),AM31,0)</f>
        <v>0</v>
      </c>
      <c r="AO31" s="48">
        <v>29</v>
      </c>
      <c r="AP31" s="48">
        <v>66</v>
      </c>
      <c r="AQ31" s="48">
        <f>IF((Resultados!D22='BR mujer'!AO31),AP31,0)</f>
        <v>0</v>
      </c>
      <c r="AR31" s="48">
        <v>29</v>
      </c>
      <c r="AS31" s="48">
        <v>60</v>
      </c>
      <c r="AT31" s="48">
        <f>IF((Resultados!D23='BR mujer'!AR31),AS31,0)</f>
        <v>0</v>
      </c>
      <c r="AU31" s="48">
        <v>29</v>
      </c>
      <c r="AV31" s="48">
        <v>67</v>
      </c>
      <c r="AW31" s="48">
        <f>IF((Resultados!D24='BR mujer'!AU31),AV31,0)</f>
        <v>0</v>
      </c>
      <c r="AX31" s="48">
        <v>29</v>
      </c>
      <c r="AY31" s="48">
        <v>93</v>
      </c>
      <c r="AZ31" s="48">
        <f>IF((Resultados!D27='BR mujer'!AX31),AY31,0)</f>
        <v>0</v>
      </c>
      <c r="BA31" s="48">
        <v>29</v>
      </c>
      <c r="BB31" s="48">
        <v>69</v>
      </c>
      <c r="BC31" s="48">
        <f>IF((Resultados!D28='BR mujer'!BA31),BB31,0)</f>
        <v>0</v>
      </c>
      <c r="BD31" s="48">
        <v>29</v>
      </c>
      <c r="BE31" s="48">
        <v>61</v>
      </c>
      <c r="BF31" s="48">
        <f>IF((Resultados!D29='BR mujer'!BD31),BE31,0)</f>
        <v>0</v>
      </c>
      <c r="BG31" s="48">
        <v>29</v>
      </c>
      <c r="BH31" s="48">
        <v>70</v>
      </c>
      <c r="BI31" s="48">
        <f>IF((Resultados!D30='BR mujer'!BG31),BH31,0)</f>
        <v>0</v>
      </c>
      <c r="BJ31" s="48">
        <v>29</v>
      </c>
      <c r="BK31" s="48">
        <v>61</v>
      </c>
      <c r="BL31" s="48">
        <f>IF((Resultados!D31='BR mujer'!BJ31),BK31,0)</f>
        <v>0</v>
      </c>
      <c r="BM31" s="48">
        <v>29</v>
      </c>
      <c r="BN31" s="48">
        <v>61</v>
      </c>
      <c r="BO31" s="48">
        <f>IF((Resultados!D32='BR mujer'!BM31),BN31,0)</f>
        <v>0</v>
      </c>
      <c r="BP31" s="48">
        <v>29</v>
      </c>
      <c r="BQ31" s="48">
        <v>73</v>
      </c>
      <c r="BR31" s="48">
        <f>IF((Resultados!D35='BR mujer'!BP31),BQ31,0)</f>
        <v>0</v>
      </c>
      <c r="BS31" s="48">
        <v>29</v>
      </c>
      <c r="BT31" s="48">
        <v>64</v>
      </c>
      <c r="BU31" s="48">
        <f>IF((Resultados!D36='BR mujer'!BS31),BT31,0)</f>
        <v>0</v>
      </c>
      <c r="BV31" s="48">
        <v>29</v>
      </c>
      <c r="BW31" s="48">
        <v>88</v>
      </c>
      <c r="BX31" s="48">
        <f>IF((Resultados!D37='BR mujer'!BV31),BW31,0)</f>
        <v>0</v>
      </c>
    </row>
    <row r="32" spans="1:76" ht="12.75" customHeight="1" x14ac:dyDescent="0.2">
      <c r="B32" s="48" t="s">
        <v>122</v>
      </c>
      <c r="C32" s="48">
        <f>SUM(C2:C31)</f>
        <v>0</v>
      </c>
      <c r="H32" s="48">
        <v>30</v>
      </c>
      <c r="I32" s="48">
        <v>88</v>
      </c>
      <c r="J32" s="48">
        <f>IF((Resultados!D6='BR mujer'!H32),I32,0)</f>
        <v>0</v>
      </c>
      <c r="K32" s="48">
        <v>30</v>
      </c>
      <c r="L32" s="48">
        <v>76</v>
      </c>
      <c r="M32" s="48">
        <f>IF((Resultados!D10='BR mujer'!K32),L32,0)</f>
        <v>0</v>
      </c>
      <c r="N32" s="48">
        <v>30</v>
      </c>
      <c r="O32" s="48">
        <v>81</v>
      </c>
      <c r="P32" s="48">
        <f>IF((Resultados!D11='BR mujer'!N32),O32,0)</f>
        <v>0</v>
      </c>
      <c r="Q32" s="48">
        <v>30</v>
      </c>
      <c r="R32" s="48">
        <v>71</v>
      </c>
      <c r="S32" s="48">
        <f>IF((Resultados!D12='BR mujer'!Q32),R32,0)</f>
        <v>0</v>
      </c>
      <c r="T32" s="48">
        <v>30</v>
      </c>
      <c r="U32" s="48">
        <v>74</v>
      </c>
      <c r="V32" s="48">
        <f>IF((Resultados!D13='BR mujer'!T32),U32,0)</f>
        <v>0</v>
      </c>
      <c r="W32" s="48">
        <v>30</v>
      </c>
      <c r="X32" s="48">
        <v>67</v>
      </c>
      <c r="Y32" s="48">
        <f>IF((Resultados!D14='BR mujer'!W32),X32,0)</f>
        <v>0</v>
      </c>
      <c r="Z32" s="48">
        <v>30</v>
      </c>
      <c r="AA32" s="48">
        <v>67</v>
      </c>
      <c r="AB32" s="48">
        <f>IF((Resultados!D15='BR mujer'!Z32),AA32,0)</f>
        <v>0</v>
      </c>
      <c r="AC32" s="48">
        <v>30</v>
      </c>
      <c r="AD32" s="48">
        <v>71</v>
      </c>
      <c r="AE32" s="48">
        <f>IF((Resultados!D16='BR mujer'!AC32),AD32,0)</f>
        <v>0</v>
      </c>
      <c r="AF32" s="48">
        <v>30</v>
      </c>
      <c r="AG32" s="48">
        <v>50</v>
      </c>
      <c r="AH32" s="48">
        <f>IF((Resultados!D17='BR mujer'!AF32),AG32,0)</f>
        <v>0</v>
      </c>
      <c r="AI32" s="48">
        <v>30</v>
      </c>
      <c r="AJ32" s="48">
        <v>69</v>
      </c>
      <c r="AK32" s="48">
        <f>IF((Resultados!D18='BR mujer'!AI32),AJ32,0)</f>
        <v>0</v>
      </c>
      <c r="AL32" s="48">
        <v>30</v>
      </c>
      <c r="AM32" s="48">
        <v>80</v>
      </c>
      <c r="AN32" s="48">
        <f>IF((Resultados!D19='BR mujer'!AL32),AM32,0)</f>
        <v>0</v>
      </c>
      <c r="AO32" s="48">
        <v>30</v>
      </c>
      <c r="AP32" s="48">
        <v>67</v>
      </c>
      <c r="AQ32" s="48">
        <f>IF((Resultados!D22='BR mujer'!AO32),AP32,0)</f>
        <v>0</v>
      </c>
      <c r="AR32" s="48">
        <v>30</v>
      </c>
      <c r="AS32" s="48">
        <v>61</v>
      </c>
      <c r="AT32" s="48">
        <f>IF((Resultados!D23='BR mujer'!AR32),AS32,0)</f>
        <v>0</v>
      </c>
      <c r="AU32" s="48">
        <v>30</v>
      </c>
      <c r="AV32" s="48">
        <v>67</v>
      </c>
      <c r="AW32" s="48">
        <f>IF((Resultados!D24='BR mujer'!AU32),AV32,0)</f>
        <v>0</v>
      </c>
      <c r="AX32" s="48">
        <v>30</v>
      </c>
      <c r="AY32" s="48">
        <v>95</v>
      </c>
      <c r="AZ32" s="48">
        <f>IF((Resultados!D27='BR mujer'!AX32),AY32,0)</f>
        <v>0</v>
      </c>
      <c r="BA32" s="48">
        <v>30</v>
      </c>
      <c r="BB32" s="48">
        <v>70</v>
      </c>
      <c r="BC32" s="48">
        <f>IF((Resultados!D28='BR mujer'!BA32),BB32,0)</f>
        <v>0</v>
      </c>
      <c r="BD32" s="48">
        <v>30</v>
      </c>
      <c r="BE32" s="48">
        <v>62</v>
      </c>
      <c r="BF32" s="48">
        <f>IF((Resultados!D29='BR mujer'!BD32),BE32,0)</f>
        <v>0</v>
      </c>
      <c r="BG32" s="48">
        <v>30</v>
      </c>
      <c r="BH32" s="48">
        <v>74</v>
      </c>
      <c r="BI32" s="48">
        <f>IF((Resultados!D30='BR mujer'!BG32),BH32,0)</f>
        <v>0</v>
      </c>
      <c r="BJ32" s="48">
        <v>30</v>
      </c>
      <c r="BK32" s="48">
        <v>63</v>
      </c>
      <c r="BL32" s="48">
        <f>IF((Resultados!D31='BR mujer'!BJ32),BK32,0)</f>
        <v>0</v>
      </c>
      <c r="BM32" s="48">
        <v>30</v>
      </c>
      <c r="BN32" s="48">
        <v>62</v>
      </c>
      <c r="BO32" s="48">
        <f>IF((Resultados!D32='BR mujer'!BM32),BN32,0)</f>
        <v>0</v>
      </c>
      <c r="BP32" s="48">
        <v>30</v>
      </c>
      <c r="BQ32" s="48">
        <v>75</v>
      </c>
      <c r="BR32" s="48">
        <f>IF((Resultados!D35='BR mujer'!BP32),BQ32,0)</f>
        <v>0</v>
      </c>
      <c r="BS32" s="48">
        <v>30</v>
      </c>
      <c r="BT32" s="48">
        <v>66</v>
      </c>
      <c r="BU32" s="48">
        <f>IF((Resultados!D36='BR mujer'!BS32),BT32,0)</f>
        <v>0</v>
      </c>
      <c r="BV32" s="48">
        <v>30</v>
      </c>
      <c r="BW32" s="48">
        <v>91</v>
      </c>
      <c r="BX32" s="48">
        <f>IF((Resultados!D37='BR mujer'!BV32),BW32,0)</f>
        <v>0</v>
      </c>
    </row>
    <row r="33" spans="8:76" ht="12.75" customHeight="1" x14ac:dyDescent="0.2">
      <c r="H33" s="48">
        <v>31</v>
      </c>
      <c r="I33" s="48">
        <v>90</v>
      </c>
      <c r="J33" s="48">
        <f>IF((Resultados!D6='BR mujer'!H33),I33,0)</f>
        <v>0</v>
      </c>
      <c r="K33" s="48">
        <v>31</v>
      </c>
      <c r="L33" s="48">
        <v>77</v>
      </c>
      <c r="M33" s="48">
        <f>IF((Resultados!D10='BR mujer'!K33),L33,0)</f>
        <v>0</v>
      </c>
      <c r="N33" s="48">
        <v>31</v>
      </c>
      <c r="O33" s="48">
        <v>83</v>
      </c>
      <c r="P33" s="48">
        <f>IF((Resultados!D11='BR mujer'!N33),O33,0)</f>
        <v>0</v>
      </c>
      <c r="Q33" s="48">
        <v>31</v>
      </c>
      <c r="R33" s="48">
        <v>72</v>
      </c>
      <c r="S33" s="48">
        <f>IF((Resultados!D12='BR mujer'!Q33),R33,0)</f>
        <v>0</v>
      </c>
      <c r="T33" s="48">
        <v>31</v>
      </c>
      <c r="U33" s="48">
        <v>78</v>
      </c>
      <c r="V33" s="48">
        <f>IF((Resultados!D13='BR mujer'!T33),U33,0)</f>
        <v>0</v>
      </c>
      <c r="W33" s="48">
        <v>31</v>
      </c>
      <c r="X33" s="48">
        <v>68</v>
      </c>
      <c r="Y33" s="48">
        <f>IF((Resultados!D14='BR mujer'!W33),X33,0)</f>
        <v>0</v>
      </c>
      <c r="Z33" s="48">
        <v>31</v>
      </c>
      <c r="AA33" s="48">
        <v>69</v>
      </c>
      <c r="AB33" s="48">
        <f>IF((Resultados!D15='BR mujer'!Z33),AA33,0)</f>
        <v>0</v>
      </c>
      <c r="AC33" s="48">
        <v>31</v>
      </c>
      <c r="AD33" s="48">
        <v>72</v>
      </c>
      <c r="AE33" s="48">
        <f>IF((Resultados!D16='BR mujer'!AC33),AD33,0)</f>
        <v>0</v>
      </c>
      <c r="AF33" s="48">
        <v>31</v>
      </c>
      <c r="AG33" s="48">
        <v>54</v>
      </c>
      <c r="AH33" s="48">
        <f>IF((Resultados!D17='BR mujer'!AF33),AG33,0)</f>
        <v>0</v>
      </c>
      <c r="AI33" s="48">
        <v>31</v>
      </c>
      <c r="AJ33" s="48">
        <v>72</v>
      </c>
      <c r="AK33" s="48">
        <f>IF((Resultados!D18='BR mujer'!AI33),AJ33,0)</f>
        <v>0</v>
      </c>
      <c r="AL33" s="48">
        <v>31</v>
      </c>
      <c r="AM33" s="48">
        <v>81</v>
      </c>
      <c r="AN33" s="48">
        <f>IF((Resultados!D19='BR mujer'!AL33),AM33,0)</f>
        <v>0</v>
      </c>
      <c r="AO33" s="48">
        <v>31</v>
      </c>
      <c r="AP33" s="48">
        <v>67</v>
      </c>
      <c r="AQ33" s="48">
        <f>IF((Resultados!D22='BR mujer'!AO33),AP33,0)</f>
        <v>0</v>
      </c>
      <c r="AR33" s="48">
        <v>31</v>
      </c>
      <c r="AS33" s="48">
        <v>62</v>
      </c>
      <c r="AT33" s="48">
        <f>IF((Resultados!D23='BR mujer'!AR33),AS33,0)</f>
        <v>0</v>
      </c>
      <c r="AU33" s="48">
        <v>31</v>
      </c>
      <c r="AV33" s="48">
        <v>67</v>
      </c>
      <c r="AW33" s="48">
        <f>IF((Resultados!D24='BR mujer'!AU33),AV33,0)</f>
        <v>0</v>
      </c>
      <c r="AX33" s="48">
        <v>31</v>
      </c>
      <c r="AY33" s="48">
        <v>97</v>
      </c>
      <c r="AZ33" s="48">
        <f>IF((Resultados!D27='BR mujer'!AX33),AY33,0)</f>
        <v>0</v>
      </c>
      <c r="BA33" s="48">
        <v>31</v>
      </c>
      <c r="BB33" s="48">
        <v>70</v>
      </c>
      <c r="BC33" s="48">
        <f>IF((Resultados!D28='BR mujer'!BA33),BB33,0)</f>
        <v>0</v>
      </c>
      <c r="BD33" s="48">
        <v>31</v>
      </c>
      <c r="BE33" s="48">
        <v>64</v>
      </c>
      <c r="BF33" s="48">
        <f>IF((Resultados!D29='BR mujer'!BD33),BE33,0)</f>
        <v>0</v>
      </c>
      <c r="BG33" s="48">
        <v>31</v>
      </c>
      <c r="BH33" s="48">
        <v>76</v>
      </c>
      <c r="BI33" s="48">
        <f>IF((Resultados!D30='BR mujer'!BG33),BH33,0)</f>
        <v>0</v>
      </c>
      <c r="BJ33" s="48">
        <v>31</v>
      </c>
      <c r="BK33" s="48">
        <v>65</v>
      </c>
      <c r="BL33" s="48">
        <f>IF((Resultados!D31='BR mujer'!BJ33),BK33,0)</f>
        <v>0</v>
      </c>
      <c r="BM33" s="48">
        <v>31</v>
      </c>
      <c r="BN33" s="48">
        <v>63</v>
      </c>
      <c r="BO33" s="48">
        <f>IF((Resultados!D32='BR mujer'!BM33),BN33,0)</f>
        <v>0</v>
      </c>
      <c r="BP33" s="48">
        <v>31</v>
      </c>
      <c r="BQ33" s="48">
        <v>80</v>
      </c>
      <c r="BR33" s="48">
        <f>IF((Resultados!D35='BR mujer'!BP33),BQ33,0)</f>
        <v>0</v>
      </c>
      <c r="BS33" s="48">
        <v>31</v>
      </c>
      <c r="BT33" s="48">
        <v>67</v>
      </c>
      <c r="BU33" s="48">
        <f>IF((Resultados!D36='BR mujer'!BS33),BT33,0)</f>
        <v>0</v>
      </c>
      <c r="BV33" s="48">
        <v>31</v>
      </c>
      <c r="BW33" s="48">
        <v>94</v>
      </c>
      <c r="BX33" s="48">
        <f>IF((Resultados!D37='BR mujer'!BV33),BW33,0)</f>
        <v>0</v>
      </c>
    </row>
    <row r="34" spans="8:76" ht="12.75" customHeight="1" x14ac:dyDescent="0.2">
      <c r="H34" s="48">
        <v>32</v>
      </c>
      <c r="I34" s="48">
        <v>92</v>
      </c>
      <c r="J34" s="48">
        <f>IF((Resultados!D6='BR mujer'!H34),I34,0)</f>
        <v>0</v>
      </c>
      <c r="K34" s="48">
        <v>32</v>
      </c>
      <c r="L34" s="48">
        <v>78</v>
      </c>
      <c r="M34" s="48">
        <f>IF((Resultados!D10='BR mujer'!K34),L34,0)</f>
        <v>0</v>
      </c>
      <c r="N34" s="48">
        <v>32</v>
      </c>
      <c r="O34" s="48">
        <v>85</v>
      </c>
      <c r="P34" s="48">
        <f>IF((Resultados!D11='BR mujer'!N34),O34,0)</f>
        <v>0</v>
      </c>
      <c r="Q34" s="48">
        <v>32</v>
      </c>
      <c r="R34" s="48">
        <v>75</v>
      </c>
      <c r="S34" s="48">
        <f>IF((Resultados!D12='BR mujer'!Q34),R34,0)</f>
        <v>0</v>
      </c>
      <c r="T34" s="48">
        <v>32</v>
      </c>
      <c r="U34" s="48">
        <v>79</v>
      </c>
      <c r="V34" s="48">
        <f>IF((Resultados!D13='BR mujer'!T34),U34,0)</f>
        <v>0</v>
      </c>
      <c r="W34" s="48">
        <v>32</v>
      </c>
      <c r="X34" s="48">
        <v>69</v>
      </c>
      <c r="Y34" s="48">
        <f>IF((Resultados!D14='BR mujer'!W34),X34,0)</f>
        <v>0</v>
      </c>
      <c r="Z34" s="48">
        <v>32</v>
      </c>
      <c r="AA34" s="48">
        <v>70</v>
      </c>
      <c r="AB34" s="48">
        <f>IF((Resultados!D15='BR mujer'!Z34),AA34,0)</f>
        <v>0</v>
      </c>
      <c r="AC34" s="48">
        <v>32</v>
      </c>
      <c r="AD34" s="48">
        <v>73</v>
      </c>
      <c r="AE34" s="48">
        <f>IF((Resultados!D16='BR mujer'!AC34),AD34,0)</f>
        <v>0</v>
      </c>
      <c r="AF34" s="48">
        <v>32</v>
      </c>
      <c r="AG34" s="48">
        <v>58</v>
      </c>
      <c r="AH34" s="48">
        <f>IF((Resultados!D17='BR mujer'!AF34),AG34,0)</f>
        <v>0</v>
      </c>
      <c r="AI34" s="48">
        <v>32</v>
      </c>
      <c r="AJ34" s="48">
        <v>73</v>
      </c>
      <c r="AK34" s="48">
        <f>IF((Resultados!D18='BR mujer'!AI34),AJ34,0)</f>
        <v>0</v>
      </c>
      <c r="AL34" s="48">
        <v>32</v>
      </c>
      <c r="AM34" s="48">
        <v>83</v>
      </c>
      <c r="AN34" s="48">
        <f>IF((Resultados!D19='BR mujer'!AL34),AM34,0)</f>
        <v>0</v>
      </c>
      <c r="AO34" s="48">
        <v>32</v>
      </c>
      <c r="AP34" s="48">
        <v>68</v>
      </c>
      <c r="AQ34" s="48">
        <f>IF((Resultados!D22='BR mujer'!AO34),AP34,0)</f>
        <v>0</v>
      </c>
      <c r="AR34" s="48">
        <v>32</v>
      </c>
      <c r="AS34" s="48">
        <v>62</v>
      </c>
      <c r="AT34" s="48">
        <f>IF((Resultados!D23='BR mujer'!AR34),AS34,0)</f>
        <v>0</v>
      </c>
      <c r="AU34" s="48">
        <v>32</v>
      </c>
      <c r="AV34" s="48">
        <v>67</v>
      </c>
      <c r="AW34" s="48">
        <f>IF((Resultados!D24='BR mujer'!AU34),AV34,0)</f>
        <v>0</v>
      </c>
      <c r="AX34" s="48">
        <v>32</v>
      </c>
      <c r="AY34" s="48">
        <v>99</v>
      </c>
      <c r="AZ34" s="48">
        <f>IF((Resultados!D27='BR mujer'!AX34),AY34,0)</f>
        <v>0</v>
      </c>
      <c r="BA34" s="48">
        <v>32</v>
      </c>
      <c r="BB34" s="48">
        <v>71</v>
      </c>
      <c r="BC34" s="48">
        <f>IF((Resultados!D28='BR mujer'!BA34),BB34,0)</f>
        <v>0</v>
      </c>
      <c r="BD34" s="48">
        <v>32</v>
      </c>
      <c r="BE34" s="48">
        <v>65</v>
      </c>
      <c r="BF34" s="48">
        <f>IF((Resultados!D29='BR mujer'!BD34),BE34,0)</f>
        <v>0</v>
      </c>
      <c r="BG34" s="48">
        <v>32</v>
      </c>
      <c r="BH34" s="48">
        <v>77</v>
      </c>
      <c r="BI34" s="48">
        <f>IF((Resultados!D30='BR mujer'!BG34),BH34,0)</f>
        <v>0</v>
      </c>
      <c r="BJ34" s="48">
        <v>32</v>
      </c>
      <c r="BK34" s="48">
        <v>67</v>
      </c>
      <c r="BL34" s="48">
        <f>IF((Resultados!D31='BR mujer'!BJ34),BK34,0)</f>
        <v>0</v>
      </c>
      <c r="BM34" s="48">
        <v>32</v>
      </c>
      <c r="BN34" s="48">
        <v>64</v>
      </c>
      <c r="BO34" s="48">
        <f>IF((Resultados!D32='BR mujer'!BM34),BN34,0)</f>
        <v>0</v>
      </c>
      <c r="BP34" s="48">
        <v>32</v>
      </c>
      <c r="BQ34" s="48">
        <v>81</v>
      </c>
      <c r="BR34" s="48">
        <f>IF((Resultados!D35='BR mujer'!BP34),BQ34,0)</f>
        <v>0</v>
      </c>
      <c r="BS34" s="48">
        <v>32</v>
      </c>
      <c r="BT34" s="48">
        <v>69</v>
      </c>
      <c r="BU34" s="48">
        <f>IF((Resultados!D36='BR mujer'!BS34),BT34,0)</f>
        <v>0</v>
      </c>
      <c r="BV34" s="48">
        <v>32</v>
      </c>
      <c r="BW34" s="48">
        <v>97</v>
      </c>
      <c r="BX34" s="48">
        <f>IF((Resultados!D37='BR mujer'!BV34),BW34,0)</f>
        <v>0</v>
      </c>
    </row>
    <row r="35" spans="8:76" ht="12.75" customHeight="1" x14ac:dyDescent="0.2">
      <c r="H35" s="48">
        <v>33</v>
      </c>
      <c r="I35" s="48">
        <v>94</v>
      </c>
      <c r="J35" s="48">
        <f>IF((Resultados!D6='BR mujer'!H35),I35,0)</f>
        <v>0</v>
      </c>
      <c r="K35" s="48">
        <v>33</v>
      </c>
      <c r="L35" s="48">
        <v>79</v>
      </c>
      <c r="M35" s="48">
        <f>IF((Resultados!D10='BR mujer'!K35),L35,0)</f>
        <v>0</v>
      </c>
      <c r="N35" s="48">
        <v>33</v>
      </c>
      <c r="O35" s="48">
        <v>87</v>
      </c>
      <c r="P35" s="48">
        <f>IF((Resultados!D11='BR mujer'!N35),O35,0)</f>
        <v>0</v>
      </c>
      <c r="Q35" s="48">
        <v>33</v>
      </c>
      <c r="R35" s="48">
        <v>78</v>
      </c>
      <c r="S35" s="48">
        <f>IF((Resultados!D12='BR mujer'!Q35),R35,0)</f>
        <v>0</v>
      </c>
      <c r="T35" s="48">
        <v>33</v>
      </c>
      <c r="U35" s="48">
        <v>80</v>
      </c>
      <c r="V35" s="48">
        <f>IF((Resultados!D13='BR mujer'!T35),U35,0)</f>
        <v>0</v>
      </c>
      <c r="W35" s="48">
        <v>33</v>
      </c>
      <c r="X35" s="48">
        <v>70</v>
      </c>
      <c r="Y35" s="48">
        <f>IF((Resultados!D14='BR mujer'!W35),X35,0)</f>
        <v>0</v>
      </c>
      <c r="Z35" s="48">
        <v>33</v>
      </c>
      <c r="AA35" s="48">
        <v>72</v>
      </c>
      <c r="AB35" s="48">
        <f>IF((Resultados!D15='BR mujer'!Z35),AA35,0)</f>
        <v>0</v>
      </c>
      <c r="AC35" s="48">
        <v>33</v>
      </c>
      <c r="AD35" s="48">
        <v>74</v>
      </c>
      <c r="AE35" s="48">
        <f>IF((Resultados!D16='BR mujer'!AC35),AD35,0)</f>
        <v>0</v>
      </c>
      <c r="AF35" s="48">
        <v>33</v>
      </c>
      <c r="AG35" s="48">
        <v>61</v>
      </c>
      <c r="AH35" s="48">
        <f>IF((Resultados!D17='BR mujer'!AF35),AG35,0)</f>
        <v>0</v>
      </c>
      <c r="AI35" s="48">
        <v>33</v>
      </c>
      <c r="AJ35" s="48">
        <v>74</v>
      </c>
      <c r="AK35" s="48">
        <f>IF((Resultados!D18='BR mujer'!AI35),AJ35,0)</f>
        <v>0</v>
      </c>
      <c r="AL35" s="48">
        <v>33</v>
      </c>
      <c r="AM35" s="48">
        <v>86</v>
      </c>
      <c r="AN35" s="48">
        <f>IF((Resultados!D19='BR mujer'!AL35),AM35,0)</f>
        <v>0</v>
      </c>
      <c r="AO35" s="48">
        <v>33</v>
      </c>
      <c r="AP35" s="48">
        <v>68</v>
      </c>
      <c r="AQ35" s="48">
        <f>IF((Resultados!D22='BR mujer'!AO35),AP35,0)</f>
        <v>0</v>
      </c>
      <c r="AR35" s="48">
        <v>33</v>
      </c>
      <c r="AS35" s="48">
        <v>63</v>
      </c>
      <c r="AT35" s="48">
        <f>IF((Resultados!D23='BR mujer'!AR35),AS35,0)</f>
        <v>0</v>
      </c>
      <c r="AU35" s="48">
        <v>33</v>
      </c>
      <c r="AV35" s="48">
        <v>67</v>
      </c>
      <c r="AW35" s="48">
        <f>IF((Resultados!D24='BR mujer'!AU35),AV35,0)</f>
        <v>0</v>
      </c>
      <c r="AX35" s="48">
        <v>33</v>
      </c>
      <c r="AY35" s="48">
        <v>101</v>
      </c>
      <c r="AZ35" s="48">
        <f>IF((Resultados!D27='BR mujer'!AX35),AY35,0)</f>
        <v>0</v>
      </c>
      <c r="BA35" s="48">
        <v>33</v>
      </c>
      <c r="BB35" s="48">
        <v>73</v>
      </c>
      <c r="BC35" s="48">
        <f>IF((Resultados!D28='BR mujer'!BA35),BB35,0)</f>
        <v>0</v>
      </c>
      <c r="BD35" s="48">
        <v>33</v>
      </c>
      <c r="BE35" s="48">
        <v>67</v>
      </c>
      <c r="BF35" s="48">
        <f>IF((Resultados!D29='BR mujer'!BD35),BE35,0)</f>
        <v>0</v>
      </c>
      <c r="BG35" s="48">
        <v>33</v>
      </c>
      <c r="BH35" s="48">
        <v>79</v>
      </c>
      <c r="BI35" s="48">
        <f>IF((Resultados!D30='BR mujer'!BG35),BH35,0)</f>
        <v>0</v>
      </c>
      <c r="BJ35" s="48">
        <v>33</v>
      </c>
      <c r="BK35" s="48">
        <v>69</v>
      </c>
      <c r="BL35" s="48">
        <f>IF((Resultados!D31='BR mujer'!BJ35),BK35,0)</f>
        <v>0</v>
      </c>
      <c r="BM35" s="48">
        <v>33</v>
      </c>
      <c r="BN35" s="48">
        <v>66</v>
      </c>
      <c r="BO35" s="48">
        <f>IF((Resultados!D32='BR mujer'!BM35),BN35,0)</f>
        <v>0</v>
      </c>
      <c r="BP35" s="48">
        <v>33</v>
      </c>
      <c r="BQ35" s="48">
        <v>83</v>
      </c>
      <c r="BR35" s="48">
        <f>IF((Resultados!D35='BR mujer'!BP35),BQ35,0)</f>
        <v>0</v>
      </c>
      <c r="BS35" s="48">
        <v>33</v>
      </c>
      <c r="BT35" s="48">
        <v>71</v>
      </c>
      <c r="BU35" s="48">
        <f>IF((Resultados!D36='BR mujer'!BS35),BT35,0)</f>
        <v>0</v>
      </c>
      <c r="BV35" s="48">
        <v>33</v>
      </c>
      <c r="BW35" s="48">
        <v>100</v>
      </c>
      <c r="BX35" s="48">
        <f>IF((Resultados!D37='BR mujer'!BV35),BW35,0)</f>
        <v>0</v>
      </c>
    </row>
    <row r="36" spans="8:76" ht="12.75" customHeight="1" x14ac:dyDescent="0.2">
      <c r="H36" s="48">
        <v>34</v>
      </c>
      <c r="I36" s="48">
        <v>97</v>
      </c>
      <c r="J36" s="48">
        <f>IF((Resultados!D6='BR mujer'!H36),I36,0)</f>
        <v>0</v>
      </c>
      <c r="K36" s="48">
        <v>34</v>
      </c>
      <c r="L36" s="48">
        <v>81</v>
      </c>
      <c r="M36" s="48">
        <f>IF((Resultados!D10='BR mujer'!K36),L36,0)</f>
        <v>0</v>
      </c>
      <c r="N36" s="48">
        <v>34</v>
      </c>
      <c r="O36" s="48">
        <v>88</v>
      </c>
      <c r="P36" s="48">
        <f>IF((Resultados!D11='BR mujer'!N36),O36,0)</f>
        <v>0</v>
      </c>
      <c r="Q36" s="48">
        <v>34</v>
      </c>
      <c r="R36" s="48">
        <v>81</v>
      </c>
      <c r="S36" s="48">
        <f>IF((Resultados!D12='BR mujer'!Q36),R36,0)</f>
        <v>0</v>
      </c>
      <c r="T36" s="48">
        <v>34</v>
      </c>
      <c r="U36" s="48">
        <v>81</v>
      </c>
      <c r="V36" s="48">
        <f>IF((Resultados!D13='BR mujer'!T36),U36,0)</f>
        <v>0</v>
      </c>
      <c r="W36" s="48">
        <v>34</v>
      </c>
      <c r="X36" s="48">
        <v>71</v>
      </c>
      <c r="Y36" s="48">
        <f>IF((Resultados!D14='BR mujer'!W36),X36,0)</f>
        <v>0</v>
      </c>
      <c r="Z36" s="48">
        <v>34</v>
      </c>
      <c r="AA36" s="48">
        <v>73</v>
      </c>
      <c r="AB36" s="48">
        <f>IF((Resultados!D15='BR mujer'!Z36),AA36,0)</f>
        <v>0</v>
      </c>
      <c r="AC36" s="48">
        <v>34</v>
      </c>
      <c r="AD36" s="48">
        <v>75</v>
      </c>
      <c r="AE36" s="48">
        <f>IF((Resultados!D16='BR mujer'!AC36),AD36,0)</f>
        <v>0</v>
      </c>
      <c r="AF36" s="48">
        <v>34</v>
      </c>
      <c r="AG36" s="48">
        <v>61</v>
      </c>
      <c r="AH36" s="48">
        <f>IF((Resultados!D17='BR mujer'!AF36),AG36,0)</f>
        <v>0</v>
      </c>
      <c r="AI36" s="48">
        <v>34</v>
      </c>
      <c r="AJ36" s="48">
        <v>77</v>
      </c>
      <c r="AK36" s="48">
        <f>IF((Resultados!D18='BR mujer'!AI36),AJ36,0)</f>
        <v>0</v>
      </c>
      <c r="AL36" s="48">
        <v>34</v>
      </c>
      <c r="AM36" s="48">
        <v>87</v>
      </c>
      <c r="AN36" s="48">
        <f>IF((Resultados!D19='BR mujer'!AL36),AM36,0)</f>
        <v>0</v>
      </c>
      <c r="AO36" s="48">
        <v>34</v>
      </c>
      <c r="AP36" s="48">
        <v>69</v>
      </c>
      <c r="AQ36" s="48">
        <f>IF((Resultados!D22='BR mujer'!AO36),AP36,0)</f>
        <v>0</v>
      </c>
      <c r="AR36" s="48">
        <v>34</v>
      </c>
      <c r="AS36" s="48">
        <v>64</v>
      </c>
      <c r="AT36" s="48">
        <f>IF((Resultados!D23='BR mujer'!AR36),AS36,0)</f>
        <v>0</v>
      </c>
      <c r="AU36" s="48">
        <v>34</v>
      </c>
      <c r="AV36" s="48">
        <v>67</v>
      </c>
      <c r="AW36" s="48">
        <f>IF((Resultados!D24='BR mujer'!AU36),AV36,0)</f>
        <v>0</v>
      </c>
      <c r="AX36" s="48">
        <v>34</v>
      </c>
      <c r="AY36" s="48">
        <v>103</v>
      </c>
      <c r="AZ36" s="48">
        <f>IF((Resultados!D27='BR mujer'!AX36),AY36,0)</f>
        <v>0</v>
      </c>
      <c r="BA36" s="48">
        <v>34</v>
      </c>
      <c r="BB36" s="48">
        <v>74</v>
      </c>
      <c r="BC36" s="48">
        <f>IF((Resultados!D28='BR mujer'!BA36),BB36,0)</f>
        <v>0</v>
      </c>
      <c r="BD36" s="48">
        <v>34</v>
      </c>
      <c r="BE36" s="48">
        <v>68</v>
      </c>
      <c r="BF36" s="48">
        <f>IF((Resultados!D29='BR mujer'!BD36),BE36,0)</f>
        <v>0</v>
      </c>
      <c r="BG36" s="48">
        <v>34</v>
      </c>
      <c r="BH36" s="48">
        <v>82</v>
      </c>
      <c r="BI36" s="48">
        <f>IF((Resultados!D30='BR mujer'!BG36),BH36,0)</f>
        <v>0</v>
      </c>
      <c r="BJ36" s="48">
        <v>34</v>
      </c>
      <c r="BK36" s="48">
        <v>71</v>
      </c>
      <c r="BL36" s="48">
        <f>IF((Resultados!D31='BR mujer'!BJ36),BK36,0)</f>
        <v>0</v>
      </c>
      <c r="BM36" s="48">
        <v>34</v>
      </c>
      <c r="BN36" s="48">
        <v>67</v>
      </c>
      <c r="BO36" s="48">
        <f>IF((Resultados!D32='BR mujer'!BM36),BN36,0)</f>
        <v>0</v>
      </c>
      <c r="BP36" s="48">
        <v>34</v>
      </c>
      <c r="BQ36" s="48">
        <v>85</v>
      </c>
      <c r="BR36" s="48">
        <f>IF((Resultados!D35='BR mujer'!BP36),BQ36,0)</f>
        <v>0</v>
      </c>
      <c r="BS36" s="48">
        <v>34</v>
      </c>
      <c r="BT36" s="48">
        <v>72</v>
      </c>
      <c r="BU36" s="48">
        <f>IF((Resultados!D36='BR mujer'!BS36),BT36,0)</f>
        <v>0</v>
      </c>
      <c r="BV36" s="48">
        <v>34</v>
      </c>
      <c r="BW36" s="48">
        <v>105</v>
      </c>
      <c r="BX36" s="48">
        <f>IF((Resultados!D37='BR mujer'!BV36),BW36,0)</f>
        <v>0</v>
      </c>
    </row>
    <row r="37" spans="8:76" ht="12.75" customHeight="1" x14ac:dyDescent="0.2">
      <c r="H37" s="48">
        <v>35</v>
      </c>
      <c r="I37" s="48">
        <v>100</v>
      </c>
      <c r="J37" s="48">
        <f>IF((Resultados!D6&gt;='BR mujer'!H37),I37,0)</f>
        <v>0</v>
      </c>
      <c r="K37" s="48">
        <v>35</v>
      </c>
      <c r="L37" s="48">
        <v>84</v>
      </c>
      <c r="M37" s="48">
        <f>IF((Resultados!D10='BR mujer'!K37),L37,0)</f>
        <v>0</v>
      </c>
      <c r="N37" s="48">
        <v>35</v>
      </c>
      <c r="O37" s="48">
        <v>89</v>
      </c>
      <c r="P37" s="48">
        <f>IF((Resultados!D11='BR mujer'!N37),O37,0)</f>
        <v>0</v>
      </c>
      <c r="Q37" s="48">
        <v>35</v>
      </c>
      <c r="R37" s="48">
        <v>84</v>
      </c>
      <c r="S37" s="48">
        <f>IF((Resultados!D12='BR mujer'!Q37),R37,0)</f>
        <v>0</v>
      </c>
      <c r="T37" s="48">
        <v>35</v>
      </c>
      <c r="U37" s="48">
        <v>81</v>
      </c>
      <c r="V37" s="48">
        <f>IF((Resultados!D13='BR mujer'!T37),U37,0)</f>
        <v>0</v>
      </c>
      <c r="W37" s="48">
        <v>35</v>
      </c>
      <c r="X37" s="48">
        <v>72</v>
      </c>
      <c r="Y37" s="48">
        <f>IF((Resultados!D14='BR mujer'!W37),X37,0)</f>
        <v>0</v>
      </c>
      <c r="Z37" s="48">
        <v>35</v>
      </c>
      <c r="AA37" s="48">
        <v>75</v>
      </c>
      <c r="AB37" s="48">
        <f>IF((Resultados!D15='BR mujer'!Z37),AA37,0)</f>
        <v>0</v>
      </c>
      <c r="AC37" s="48">
        <v>35</v>
      </c>
      <c r="AD37" s="48">
        <v>76</v>
      </c>
      <c r="AE37" s="48">
        <f>IF((Resultados!D16='BR mujer'!AC37),AD37,0)</f>
        <v>0</v>
      </c>
      <c r="AF37" s="48">
        <v>35</v>
      </c>
      <c r="AG37" s="48">
        <v>62</v>
      </c>
      <c r="AH37" s="48">
        <f>IF((Resultados!D17='BR mujer'!AF37),AG37,0)</f>
        <v>0</v>
      </c>
      <c r="AI37" s="48">
        <v>35</v>
      </c>
      <c r="AJ37" s="48">
        <v>78</v>
      </c>
      <c r="AK37" s="48">
        <f>IF((Resultados!D18='BR mujer'!AI37),AJ37,0)</f>
        <v>0</v>
      </c>
      <c r="AL37" s="48">
        <v>35</v>
      </c>
      <c r="AM37" s="48">
        <v>90</v>
      </c>
      <c r="AN37" s="48">
        <f>IF((Resultados!D19='BR mujer'!AL37),AM37,0)</f>
        <v>0</v>
      </c>
      <c r="AO37" s="48">
        <v>35</v>
      </c>
      <c r="AP37" s="48">
        <v>70</v>
      </c>
      <c r="AQ37" s="48">
        <f>IF((Resultados!D22='BR mujer'!AO37),AP37,0)</f>
        <v>0</v>
      </c>
      <c r="AR37" s="48">
        <v>35</v>
      </c>
      <c r="AS37" s="48">
        <v>64</v>
      </c>
      <c r="AT37" s="48">
        <f>IF((Resultados!D23='BR mujer'!AR37),AS37,0)</f>
        <v>0</v>
      </c>
      <c r="AU37" s="48">
        <v>35</v>
      </c>
      <c r="AV37" s="48">
        <v>67</v>
      </c>
      <c r="AW37" s="48">
        <f>IF((Resultados!D24='BR mujer'!AU37),AV37,0)</f>
        <v>0</v>
      </c>
      <c r="AX37" s="48">
        <v>35</v>
      </c>
      <c r="AY37" s="48">
        <v>105</v>
      </c>
      <c r="AZ37" s="48">
        <f>IF((Resultados!D27='BR mujer'!AX37),AY37,0)</f>
        <v>0</v>
      </c>
      <c r="BA37" s="48">
        <v>35</v>
      </c>
      <c r="BB37" s="48">
        <v>75</v>
      </c>
      <c r="BC37" s="48">
        <f>IF((Resultados!D28='BR mujer'!BA37),BB37,0)</f>
        <v>0</v>
      </c>
      <c r="BD37" s="48">
        <v>35</v>
      </c>
      <c r="BE37" s="48">
        <v>70</v>
      </c>
      <c r="BF37" s="48">
        <f>IF((Resultados!D29='BR mujer'!BD37),BE37,0)</f>
        <v>0</v>
      </c>
      <c r="BG37" s="48">
        <v>35</v>
      </c>
      <c r="BH37" s="48">
        <v>86</v>
      </c>
      <c r="BI37" s="48">
        <f>IF((Resultados!D30='BR mujer'!BG37),BH37,0)</f>
        <v>0</v>
      </c>
      <c r="BJ37" s="48">
        <v>35</v>
      </c>
      <c r="BK37" s="48">
        <v>73</v>
      </c>
      <c r="BL37" s="48">
        <f>IF((Resultados!D31='BR mujer'!BJ37),BK37,0)</f>
        <v>0</v>
      </c>
      <c r="BM37" s="48">
        <v>35</v>
      </c>
      <c r="BN37" s="48">
        <v>68</v>
      </c>
      <c r="BO37" s="48">
        <f>IF((Resultados!D32='BR mujer'!BM37),BN37,0)</f>
        <v>0</v>
      </c>
      <c r="BP37" s="48">
        <v>35</v>
      </c>
      <c r="BQ37" s="48">
        <v>87</v>
      </c>
      <c r="BR37" s="48">
        <f>IF((Resultados!D35='BR mujer'!BP37),BQ37,0)</f>
        <v>0</v>
      </c>
      <c r="BS37" s="48">
        <v>35</v>
      </c>
      <c r="BT37" s="48">
        <v>73</v>
      </c>
      <c r="BU37" s="48">
        <f>IF((Resultados!D36='BR mujer'!BS37),BT37,0)</f>
        <v>0</v>
      </c>
      <c r="BV37" s="48">
        <v>35</v>
      </c>
      <c r="BW37" s="48">
        <v>110</v>
      </c>
      <c r="BX37" s="48">
        <f>IF((Resultados!D37='BR mujer'!BV37),BW37,0)</f>
        <v>0</v>
      </c>
    </row>
    <row r="38" spans="8:76" ht="12.75" customHeight="1" x14ac:dyDescent="0.2">
      <c r="I38" s="48" t="s">
        <v>123</v>
      </c>
      <c r="J38" s="48">
        <f>SUM(J2:J37)</f>
        <v>0</v>
      </c>
      <c r="K38" s="48">
        <v>36</v>
      </c>
      <c r="L38" s="48">
        <v>86</v>
      </c>
      <c r="M38" s="48">
        <f>IF((Resultados!D10='BR mujer'!K38),L38,0)</f>
        <v>0</v>
      </c>
      <c r="N38" s="48">
        <v>36</v>
      </c>
      <c r="O38" s="48">
        <v>90</v>
      </c>
      <c r="P38" s="48">
        <f>IF((Resultados!D11='BR mujer'!N38),O38,0)</f>
        <v>0</v>
      </c>
      <c r="Q38" s="48">
        <v>36</v>
      </c>
      <c r="R38" s="48">
        <v>87</v>
      </c>
      <c r="S38" s="48">
        <f>IF((Resultados!D12='BR mujer'!Q38),R38,0)</f>
        <v>0</v>
      </c>
      <c r="T38" s="48">
        <v>36</v>
      </c>
      <c r="U38" s="48">
        <v>82</v>
      </c>
      <c r="V38" s="48">
        <f>IF((Resultados!D13='BR mujer'!T38),U38,0)</f>
        <v>0</v>
      </c>
      <c r="W38" s="48">
        <v>36</v>
      </c>
      <c r="X38" s="48">
        <v>73</v>
      </c>
      <c r="Y38" s="48">
        <f>IF((Resultados!D14='BR mujer'!W38),X38,0)</f>
        <v>0</v>
      </c>
      <c r="Z38" s="48">
        <v>36</v>
      </c>
      <c r="AA38" s="48">
        <v>76</v>
      </c>
      <c r="AB38" s="48">
        <f>IF((Resultados!D15='BR mujer'!Z38),AA38,0)</f>
        <v>0</v>
      </c>
      <c r="AC38" s="48">
        <v>36</v>
      </c>
      <c r="AD38" s="48">
        <v>76</v>
      </c>
      <c r="AE38" s="48">
        <f>IF((Resultados!D16='BR mujer'!AC38),AD38,0)</f>
        <v>0</v>
      </c>
      <c r="AF38" s="48">
        <v>36</v>
      </c>
      <c r="AG38" s="48">
        <v>63</v>
      </c>
      <c r="AH38" s="48">
        <f>IF((Resultados!D17='BR mujer'!AF38),AG38,0)</f>
        <v>0</v>
      </c>
      <c r="AI38" s="48">
        <v>36</v>
      </c>
      <c r="AJ38" s="48">
        <v>79</v>
      </c>
      <c r="AK38" s="48">
        <f>IF((Resultados!D18='BR mujer'!AI38),AJ38,0)</f>
        <v>0</v>
      </c>
      <c r="AL38" s="48">
        <v>36</v>
      </c>
      <c r="AM38" s="48">
        <v>92</v>
      </c>
      <c r="AN38" s="48">
        <f>IF((Resultados!D19='BR mujer'!AL38),AM38,0)</f>
        <v>0</v>
      </c>
      <c r="AO38" s="48">
        <v>36</v>
      </c>
      <c r="AP38" s="48">
        <v>71</v>
      </c>
      <c r="AQ38" s="48">
        <f>IF((Resultados!D22='BR mujer'!AO38),AP38,0)</f>
        <v>0</v>
      </c>
      <c r="AR38" s="48">
        <v>36</v>
      </c>
      <c r="AS38" s="48">
        <v>65</v>
      </c>
      <c r="AT38" s="48">
        <f>IF((Resultados!D23='BR mujer'!AR38),AS38,0)</f>
        <v>0</v>
      </c>
      <c r="AU38" s="48">
        <v>36</v>
      </c>
      <c r="AV38" s="48">
        <v>67</v>
      </c>
      <c r="AW38" s="48">
        <f>IF((Resultados!D24='BR mujer'!AU38),AV38,0)</f>
        <v>0</v>
      </c>
      <c r="AX38" s="48">
        <v>36</v>
      </c>
      <c r="AY38" s="48">
        <v>107</v>
      </c>
      <c r="AZ38" s="48">
        <f>IF((Resultados!D27='BR mujer'!AX38),AY38,0)</f>
        <v>0</v>
      </c>
      <c r="BA38" s="48">
        <v>36</v>
      </c>
      <c r="BB38" s="48">
        <v>80</v>
      </c>
      <c r="BC38" s="48">
        <f>IF((Resultados!D28='BR mujer'!BA38),BB38,0)</f>
        <v>0</v>
      </c>
      <c r="BD38" s="48">
        <v>36</v>
      </c>
      <c r="BE38" s="48">
        <v>73</v>
      </c>
      <c r="BF38" s="48">
        <f>IF((Resultados!D29='BR mujer'!BD38),BE38,0)</f>
        <v>0</v>
      </c>
      <c r="BG38" s="48">
        <v>36</v>
      </c>
      <c r="BH38" s="48">
        <v>88</v>
      </c>
      <c r="BI38" s="48">
        <f>IF((Resultados!D30='BR mujer'!BG38),BH38,0)</f>
        <v>0</v>
      </c>
      <c r="BJ38" s="48">
        <v>36</v>
      </c>
      <c r="BK38" s="48">
        <v>75</v>
      </c>
      <c r="BL38" s="48">
        <f>IF((Resultados!D31='BR mujer'!BJ38),BK38,0)</f>
        <v>0</v>
      </c>
      <c r="BM38" s="48">
        <v>36</v>
      </c>
      <c r="BN38" s="48">
        <v>69</v>
      </c>
      <c r="BO38" s="48">
        <f>IF((Resultados!D32='BR mujer'!BM38),BN38,0)</f>
        <v>0</v>
      </c>
      <c r="BP38" s="48">
        <v>36</v>
      </c>
      <c r="BQ38" s="48">
        <v>89</v>
      </c>
      <c r="BR38" s="48">
        <f>IF((Resultados!D35='BR mujer'!BP38),BQ38,0)</f>
        <v>0</v>
      </c>
      <c r="BS38" s="48">
        <v>36</v>
      </c>
      <c r="BT38" s="48">
        <v>76</v>
      </c>
      <c r="BU38" s="48">
        <f>IF((Resultados!D36='BR mujer'!BS38),BT38,0)</f>
        <v>0</v>
      </c>
      <c r="BV38" s="48">
        <v>36</v>
      </c>
      <c r="BW38" s="48">
        <v>115</v>
      </c>
      <c r="BX38" s="48">
        <f>IF((Resultados!D37&gt;='BR mujer'!BV38),BW38,0)</f>
        <v>0</v>
      </c>
    </row>
    <row r="39" spans="8:76" ht="12.75" customHeight="1" x14ac:dyDescent="0.2">
      <c r="K39" s="48">
        <v>37</v>
      </c>
      <c r="L39" s="48">
        <v>88</v>
      </c>
      <c r="M39" s="48">
        <f>IF((Resultados!D10='BR mujer'!K39),L39,0)</f>
        <v>0</v>
      </c>
      <c r="N39" s="48">
        <v>37</v>
      </c>
      <c r="O39" s="48">
        <v>91</v>
      </c>
      <c r="P39" s="48">
        <f>IF((Resultados!D11='BR mujer'!N39),O39,0)</f>
        <v>0</v>
      </c>
      <c r="Q39" s="48">
        <v>37</v>
      </c>
      <c r="R39" s="48">
        <v>89</v>
      </c>
      <c r="S39" s="48">
        <f>IF((Resultados!D12='BR mujer'!Q39),R39,0)</f>
        <v>0</v>
      </c>
      <c r="T39" s="48">
        <v>37</v>
      </c>
      <c r="U39" s="48">
        <v>83</v>
      </c>
      <c r="V39" s="48">
        <f>IF((Resultados!D13='BR mujer'!T39),U39,0)</f>
        <v>0</v>
      </c>
      <c r="W39" s="48">
        <v>37</v>
      </c>
      <c r="X39" s="48">
        <v>74</v>
      </c>
      <c r="Y39" s="48">
        <f>IF((Resultados!D14='BR mujer'!W39),X39,0)</f>
        <v>0</v>
      </c>
      <c r="Z39" s="48">
        <v>37</v>
      </c>
      <c r="AA39" s="48">
        <v>78</v>
      </c>
      <c r="AB39" s="48">
        <f>IF((Resultados!D15='BR mujer'!Z39),AA39,0)</f>
        <v>0</v>
      </c>
      <c r="AC39" s="48">
        <v>37</v>
      </c>
      <c r="AD39" s="48">
        <v>77</v>
      </c>
      <c r="AE39" s="48">
        <f>IF((Resultados!D16='BR mujer'!AC39),AD39,0)</f>
        <v>0</v>
      </c>
      <c r="AF39" s="48">
        <v>37</v>
      </c>
      <c r="AG39" s="48">
        <v>64</v>
      </c>
      <c r="AH39" s="48">
        <f>IF((Resultados!D17='BR mujer'!AF39),AG39,0)</f>
        <v>0</v>
      </c>
      <c r="AI39" s="48">
        <v>37</v>
      </c>
      <c r="AJ39" s="48">
        <v>79</v>
      </c>
      <c r="AK39" s="48">
        <f>IF((Resultados!D18='BR mujer'!AI39),AJ39,0)</f>
        <v>0</v>
      </c>
      <c r="AL39" s="48">
        <v>37</v>
      </c>
      <c r="AM39" s="48">
        <v>95</v>
      </c>
      <c r="AN39" s="48">
        <f>IF((Resultados!D19='BR mujer'!AL39),AM39,0)</f>
        <v>0</v>
      </c>
      <c r="AO39" s="48">
        <v>37</v>
      </c>
      <c r="AP39" s="48">
        <v>72</v>
      </c>
      <c r="AQ39" s="48">
        <f>IF((Resultados!D22='BR mujer'!AO39),AP39,0)</f>
        <v>0</v>
      </c>
      <c r="AR39" s="48">
        <v>37</v>
      </c>
      <c r="AS39" s="48">
        <v>66</v>
      </c>
      <c r="AT39" s="48">
        <f>IF((Resultados!D23='BR mujer'!AR39),AS39,0)</f>
        <v>0</v>
      </c>
      <c r="AU39" s="48">
        <v>37</v>
      </c>
      <c r="AV39" s="48">
        <v>67</v>
      </c>
      <c r="AW39" s="48">
        <f>IF((Resultados!D24='BR mujer'!AU39),AV39,0)</f>
        <v>0</v>
      </c>
      <c r="AX39" s="48">
        <v>37</v>
      </c>
      <c r="AY39" s="48">
        <v>109</v>
      </c>
      <c r="AZ39" s="48">
        <f>IF((Resultados!D27='BR mujer'!AX39),AY39,0)</f>
        <v>0</v>
      </c>
      <c r="BA39" s="48">
        <v>37</v>
      </c>
      <c r="BB39" s="48">
        <v>85</v>
      </c>
      <c r="BC39" s="48">
        <f>IF((Resultados!D28='BR mujer'!BA39),BB39,0)</f>
        <v>0</v>
      </c>
      <c r="BD39" s="48">
        <v>37</v>
      </c>
      <c r="BE39" s="48">
        <v>74</v>
      </c>
      <c r="BF39" s="48">
        <f>IF((Resultados!D29='BR mujer'!BD39),BE39,0)</f>
        <v>0</v>
      </c>
      <c r="BG39" s="48">
        <v>37</v>
      </c>
      <c r="BH39" s="48">
        <v>89</v>
      </c>
      <c r="BI39" s="48">
        <f>IF((Resultados!D30='BR mujer'!BG39),BH39,0)</f>
        <v>0</v>
      </c>
      <c r="BJ39" s="48">
        <v>37</v>
      </c>
      <c r="BK39" s="48">
        <v>78</v>
      </c>
      <c r="BL39" s="48">
        <f>IF((Resultados!D31='BR mujer'!BJ39),BK39,0)</f>
        <v>0</v>
      </c>
      <c r="BM39" s="48">
        <v>37</v>
      </c>
      <c r="BN39" s="48">
        <v>70</v>
      </c>
      <c r="BO39" s="48">
        <f>IF((Resultados!D32='BR mujer'!BM39),BN39,0)</f>
        <v>0</v>
      </c>
      <c r="BP39" s="48">
        <v>37</v>
      </c>
      <c r="BQ39" s="48">
        <v>90</v>
      </c>
      <c r="BR39" s="48">
        <f>IF((Resultados!D35='BR mujer'!BP39),BQ39,0)</f>
        <v>0</v>
      </c>
      <c r="BS39" s="48">
        <v>37</v>
      </c>
      <c r="BT39" s="48">
        <v>77</v>
      </c>
      <c r="BU39" s="48">
        <f>IF((Resultados!D36='BR mujer'!BS39),BT39,0)</f>
        <v>0</v>
      </c>
      <c r="BW39" s="48" t="s">
        <v>125</v>
      </c>
      <c r="BX39" s="48">
        <f>SUM(BX2:BX38)</f>
        <v>0</v>
      </c>
    </row>
    <row r="40" spans="8:76" ht="12.75" customHeight="1" x14ac:dyDescent="0.2">
      <c r="K40" s="48">
        <v>38</v>
      </c>
      <c r="L40" s="48">
        <v>90</v>
      </c>
      <c r="M40" s="48">
        <f>IF((Resultados!D10='BR mujer'!K40),L40,0)</f>
        <v>0</v>
      </c>
      <c r="N40" s="48">
        <v>38</v>
      </c>
      <c r="O40" s="48">
        <v>94</v>
      </c>
      <c r="P40" s="48">
        <f>IF((Resultados!D11='BR mujer'!N40),O40,0)</f>
        <v>0</v>
      </c>
      <c r="Q40" s="48">
        <v>38</v>
      </c>
      <c r="R40" s="48">
        <v>91</v>
      </c>
      <c r="S40" s="48">
        <f>IF((Resultados!D12='BR mujer'!Q40),R40,0)</f>
        <v>0</v>
      </c>
      <c r="T40" s="48">
        <v>38</v>
      </c>
      <c r="U40" s="48">
        <v>84</v>
      </c>
      <c r="V40" s="48">
        <f>IF((Resultados!D13='BR mujer'!T40),U40,0)</f>
        <v>0</v>
      </c>
      <c r="W40" s="48">
        <v>38</v>
      </c>
      <c r="X40" s="48">
        <v>75</v>
      </c>
      <c r="Y40" s="48">
        <f>IF((Resultados!D14='BR mujer'!W40),X40,0)</f>
        <v>0</v>
      </c>
      <c r="Z40" s="48">
        <v>38</v>
      </c>
      <c r="AA40" s="48">
        <v>79</v>
      </c>
      <c r="AB40" s="48">
        <f>IF((Resultados!D15='BR mujer'!Z40),AA40,0)</f>
        <v>0</v>
      </c>
      <c r="AC40" s="48">
        <v>38</v>
      </c>
      <c r="AD40" s="48">
        <v>78</v>
      </c>
      <c r="AE40" s="48">
        <f>IF((Resultados!D16='BR mujer'!AC40),AD40,0)</f>
        <v>0</v>
      </c>
      <c r="AF40" s="48">
        <v>38</v>
      </c>
      <c r="AG40" s="48">
        <v>68</v>
      </c>
      <c r="AH40" s="48">
        <f>IF((Resultados!D17='BR mujer'!AF40),AG40,0)</f>
        <v>0</v>
      </c>
      <c r="AI40" s="48">
        <v>38</v>
      </c>
      <c r="AJ40" s="48">
        <v>80</v>
      </c>
      <c r="AK40" s="48">
        <f>IF((Resultados!D18='BR mujer'!AI40),AJ40,0)</f>
        <v>0</v>
      </c>
      <c r="AL40" s="48">
        <v>38</v>
      </c>
      <c r="AM40" s="48">
        <v>99</v>
      </c>
      <c r="AN40" s="48">
        <f>IF((Resultados!D19='BR mujer'!AL40),AM40,0)</f>
        <v>0</v>
      </c>
      <c r="AO40" s="48">
        <v>38</v>
      </c>
      <c r="AP40" s="48">
        <v>73</v>
      </c>
      <c r="AQ40" s="48">
        <f>IF((Resultados!D22='BR mujer'!AO40),AP40,0)</f>
        <v>0</v>
      </c>
      <c r="AR40" s="48">
        <v>38</v>
      </c>
      <c r="AS40" s="48">
        <v>66</v>
      </c>
      <c r="AT40" s="48">
        <f>IF((Resultados!D23='BR mujer'!AR40),AS40,0)</f>
        <v>0</v>
      </c>
      <c r="AU40" s="48">
        <v>38</v>
      </c>
      <c r="AV40" s="48">
        <v>69</v>
      </c>
      <c r="AW40" s="48">
        <f>IF((Resultados!D24='BR mujer'!AU40),AV40,0)</f>
        <v>0</v>
      </c>
      <c r="AX40" s="48">
        <v>38</v>
      </c>
      <c r="AY40" s="48">
        <v>112</v>
      </c>
      <c r="AZ40" s="48">
        <f>IF((Resultados!D27='BR mujer'!AX40),AY40,0)</f>
        <v>0</v>
      </c>
      <c r="BA40" s="48">
        <v>38</v>
      </c>
      <c r="BB40" s="48">
        <v>89</v>
      </c>
      <c r="BC40" s="48">
        <f>IF((Resultados!D28='BR mujer'!BA40),BB40,0)</f>
        <v>0</v>
      </c>
      <c r="BD40" s="48">
        <v>38</v>
      </c>
      <c r="BE40" s="48">
        <v>76</v>
      </c>
      <c r="BF40" s="48">
        <f>IF((Resultados!D29='BR mujer'!BD40),BE40,0)</f>
        <v>0</v>
      </c>
      <c r="BG40" s="48">
        <v>38</v>
      </c>
      <c r="BH40" s="48">
        <v>90</v>
      </c>
      <c r="BI40" s="48">
        <f>IF((Resultados!D30='BR mujer'!BG40),BH40,0)</f>
        <v>0</v>
      </c>
      <c r="BJ40" s="48">
        <v>38</v>
      </c>
      <c r="BK40" s="48">
        <v>82</v>
      </c>
      <c r="BL40" s="48">
        <f>IF((Resultados!D31='BR mujer'!BJ40),BK40,0)</f>
        <v>0</v>
      </c>
      <c r="BM40" s="48">
        <v>38</v>
      </c>
      <c r="BN40" s="48">
        <v>71</v>
      </c>
      <c r="BO40" s="48">
        <f>IF((Resultados!D32='BR mujer'!BM40),BN40,0)</f>
        <v>0</v>
      </c>
      <c r="BP40" s="48">
        <v>38</v>
      </c>
      <c r="BQ40" s="48">
        <v>95</v>
      </c>
      <c r="BR40" s="48">
        <f>IF((Resultados!D35='BR mujer'!BP40),BQ40,0)</f>
        <v>0</v>
      </c>
      <c r="BS40" s="48">
        <v>38</v>
      </c>
      <c r="BT40" s="48">
        <v>78</v>
      </c>
      <c r="BU40" s="48">
        <f>IF((Resultados!D36='BR mujer'!BS40),BT40,0)</f>
        <v>0</v>
      </c>
    </row>
    <row r="41" spans="8:76" ht="12.75" customHeight="1" x14ac:dyDescent="0.2">
      <c r="K41" s="48">
        <v>39</v>
      </c>
      <c r="L41" s="48">
        <v>91</v>
      </c>
      <c r="M41" s="48">
        <f>IF((Resultados!D10='BR mujer'!K41),L41,0)</f>
        <v>0</v>
      </c>
      <c r="N41" s="48">
        <v>39</v>
      </c>
      <c r="O41" s="48">
        <v>97</v>
      </c>
      <c r="P41" s="48">
        <f>IF((Resultados!D11='BR mujer'!N41),O41,0)</f>
        <v>0</v>
      </c>
      <c r="Q41" s="48">
        <v>39</v>
      </c>
      <c r="R41" s="48">
        <v>93</v>
      </c>
      <c r="S41" s="48">
        <f>IF((Resultados!D12='BR mujer'!Q41),R41,0)</f>
        <v>0</v>
      </c>
      <c r="T41" s="48">
        <v>39</v>
      </c>
      <c r="U41" s="48">
        <v>86</v>
      </c>
      <c r="V41" s="48">
        <f>IF((Resultados!D13='BR mujer'!T41),U41,0)</f>
        <v>0</v>
      </c>
      <c r="W41" s="48">
        <v>39</v>
      </c>
      <c r="X41" s="48">
        <v>76</v>
      </c>
      <c r="Y41" s="48">
        <f>IF((Resultados!D14='BR mujer'!W41),X41,0)</f>
        <v>0</v>
      </c>
      <c r="Z41" s="48">
        <v>39</v>
      </c>
      <c r="AA41" s="48">
        <v>80</v>
      </c>
      <c r="AB41" s="48">
        <f>IF((Resultados!D15='BR mujer'!Z41),AA41,0)</f>
        <v>0</v>
      </c>
      <c r="AC41" s="48">
        <v>39</v>
      </c>
      <c r="AD41" s="48">
        <v>79</v>
      </c>
      <c r="AE41" s="48">
        <f>IF((Resultados!D16='BR mujer'!AC41),AD41,0)</f>
        <v>0</v>
      </c>
      <c r="AF41" s="48">
        <v>39</v>
      </c>
      <c r="AG41" s="48">
        <v>71</v>
      </c>
      <c r="AH41" s="48">
        <f>IF((Resultados!D17='BR mujer'!AF41),AG41,0)</f>
        <v>0</v>
      </c>
      <c r="AI41" s="48">
        <v>39</v>
      </c>
      <c r="AJ41" s="48">
        <v>81</v>
      </c>
      <c r="AK41" s="48">
        <f>IF((Resultados!D18='BR mujer'!AI41),AJ41,0)</f>
        <v>0</v>
      </c>
      <c r="AL41" s="48">
        <v>39</v>
      </c>
      <c r="AM41" s="48">
        <v>102</v>
      </c>
      <c r="AN41" s="48">
        <f>IF((Resultados!D19='BR mujer'!AL41),AM41,0)</f>
        <v>0</v>
      </c>
      <c r="AO41" s="48">
        <v>39</v>
      </c>
      <c r="AP41" s="48">
        <v>74</v>
      </c>
      <c r="AQ41" s="48">
        <f>IF((Resultados!D22='BR mujer'!AO41),AP41,0)</f>
        <v>0</v>
      </c>
      <c r="AR41" s="48">
        <v>39</v>
      </c>
      <c r="AS41" s="48">
        <v>67</v>
      </c>
      <c r="AT41" s="48">
        <f>IF((Resultados!D23='BR mujer'!AR41),AS41,0)</f>
        <v>0</v>
      </c>
      <c r="AU41" s="48">
        <v>39</v>
      </c>
      <c r="AV41" s="48">
        <v>71</v>
      </c>
      <c r="AW41" s="48">
        <f>IF((Resultados!D24='BR mujer'!AU41),AV41,0)</f>
        <v>0</v>
      </c>
      <c r="AX41" s="48">
        <v>39</v>
      </c>
      <c r="AY41" s="48">
        <v>115</v>
      </c>
      <c r="AZ41" s="48">
        <f>IF((Resultados!D27&gt;='BR mujer'!AX41),AY41,0)</f>
        <v>0</v>
      </c>
      <c r="BA41" s="48">
        <v>39</v>
      </c>
      <c r="BB41" s="48">
        <v>94</v>
      </c>
      <c r="BC41" s="48">
        <f>IF((Resultados!D28='BR mujer'!BA41),BB41,0)</f>
        <v>0</v>
      </c>
      <c r="BD41" s="48">
        <v>39</v>
      </c>
      <c r="BE41" s="48">
        <v>79</v>
      </c>
      <c r="BF41" s="48">
        <f>IF((Resultados!D29='BR mujer'!BD41),BE41,0)</f>
        <v>0</v>
      </c>
      <c r="BG41" s="48">
        <v>39</v>
      </c>
      <c r="BH41" s="48">
        <v>91</v>
      </c>
      <c r="BI41" s="48">
        <f>IF((Resultados!D30='BR mujer'!BG41),BH41,0)</f>
        <v>0</v>
      </c>
      <c r="BJ41" s="48">
        <v>39</v>
      </c>
      <c r="BK41" s="48">
        <v>85</v>
      </c>
      <c r="BL41" s="48">
        <f>IF((Resultados!D31='BR mujer'!BJ41),BK41,0)</f>
        <v>0</v>
      </c>
      <c r="BM41" s="48">
        <v>39</v>
      </c>
      <c r="BN41" s="48">
        <v>72</v>
      </c>
      <c r="BO41" s="48">
        <f>IF((Resultados!D32='BR mujer'!BM41),BN41,0)</f>
        <v>0</v>
      </c>
      <c r="BP41" s="48">
        <v>39</v>
      </c>
      <c r="BQ41" s="48">
        <v>97</v>
      </c>
      <c r="BR41" s="48">
        <f>IF((Resultados!D35='BR mujer'!BP41),BQ41,0)</f>
        <v>0</v>
      </c>
      <c r="BS41" s="48">
        <v>39</v>
      </c>
      <c r="BT41" s="48">
        <v>79</v>
      </c>
      <c r="BU41" s="48">
        <f>IF((Resultados!D36='BR mujer'!BS41),BT41,0)</f>
        <v>0</v>
      </c>
    </row>
    <row r="42" spans="8:76" ht="12.75" customHeight="1" x14ac:dyDescent="0.2">
      <c r="K42" s="48">
        <v>40</v>
      </c>
      <c r="L42" s="48">
        <v>96</v>
      </c>
      <c r="M42" s="48">
        <f>IF((Resultados!D10='BR mujer'!K42),L42,0)</f>
        <v>0</v>
      </c>
      <c r="N42" s="48">
        <v>40</v>
      </c>
      <c r="O42" s="48">
        <v>100</v>
      </c>
      <c r="P42" s="48">
        <f>IF((Resultados!D11='BR mujer'!N42),O42,0)</f>
        <v>0</v>
      </c>
      <c r="Q42" s="48">
        <v>40</v>
      </c>
      <c r="R42" s="48">
        <v>95</v>
      </c>
      <c r="S42" s="48">
        <f>IF((Resultados!D12='BR mujer'!Q42),R42,0)</f>
        <v>0</v>
      </c>
      <c r="T42" s="48">
        <v>40</v>
      </c>
      <c r="U42" s="48">
        <v>89</v>
      </c>
      <c r="V42" s="48">
        <f>IF((Resultados!D13='BR mujer'!T42),U42,0)</f>
        <v>0</v>
      </c>
      <c r="W42" s="48">
        <v>40</v>
      </c>
      <c r="X42" s="48">
        <v>77</v>
      </c>
      <c r="Y42" s="48">
        <f>IF((Resultados!D14='BR mujer'!W42),X42,0)</f>
        <v>0</v>
      </c>
      <c r="Z42" s="48">
        <v>40</v>
      </c>
      <c r="AA42" s="48">
        <v>81</v>
      </c>
      <c r="AB42" s="48">
        <f>IF((Resultados!D15='BR mujer'!Z42),AA42,0)</f>
        <v>0</v>
      </c>
      <c r="AC42" s="48">
        <v>40</v>
      </c>
      <c r="AD42" s="48">
        <v>80</v>
      </c>
      <c r="AE42" s="48">
        <f>IF((Resultados!D16='BR mujer'!AC42),AD42,0)</f>
        <v>0</v>
      </c>
      <c r="AF42" s="48">
        <v>40</v>
      </c>
      <c r="AG42" s="48">
        <v>74</v>
      </c>
      <c r="AH42" s="48">
        <f>IF((Resultados!D17='BR mujer'!AF42),AG42,0)</f>
        <v>0</v>
      </c>
      <c r="AI42" s="48">
        <v>40</v>
      </c>
      <c r="AJ42" s="48">
        <v>85</v>
      </c>
      <c r="AK42" s="48">
        <f>IF((Resultados!D18='BR mujer'!AI42),AJ42,0)</f>
        <v>0</v>
      </c>
      <c r="AL42" s="48">
        <v>40</v>
      </c>
      <c r="AM42" s="48">
        <v>104</v>
      </c>
      <c r="AN42" s="48">
        <f>IF((Resultados!D19='BR mujer'!AL42),AM42,0)</f>
        <v>0</v>
      </c>
      <c r="AO42" s="48">
        <v>40</v>
      </c>
      <c r="AP42" s="48">
        <v>76</v>
      </c>
      <c r="AQ42" s="48">
        <f>IF((Resultados!D22='BR mujer'!AO42),AP42,0)</f>
        <v>0</v>
      </c>
      <c r="AR42" s="48">
        <v>40</v>
      </c>
      <c r="AS42" s="48">
        <v>68</v>
      </c>
      <c r="AT42" s="48">
        <f>IF((Resultados!D23='BR mujer'!AR42),AS42,0)</f>
        <v>0</v>
      </c>
      <c r="AU42" s="48">
        <v>40</v>
      </c>
      <c r="AV42" s="48">
        <v>73</v>
      </c>
      <c r="AW42" s="48">
        <f>IF((Resultados!D24='BR mujer'!AU42),AV42,0)</f>
        <v>0</v>
      </c>
      <c r="AY42" s="48" t="s">
        <v>124</v>
      </c>
      <c r="AZ42" s="48">
        <f>SUM(AZ2:AZ41)</f>
        <v>0</v>
      </c>
      <c r="BA42" s="48">
        <v>40</v>
      </c>
      <c r="BB42" s="48">
        <v>97</v>
      </c>
      <c r="BC42" s="48">
        <f>IF((Resultados!D28='BR mujer'!BA42),BB42,0)</f>
        <v>0</v>
      </c>
      <c r="BD42" s="48">
        <v>40</v>
      </c>
      <c r="BE42" s="48">
        <v>81</v>
      </c>
      <c r="BF42" s="48">
        <f>IF((Resultados!D29='BR mujer'!BD42),BE42,0)</f>
        <v>0</v>
      </c>
      <c r="BG42" s="48">
        <v>40</v>
      </c>
      <c r="BH42" s="48">
        <v>91</v>
      </c>
      <c r="BI42" s="48">
        <f>IF((Resultados!D30='BR mujer'!BG42),BH42,0)</f>
        <v>0</v>
      </c>
      <c r="BJ42" s="48">
        <v>40</v>
      </c>
      <c r="BK42" s="48">
        <v>89</v>
      </c>
      <c r="BL42" s="48">
        <f>IF((Resultados!D31='BR mujer'!BJ42),BK42,0)</f>
        <v>0</v>
      </c>
      <c r="BM42" s="48">
        <v>40</v>
      </c>
      <c r="BN42" s="48">
        <v>72</v>
      </c>
      <c r="BO42" s="48">
        <f>IF((Resultados!D32='BR mujer'!BM42),BN43,0)</f>
        <v>0</v>
      </c>
      <c r="BP42" s="48">
        <v>40</v>
      </c>
      <c r="BQ42" s="48">
        <v>98</v>
      </c>
      <c r="BR42" s="48">
        <f>IF((Resultados!D35='BR mujer'!BP42),BQ42,0)</f>
        <v>0</v>
      </c>
      <c r="BS42" s="48">
        <v>40</v>
      </c>
      <c r="BT42" s="48">
        <v>80</v>
      </c>
      <c r="BU42" s="48">
        <f>IF((Resultados!D36='BR mujer'!BS42),BT42,0)</f>
        <v>0</v>
      </c>
    </row>
    <row r="43" spans="8:76" ht="12.75" customHeight="1" x14ac:dyDescent="0.2">
      <c r="K43" s="48">
        <v>41</v>
      </c>
      <c r="L43" s="48">
        <v>104</v>
      </c>
      <c r="M43" s="48">
        <f>IF((Resultados!D10='BR mujer'!K43),L43,0)</f>
        <v>0</v>
      </c>
      <c r="N43" s="48">
        <v>41</v>
      </c>
      <c r="O43" s="48">
        <v>102</v>
      </c>
      <c r="P43" s="48">
        <f>IF((Resultados!D11='BR mujer'!N43),O43,0)</f>
        <v>0</v>
      </c>
      <c r="Q43" s="48">
        <v>41</v>
      </c>
      <c r="R43" s="48">
        <v>97</v>
      </c>
      <c r="S43" s="48">
        <f>IF((Resultados!D12='BR mujer'!Q43),R43,0)</f>
        <v>0</v>
      </c>
      <c r="T43" s="48">
        <v>41</v>
      </c>
      <c r="U43" s="48">
        <v>91</v>
      </c>
      <c r="V43" s="48">
        <f>IF((Resultados!D13='BR mujer'!T43),U43,0)</f>
        <v>0</v>
      </c>
      <c r="W43" s="48">
        <v>41</v>
      </c>
      <c r="X43" s="48">
        <v>78</v>
      </c>
      <c r="Y43" s="48">
        <f>IF((Resultados!D14='BR mujer'!W43),X43,0)</f>
        <v>0</v>
      </c>
      <c r="Z43" s="48">
        <v>41</v>
      </c>
      <c r="AA43" s="48">
        <v>85</v>
      </c>
      <c r="AB43" s="48">
        <f>IF((Resultados!D15='BR mujer'!Z43),AA43,0)</f>
        <v>0</v>
      </c>
      <c r="AC43" s="48">
        <v>41</v>
      </c>
      <c r="AD43" s="48">
        <v>81</v>
      </c>
      <c r="AE43" s="48">
        <f>IF((Resultados!D16='BR mujer'!AC43),AD43,0)</f>
        <v>0</v>
      </c>
      <c r="AF43" s="48">
        <v>41</v>
      </c>
      <c r="AG43" s="48">
        <v>78</v>
      </c>
      <c r="AH43" s="48">
        <f>IF((Resultados!D17='BR mujer'!AF43),AG43,0)</f>
        <v>0</v>
      </c>
      <c r="AI43" s="48">
        <v>41</v>
      </c>
      <c r="AJ43" s="48">
        <v>88</v>
      </c>
      <c r="AK43" s="48">
        <f>IF((Resultados!D18='BR mujer'!AI43),AJ43,0)</f>
        <v>0</v>
      </c>
      <c r="AL43" s="48">
        <v>41</v>
      </c>
      <c r="AM43" s="48">
        <v>106</v>
      </c>
      <c r="AN43" s="48">
        <f>IF((Resultados!D19='BR mujer'!AL43),AM43,0)</f>
        <v>0</v>
      </c>
      <c r="AO43" s="48">
        <v>41</v>
      </c>
      <c r="AP43" s="48">
        <v>79</v>
      </c>
      <c r="AQ43" s="48">
        <f>IF((Resultados!D22='BR mujer'!AO43),AP43,0)</f>
        <v>0</v>
      </c>
      <c r="AR43" s="48">
        <v>41</v>
      </c>
      <c r="AS43" s="48">
        <v>68</v>
      </c>
      <c r="AT43" s="48">
        <f>IF((Resultados!D23='BR mujer'!AR43),AS43,0)</f>
        <v>0</v>
      </c>
      <c r="AU43" s="48">
        <v>41</v>
      </c>
      <c r="AV43" s="48">
        <v>75</v>
      </c>
      <c r="AW43" s="48">
        <f>IF((Resultados!D24='BR mujer'!AU43),AV43,0)</f>
        <v>0</v>
      </c>
      <c r="BA43" s="48">
        <v>41</v>
      </c>
      <c r="BB43" s="48">
        <v>100</v>
      </c>
      <c r="BC43" s="48">
        <f>IF((Resultados!D28='BR mujer'!BA43),BB43,0)</f>
        <v>0</v>
      </c>
      <c r="BD43" s="48">
        <v>41</v>
      </c>
      <c r="BE43" s="48">
        <v>84</v>
      </c>
      <c r="BF43" s="48">
        <f>IF((Resultados!D29='BR mujer'!BD43),BE43,0)</f>
        <v>0</v>
      </c>
      <c r="BG43" s="48">
        <v>41</v>
      </c>
      <c r="BH43" s="48">
        <v>91</v>
      </c>
      <c r="BI43" s="48">
        <f>IF((Resultados!D30='BR mujer'!BG43),BH43,0)</f>
        <v>0</v>
      </c>
      <c r="BJ43" s="48">
        <v>41</v>
      </c>
      <c r="BK43" s="48">
        <v>91</v>
      </c>
      <c r="BL43" s="48">
        <f>IF((Resultados!D31='BR mujer'!BJ43),BK43,0)</f>
        <v>0</v>
      </c>
      <c r="BM43" s="48">
        <v>41</v>
      </c>
      <c r="BN43" s="48">
        <v>73</v>
      </c>
      <c r="BO43" s="48">
        <f>IF((Resultados!D32='BR mujer'!BM43),BN44,0)</f>
        <v>0</v>
      </c>
      <c r="BP43" s="48">
        <v>41</v>
      </c>
      <c r="BQ43" s="48">
        <v>99</v>
      </c>
      <c r="BR43" s="48">
        <f>IF((Resultados!D35='BR mujer'!BP43),BQ43,0)</f>
        <v>0</v>
      </c>
      <c r="BS43" s="48">
        <v>41</v>
      </c>
      <c r="BT43" s="48">
        <v>81</v>
      </c>
      <c r="BU43" s="48">
        <f>IF((Resultados!D36='BR mujer'!BS43),BT43,0)</f>
        <v>0</v>
      </c>
    </row>
    <row r="44" spans="8:76" ht="12.75" customHeight="1" x14ac:dyDescent="0.2">
      <c r="K44" s="48">
        <v>42</v>
      </c>
      <c r="L44" s="48">
        <v>111</v>
      </c>
      <c r="M44" s="48">
        <f>IF((Resultados!D10='BR mujer'!K44),L44,0)</f>
        <v>0</v>
      </c>
      <c r="N44" s="48">
        <v>42</v>
      </c>
      <c r="O44" s="48">
        <v>104</v>
      </c>
      <c r="P44" s="48">
        <f>IF((Resultados!D11='BR mujer'!N44),O44,0)</f>
        <v>0</v>
      </c>
      <c r="Q44" s="48">
        <v>42</v>
      </c>
      <c r="R44" s="48">
        <v>99</v>
      </c>
      <c r="S44" s="48">
        <f>IF((Resultados!D12='BR mujer'!Q44),R44,0)</f>
        <v>0</v>
      </c>
      <c r="T44" s="48">
        <v>42</v>
      </c>
      <c r="U44" s="48">
        <v>92</v>
      </c>
      <c r="V44" s="48">
        <f>IF((Resultados!D13='BR mujer'!T44),U44,0)</f>
        <v>0</v>
      </c>
      <c r="W44" s="48">
        <v>42</v>
      </c>
      <c r="X44" s="48">
        <v>79</v>
      </c>
      <c r="Y44" s="48">
        <f>IF((Resultados!D14='BR mujer'!W44),X44,0)</f>
        <v>0</v>
      </c>
      <c r="Z44" s="48">
        <v>42</v>
      </c>
      <c r="AA44" s="48">
        <v>87</v>
      </c>
      <c r="AB44" s="48">
        <f>IF((Resultados!D15='BR mujer'!Z44),AA44,0)</f>
        <v>0</v>
      </c>
      <c r="AC44" s="48">
        <v>42</v>
      </c>
      <c r="AD44" s="48">
        <v>83</v>
      </c>
      <c r="AE44" s="48">
        <f>IF((Resultados!D16='BR mujer'!AC44),AD44,0)</f>
        <v>0</v>
      </c>
      <c r="AF44" s="48">
        <v>42</v>
      </c>
      <c r="AG44" s="48">
        <v>82</v>
      </c>
      <c r="AH44" s="48">
        <f>IF((Resultados!D17='BR mujer'!AF44),AG44,0)</f>
        <v>0</v>
      </c>
      <c r="AI44" s="48">
        <v>42</v>
      </c>
      <c r="AJ44" s="48">
        <v>89</v>
      </c>
      <c r="AK44" s="48">
        <f>IF((Resultados!D18='BR mujer'!AI44),AJ44,0)</f>
        <v>0</v>
      </c>
      <c r="AL44" s="48">
        <v>42</v>
      </c>
      <c r="AM44" s="48">
        <v>106</v>
      </c>
      <c r="AN44" s="48">
        <f>IF((Resultados!D19='BR mujer'!AL44),AM44,0)</f>
        <v>0</v>
      </c>
      <c r="AO44" s="48">
        <v>42</v>
      </c>
      <c r="AP44" s="48">
        <v>81</v>
      </c>
      <c r="AQ44" s="48">
        <f>IF((Resultados!D22='BR mujer'!AO44),AP44,0)</f>
        <v>0</v>
      </c>
      <c r="AR44" s="48">
        <v>42</v>
      </c>
      <c r="AS44" s="48">
        <v>69</v>
      </c>
      <c r="AT44" s="48">
        <f>IF((Resultados!D23='BR mujer'!AR44),AS44,0)</f>
        <v>0</v>
      </c>
      <c r="AU44" s="48">
        <v>42</v>
      </c>
      <c r="AV44" s="48">
        <v>77</v>
      </c>
      <c r="AW44" s="48">
        <f>IF((Resultados!D24='BR mujer'!AU44),AV44,0)</f>
        <v>0</v>
      </c>
      <c r="BA44" s="48">
        <v>42</v>
      </c>
      <c r="BB44" s="48">
        <v>105</v>
      </c>
      <c r="BC44" s="48">
        <f>IF((Resultados!D28='BR mujer'!BA44),BB44,0)</f>
        <v>0</v>
      </c>
      <c r="BD44" s="48">
        <v>42</v>
      </c>
      <c r="BE44" s="48">
        <v>90</v>
      </c>
      <c r="BF44" s="48">
        <f>IF((Resultados!D29='BR mujer'!BD44),BE44,0)</f>
        <v>0</v>
      </c>
      <c r="BG44" s="48">
        <v>42</v>
      </c>
      <c r="BH44" s="48">
        <v>91</v>
      </c>
      <c r="BI44" s="48">
        <f>IF((Resultados!D30='BR mujer'!BG44),BH44,0)</f>
        <v>0</v>
      </c>
      <c r="BJ44" s="48">
        <v>42</v>
      </c>
      <c r="BK44" s="48">
        <v>94</v>
      </c>
      <c r="BL44" s="48">
        <f>IF((Resultados!D31='BR mujer'!BJ44),BK44,0)</f>
        <v>0</v>
      </c>
      <c r="BM44" s="48">
        <v>42</v>
      </c>
      <c r="BN44" s="48">
        <v>74</v>
      </c>
      <c r="BO44" s="48">
        <f>IF((Resultados!D32='BR mujer'!BM44),BN45,0)</f>
        <v>0</v>
      </c>
      <c r="BP44" s="48">
        <v>42</v>
      </c>
      <c r="BQ44" s="48">
        <v>100</v>
      </c>
      <c r="BR44" s="48">
        <f>IF((Resultados!D35='BR mujer'!BP44),BQ44,0)</f>
        <v>0</v>
      </c>
      <c r="BS44" s="48">
        <v>42</v>
      </c>
      <c r="BT44" s="48">
        <v>82</v>
      </c>
      <c r="BU44" s="48">
        <f>IF((Resultados!D36='BR mujer'!BS44),BT44,0)</f>
        <v>0</v>
      </c>
    </row>
    <row r="45" spans="8:76" ht="12.75" customHeight="1" x14ac:dyDescent="0.2">
      <c r="K45" s="48">
        <v>43</v>
      </c>
      <c r="L45" s="48">
        <v>118</v>
      </c>
      <c r="M45" s="48">
        <f>IF((Resultados!D10='BR mujer'!K45),L45,0)</f>
        <v>0</v>
      </c>
      <c r="N45" s="48">
        <v>43</v>
      </c>
      <c r="O45" s="48">
        <v>105</v>
      </c>
      <c r="P45" s="48">
        <f>IF((Resultados!D11='BR mujer'!N45),O45,0)</f>
        <v>0</v>
      </c>
      <c r="Q45" s="48">
        <v>43</v>
      </c>
      <c r="R45" s="48">
        <v>101</v>
      </c>
      <c r="S45" s="48">
        <f>IF((Resultados!D12='BR mujer'!Q45),R45,0)</f>
        <v>0</v>
      </c>
      <c r="T45" s="48">
        <v>43</v>
      </c>
      <c r="U45" s="48">
        <v>93</v>
      </c>
      <c r="V45" s="48">
        <f>IF((Resultados!D13='BR mujer'!T45),U45,0)</f>
        <v>0</v>
      </c>
      <c r="W45" s="48">
        <v>43</v>
      </c>
      <c r="X45" s="48">
        <v>80</v>
      </c>
      <c r="Y45" s="48">
        <f>IF((Resultados!D14='BR mujer'!W45),X45,0)</f>
        <v>0</v>
      </c>
      <c r="Z45" s="48">
        <v>43</v>
      </c>
      <c r="AA45" s="48">
        <v>89</v>
      </c>
      <c r="AB45" s="48">
        <f>IF((Resultados!D15='BR mujer'!Z45),AA45,0)</f>
        <v>0</v>
      </c>
      <c r="AC45" s="48">
        <v>43</v>
      </c>
      <c r="AD45" s="48">
        <v>84</v>
      </c>
      <c r="AE45" s="48">
        <f>IF((Resultados!D16='BR mujer'!AC45),AD45,0)</f>
        <v>0</v>
      </c>
      <c r="AF45" s="48">
        <v>43</v>
      </c>
      <c r="AG45" s="48">
        <v>84</v>
      </c>
      <c r="AH45" s="48">
        <f>IF((Resultados!D17='BR mujer'!AF45),AG45,0)</f>
        <v>0</v>
      </c>
      <c r="AI45" s="48">
        <v>43</v>
      </c>
      <c r="AJ45" s="48">
        <v>90</v>
      </c>
      <c r="AK45" s="48">
        <f>IF((Resultados!D18='BR mujer'!AI45),AJ45,0)</f>
        <v>0</v>
      </c>
      <c r="AL45" s="48">
        <v>43</v>
      </c>
      <c r="AM45" s="48">
        <v>107</v>
      </c>
      <c r="AN45" s="48">
        <f>IF((Resultados!D19='BR mujer'!AL45),AM45,0)</f>
        <v>0</v>
      </c>
      <c r="AO45" s="48">
        <v>43</v>
      </c>
      <c r="AP45" s="48">
        <v>89</v>
      </c>
      <c r="AQ45" s="48">
        <f>IF((Resultados!D22='BR mujer'!AO45),AP45,0)</f>
        <v>0</v>
      </c>
      <c r="AR45" s="48">
        <v>43</v>
      </c>
      <c r="AS45" s="48">
        <v>70</v>
      </c>
      <c r="AT45" s="48">
        <f>IF((Resultados!D23='BR mujer'!AR45),AS45,0)</f>
        <v>0</v>
      </c>
      <c r="AU45" s="48">
        <v>43</v>
      </c>
      <c r="AV45" s="48">
        <v>80</v>
      </c>
      <c r="AW45" s="48">
        <f>IF((Resultados!D24='BR mujer'!AU45),AV45,0)</f>
        <v>0</v>
      </c>
      <c r="BA45" s="48">
        <v>43</v>
      </c>
      <c r="BB45" s="48">
        <v>110</v>
      </c>
      <c r="BC45" s="48">
        <f>IF((Resultados!D28='BR mujer'!BA45),BB45,0)</f>
        <v>0</v>
      </c>
      <c r="BD45" s="48">
        <v>43</v>
      </c>
      <c r="BE45" s="48">
        <v>97</v>
      </c>
      <c r="BF45" s="48">
        <f>IF((Resultados!D29='BR mujer'!BD45),BE45,0)</f>
        <v>0</v>
      </c>
      <c r="BG45" s="48">
        <v>43</v>
      </c>
      <c r="BH45" s="48">
        <v>92</v>
      </c>
      <c r="BI45" s="48">
        <f>IF((Resultados!D30='BR mujer'!BG45),BH45,0)</f>
        <v>0</v>
      </c>
      <c r="BJ45" s="48">
        <v>43</v>
      </c>
      <c r="BK45" s="48">
        <v>96</v>
      </c>
      <c r="BL45" s="48">
        <f>IF((Resultados!D31='BR mujer'!BJ45),BK45,0)</f>
        <v>0</v>
      </c>
      <c r="BM45" s="48">
        <v>43</v>
      </c>
      <c r="BN45" s="48">
        <v>75</v>
      </c>
      <c r="BO45" s="48">
        <f>IF((Resultados!D32='BR mujer'!BM45),#REF!,0)</f>
        <v>0</v>
      </c>
      <c r="BP45" s="48">
        <v>43</v>
      </c>
      <c r="BQ45" s="48">
        <v>102</v>
      </c>
      <c r="BR45" s="48">
        <f>IF((Resultados!D35='BR mujer'!BP45),BQ45,0)</f>
        <v>0</v>
      </c>
      <c r="BS45" s="48">
        <v>43</v>
      </c>
      <c r="BT45" s="48">
        <v>83</v>
      </c>
      <c r="BU45" s="48">
        <f>IF((Resultados!D36='BR mujer'!BS45),BT45,0)</f>
        <v>0</v>
      </c>
    </row>
    <row r="46" spans="8:76" ht="12.75" customHeight="1" x14ac:dyDescent="0.2">
      <c r="K46" s="48">
        <v>44</v>
      </c>
      <c r="L46" s="48">
        <v>121</v>
      </c>
      <c r="M46" s="48">
        <f>IF((Resultados!D10&gt;='BR mujer'!K46),L46,0)</f>
        <v>0</v>
      </c>
      <c r="N46" s="48">
        <v>44</v>
      </c>
      <c r="O46" s="48">
        <v>106</v>
      </c>
      <c r="P46" s="48">
        <f>IF((Resultados!D11='BR mujer'!N46),O46,0)</f>
        <v>0</v>
      </c>
      <c r="Q46" s="48">
        <v>44</v>
      </c>
      <c r="R46" s="48">
        <v>102</v>
      </c>
      <c r="S46" s="48">
        <f>IF((Resultados!D12='BR mujer'!Q46),R46,0)</f>
        <v>0</v>
      </c>
      <c r="T46" s="48">
        <v>44</v>
      </c>
      <c r="U46" s="48">
        <v>93</v>
      </c>
      <c r="V46" s="48">
        <f>IF((Resultados!D13='BR mujer'!T46),U46,0)</f>
        <v>0</v>
      </c>
      <c r="W46" s="48">
        <v>44</v>
      </c>
      <c r="X46" s="48">
        <v>81</v>
      </c>
      <c r="Y46" s="48">
        <f>IF((Resultados!D14='BR mujer'!W46),X46,0)</f>
        <v>0</v>
      </c>
      <c r="Z46" s="48">
        <v>44</v>
      </c>
      <c r="AA46" s="48">
        <v>90</v>
      </c>
      <c r="AB46" s="48">
        <f>IF((Resultados!D15='BR mujer'!Z46),AA46,0)</f>
        <v>0</v>
      </c>
      <c r="AC46" s="48">
        <v>44</v>
      </c>
      <c r="AD46" s="48">
        <v>85</v>
      </c>
      <c r="AE46" s="48">
        <f>IF((Resultados!D16='BR mujer'!AC46),AD46,0)</f>
        <v>0</v>
      </c>
      <c r="AF46" s="48">
        <v>44</v>
      </c>
      <c r="AG46" s="48">
        <v>86</v>
      </c>
      <c r="AH46" s="48">
        <f>IF((Resultados!D17='BR mujer'!AF46),AG46,0)</f>
        <v>0</v>
      </c>
      <c r="AI46" s="48">
        <v>44</v>
      </c>
      <c r="AJ46" s="48">
        <v>93</v>
      </c>
      <c r="AK46" s="48">
        <f>IF((Resultados!D18='BR mujer'!AI46),AJ46,0)</f>
        <v>0</v>
      </c>
      <c r="AL46" s="48">
        <v>44</v>
      </c>
      <c r="AM46" s="48">
        <v>108</v>
      </c>
      <c r="AN46" s="48">
        <f>IF((Resultados!D19='BR mujer'!AL46),AM46,0)</f>
        <v>0</v>
      </c>
      <c r="AO46" s="48">
        <v>44</v>
      </c>
      <c r="AP46" s="48">
        <v>96</v>
      </c>
      <c r="AQ46" s="48">
        <f>IF((Resultados!D22='BR mujer'!AO46),AP46,0)</f>
        <v>0</v>
      </c>
      <c r="AR46" s="48">
        <v>44</v>
      </c>
      <c r="AS46" s="48">
        <v>70</v>
      </c>
      <c r="AT46" s="48">
        <f>IF((Resultados!D23='BR mujer'!AR46),AS46,0)</f>
        <v>0</v>
      </c>
      <c r="AU46" s="48">
        <v>44</v>
      </c>
      <c r="AV46" s="48">
        <v>82</v>
      </c>
      <c r="AW46" s="48">
        <f>IF((Resultados!D24='BR mujer'!AU46),AV46,0)</f>
        <v>0</v>
      </c>
      <c r="BA46" s="48">
        <v>44</v>
      </c>
      <c r="BB46" s="48">
        <v>115</v>
      </c>
      <c r="BC46" s="48">
        <f>IF((Resultados!D28&gt;='BR mujer'!BA46),BB46,0)</f>
        <v>0</v>
      </c>
      <c r="BD46" s="48">
        <v>44</v>
      </c>
      <c r="BE46" s="48">
        <v>110</v>
      </c>
      <c r="BF46" s="48">
        <f>IF((Resultados!D29='BR mujer'!BD46),BE46,0)</f>
        <v>0</v>
      </c>
      <c r="BG46" s="48">
        <v>44</v>
      </c>
      <c r="BH46" s="48">
        <v>92</v>
      </c>
      <c r="BI46" s="48">
        <f>IF((Resultados!D30='BR mujer'!BG46),BH46,0)</f>
        <v>0</v>
      </c>
      <c r="BJ46" s="48">
        <v>44</v>
      </c>
      <c r="BK46" s="48">
        <v>98</v>
      </c>
      <c r="BL46" s="48">
        <f>IF((Resultados!D31='BR mujer'!BJ46),BK46,0)</f>
        <v>0</v>
      </c>
      <c r="BM46" s="48">
        <v>44</v>
      </c>
      <c r="BN46" s="48">
        <v>77</v>
      </c>
      <c r="BO46" s="48">
        <f>IF((Resultados!D32='BR mujer'!BM46),BN46,0)</f>
        <v>0</v>
      </c>
      <c r="BP46" s="48">
        <v>44</v>
      </c>
      <c r="BQ46" s="48">
        <v>104</v>
      </c>
      <c r="BR46" s="48">
        <f>IF((Resultados!D35='BR mujer'!BP46),BQ46,0)</f>
        <v>0</v>
      </c>
      <c r="BS46" s="48">
        <v>44</v>
      </c>
      <c r="BT46" s="48">
        <v>88</v>
      </c>
      <c r="BU46" s="48">
        <f>IF((Resultados!D36='BR mujer'!BS46),BT46,0)</f>
        <v>0</v>
      </c>
    </row>
    <row r="47" spans="8:76" ht="12.75" customHeight="1" x14ac:dyDescent="0.2">
      <c r="L47" s="48" t="s">
        <v>127</v>
      </c>
      <c r="M47" s="48">
        <f>SUM(M2:M46)</f>
        <v>0</v>
      </c>
      <c r="N47" s="48">
        <v>45</v>
      </c>
      <c r="O47" s="48">
        <v>108</v>
      </c>
      <c r="P47" s="48">
        <f>IF((Resultados!D11='BR mujer'!N47),O47,0)</f>
        <v>0</v>
      </c>
      <c r="Q47" s="48">
        <v>45</v>
      </c>
      <c r="R47" s="48">
        <v>103</v>
      </c>
      <c r="S47" s="48">
        <f>IF((Resultados!D12='BR mujer'!Q47),R47,0)</f>
        <v>0</v>
      </c>
      <c r="T47" s="48">
        <v>45</v>
      </c>
      <c r="U47" s="48">
        <v>94</v>
      </c>
      <c r="V47" s="48">
        <f>IF((Resultados!D13='BR mujer'!T47),U47,0)</f>
        <v>0</v>
      </c>
      <c r="W47" s="48">
        <v>45</v>
      </c>
      <c r="X47" s="48">
        <v>82</v>
      </c>
      <c r="Y47" s="48">
        <f>IF((Resultados!D14='BR mujer'!W47),X47,0)</f>
        <v>0</v>
      </c>
      <c r="Z47" s="48">
        <v>45</v>
      </c>
      <c r="AA47" s="48">
        <v>90</v>
      </c>
      <c r="AB47" s="48">
        <f>IF((Resultados!D15='BR mujer'!Z47),AA47,0)</f>
        <v>0</v>
      </c>
      <c r="AC47" s="48">
        <v>45</v>
      </c>
      <c r="AD47" s="48">
        <v>86</v>
      </c>
      <c r="AE47" s="48">
        <f>IF((Resultados!D16='BR mujer'!AC47),AD47,0)</f>
        <v>0</v>
      </c>
      <c r="AF47" s="48">
        <v>45</v>
      </c>
      <c r="AG47" s="48">
        <v>89</v>
      </c>
      <c r="AH47" s="48">
        <f>IF((Resultados!D17='BR mujer'!AF47),AG47,0)</f>
        <v>0</v>
      </c>
      <c r="AI47" s="48">
        <v>45</v>
      </c>
      <c r="AJ47" s="48">
        <v>96</v>
      </c>
      <c r="AK47" s="48">
        <f>IF((Resultados!D18='BR mujer'!AI47),AJ47,0)</f>
        <v>0</v>
      </c>
      <c r="AL47" s="48">
        <v>45</v>
      </c>
      <c r="AM47" s="48">
        <v>111</v>
      </c>
      <c r="AN47" s="48">
        <f>IF((Resultados!D19='BR mujer'!AL47),AM47,0)</f>
        <v>0</v>
      </c>
      <c r="AO47" s="48">
        <v>45</v>
      </c>
      <c r="AP47" s="48">
        <v>102</v>
      </c>
      <c r="AQ47" s="48">
        <f>IF((Resultados!D22='BR mujer'!AO47),AP47,0)</f>
        <v>0</v>
      </c>
      <c r="AR47" s="48">
        <v>45</v>
      </c>
      <c r="AS47" s="48">
        <v>71</v>
      </c>
      <c r="AT47" s="48">
        <f>IF((Resultados!D23='BR mujer'!AR47),AS47,0)</f>
        <v>0</v>
      </c>
      <c r="AU47" s="48">
        <v>45</v>
      </c>
      <c r="AV47" s="48">
        <v>84</v>
      </c>
      <c r="AW47" s="48">
        <f>IF((Resultados!D24='BR mujer'!AU47),AV47,0)</f>
        <v>0</v>
      </c>
      <c r="BB47" s="48" t="s">
        <v>129</v>
      </c>
      <c r="BC47" s="48">
        <f>SUM(BC2:BC46)</f>
        <v>10</v>
      </c>
      <c r="BD47" s="48">
        <v>45</v>
      </c>
      <c r="BE47" s="48">
        <v>115</v>
      </c>
      <c r="BF47" s="48">
        <f>IF((Resultados!D29&gt;='BR mujer'!BD47),BE47,0)</f>
        <v>0</v>
      </c>
      <c r="BG47" s="48">
        <v>45</v>
      </c>
      <c r="BH47" s="48">
        <v>92</v>
      </c>
      <c r="BI47" s="48">
        <f>IF((Resultados!D30='BR mujer'!BG47),BH47,0)</f>
        <v>0</v>
      </c>
      <c r="BJ47" s="48">
        <v>45</v>
      </c>
      <c r="BK47" s="48">
        <v>100</v>
      </c>
      <c r="BL47" s="48">
        <f>IF((Resultados!D31='BR mujer'!BJ47),BK47,0)</f>
        <v>0</v>
      </c>
      <c r="BM47" s="48">
        <v>45</v>
      </c>
      <c r="BN47" s="48">
        <v>78</v>
      </c>
      <c r="BO47" s="48">
        <f>IF((Resultados!D32='BR mujer'!BM47),BN47,0)</f>
        <v>0</v>
      </c>
      <c r="BP47" s="48">
        <v>45</v>
      </c>
      <c r="BQ47" s="48">
        <v>105</v>
      </c>
      <c r="BR47" s="48">
        <f>IF((Resultados!D35='BR mujer'!BP47),BQ47,0)</f>
        <v>0</v>
      </c>
      <c r="BS47" s="48">
        <v>45</v>
      </c>
      <c r="BT47" s="48">
        <v>95</v>
      </c>
      <c r="BU47" s="48">
        <f>IF((Resultados!D36='BR mujer'!BS47),BT47,0)</f>
        <v>0</v>
      </c>
    </row>
    <row r="48" spans="8:76" ht="12.75" customHeight="1" x14ac:dyDescent="0.2">
      <c r="N48" s="48">
        <v>46</v>
      </c>
      <c r="O48" s="48">
        <v>110</v>
      </c>
      <c r="P48" s="48">
        <f>IF((Resultados!D11='BR mujer'!N48),O48,0)</f>
        <v>0</v>
      </c>
      <c r="Q48" s="48">
        <v>46</v>
      </c>
      <c r="R48" s="48">
        <v>103</v>
      </c>
      <c r="S48" s="48">
        <f>IF((Resultados!D12='BR mujer'!Q48),R48,0)</f>
        <v>0</v>
      </c>
      <c r="T48" s="48">
        <v>46</v>
      </c>
      <c r="U48" s="48">
        <v>94</v>
      </c>
      <c r="V48" s="48">
        <f>IF((Resultados!D13='BR mujer'!T48),U48,0)</f>
        <v>0</v>
      </c>
      <c r="W48" s="48">
        <v>46</v>
      </c>
      <c r="X48" s="48">
        <v>84</v>
      </c>
      <c r="Y48" s="48">
        <f>IF((Resultados!D14='BR mujer'!W48),X48,0)</f>
        <v>0</v>
      </c>
      <c r="Z48" s="48">
        <v>46</v>
      </c>
      <c r="AA48" s="48">
        <v>91</v>
      </c>
      <c r="AB48" s="48">
        <f>IF((Resultados!D15='BR mujer'!Z48),AA48,0)</f>
        <v>0</v>
      </c>
      <c r="AC48" s="48">
        <v>46</v>
      </c>
      <c r="AD48" s="48">
        <v>87</v>
      </c>
      <c r="AE48" s="48">
        <f>IF((Resultados!D16='BR mujer'!AC48),AD48,0)</f>
        <v>0</v>
      </c>
      <c r="AF48" s="48">
        <v>46</v>
      </c>
      <c r="AG48" s="48">
        <v>91</v>
      </c>
      <c r="AH48" s="48">
        <f>IF((Resultados!D17='BR mujer'!AF48),AG48,0)</f>
        <v>0</v>
      </c>
      <c r="AI48" s="48">
        <v>46</v>
      </c>
      <c r="AJ48" s="48">
        <v>100</v>
      </c>
      <c r="AK48" s="48">
        <f>IF((Resultados!D18='BR mujer'!AI48),AJ48,0)</f>
        <v>0</v>
      </c>
      <c r="AL48" s="48">
        <v>46</v>
      </c>
      <c r="AM48" s="48">
        <v>116</v>
      </c>
      <c r="AN48" s="48">
        <f>IF((Resultados!D19='BR mujer'!AL48),AM48,0)</f>
        <v>0</v>
      </c>
      <c r="AO48" s="48">
        <v>46</v>
      </c>
      <c r="AP48" s="48">
        <v>108</v>
      </c>
      <c r="AQ48" s="48">
        <f>IF((Resultados!D22='BR mujer'!AO48),AP48,0)</f>
        <v>0</v>
      </c>
      <c r="AR48" s="48">
        <v>46</v>
      </c>
      <c r="AS48" s="48">
        <v>72</v>
      </c>
      <c r="AT48" s="48">
        <f>IF((Resultados!D23='BR mujer'!AR48),AS48,0)</f>
        <v>0</v>
      </c>
      <c r="AU48" s="48">
        <v>46</v>
      </c>
      <c r="AV48" s="48">
        <v>86</v>
      </c>
      <c r="AW48" s="48">
        <f>IF((Resultados!D24='BR mujer'!AU48),AV48,0)</f>
        <v>0</v>
      </c>
      <c r="BE48" s="48" t="s">
        <v>130</v>
      </c>
      <c r="BF48" s="48">
        <f>SUM(BF2:BF47)</f>
        <v>0</v>
      </c>
      <c r="BG48" s="48">
        <v>46</v>
      </c>
      <c r="BH48" s="48">
        <v>93</v>
      </c>
      <c r="BI48" s="48">
        <f>IF((Resultados!D30='BR mujer'!BG48),BH48,0)</f>
        <v>0</v>
      </c>
      <c r="BJ48" s="48">
        <v>46</v>
      </c>
      <c r="BK48" s="48">
        <v>103</v>
      </c>
      <c r="BL48" s="48">
        <f>IF((Resultados!D31='BR mujer'!BJ48),BK48,0)</f>
        <v>0</v>
      </c>
      <c r="BM48" s="48">
        <v>46</v>
      </c>
      <c r="BN48" s="48">
        <v>79</v>
      </c>
      <c r="BO48" s="48">
        <f>IF((Resultados!D32='BR mujer'!BM48),BN48,0)</f>
        <v>0</v>
      </c>
      <c r="BP48" s="48">
        <v>46</v>
      </c>
      <c r="BQ48" s="48">
        <v>110</v>
      </c>
      <c r="BR48" s="48">
        <f>IF((Resultados!D35='BR mujer'!BP48),BQ48,0)</f>
        <v>0</v>
      </c>
      <c r="BS48" s="48">
        <v>46</v>
      </c>
      <c r="BT48" s="48">
        <v>100</v>
      </c>
      <c r="BU48" s="48">
        <f>IF((Resultados!D36='BR mujer'!BS48),BT48,0)</f>
        <v>0</v>
      </c>
    </row>
    <row r="49" spans="14:73" ht="12.75" customHeight="1" x14ac:dyDescent="0.2">
      <c r="N49" s="48">
        <v>47</v>
      </c>
      <c r="O49" s="48">
        <v>111</v>
      </c>
      <c r="P49" s="48">
        <f>IF((Resultados!D11='BR mujer'!N49),O49,0)</f>
        <v>0</v>
      </c>
      <c r="Q49" s="48">
        <v>47</v>
      </c>
      <c r="R49" s="48">
        <v>104</v>
      </c>
      <c r="S49" s="48">
        <f>IF((Resultados!D12='BR mujer'!Q49),R49,0)</f>
        <v>0</v>
      </c>
      <c r="T49" s="48">
        <v>47</v>
      </c>
      <c r="U49" s="48">
        <v>96</v>
      </c>
      <c r="V49" s="48">
        <f>IF((Resultados!D13='BR mujer'!T49),U49,0)</f>
        <v>0</v>
      </c>
      <c r="W49" s="48">
        <v>47</v>
      </c>
      <c r="X49" s="48">
        <v>85</v>
      </c>
      <c r="Y49" s="48">
        <f>IF((Resultados!D14='BR mujer'!W49),X49,0)</f>
        <v>0</v>
      </c>
      <c r="Z49" s="48">
        <v>47</v>
      </c>
      <c r="AA49" s="48">
        <v>95</v>
      </c>
      <c r="AB49" s="48">
        <f>IF((Resultados!D15='BR mujer'!Z49),AA49,0)</f>
        <v>0</v>
      </c>
      <c r="AC49" s="48">
        <v>47</v>
      </c>
      <c r="AD49" s="48">
        <v>88</v>
      </c>
      <c r="AE49" s="48">
        <f>IF((Resultados!D16='BR mujer'!AC49),AD49,0)</f>
        <v>0</v>
      </c>
      <c r="AF49" s="48">
        <v>47</v>
      </c>
      <c r="AG49" s="48">
        <v>92</v>
      </c>
      <c r="AH49" s="48">
        <f>IF((Resultados!D17='BR mujer'!AF49),AG49,0)</f>
        <v>0</v>
      </c>
      <c r="AI49" s="48">
        <v>47</v>
      </c>
      <c r="AJ49" s="48">
        <v>104</v>
      </c>
      <c r="AK49" s="48">
        <f>IF((Resultados!D18='BR mujer'!AI49),AJ49,0)</f>
        <v>0</v>
      </c>
      <c r="AL49" s="48">
        <v>47</v>
      </c>
      <c r="AM49" s="48">
        <v>118</v>
      </c>
      <c r="AN49" s="48">
        <f>IF((Resultados!D19='BR mujer'!AL49),AM49,0)</f>
        <v>0</v>
      </c>
      <c r="AO49" s="48">
        <v>47</v>
      </c>
      <c r="AP49" s="48">
        <v>116</v>
      </c>
      <c r="AQ49" s="48">
        <f>IF((Resultados!D22='BR mujer'!AO49),AP49,0)</f>
        <v>0</v>
      </c>
      <c r="AR49" s="48">
        <v>47</v>
      </c>
      <c r="AS49" s="48">
        <v>72</v>
      </c>
      <c r="AT49" s="48">
        <f>IF((Resultados!D23='BR mujer'!AR49),AS49,0)</f>
        <v>0</v>
      </c>
      <c r="AU49" s="48">
        <v>47</v>
      </c>
      <c r="AV49" s="48">
        <v>88</v>
      </c>
      <c r="AW49" s="48">
        <f>IF((Resultados!D24='BR mujer'!AU49),AV49,0)</f>
        <v>0</v>
      </c>
      <c r="BG49" s="48">
        <v>47</v>
      </c>
      <c r="BH49" s="48">
        <v>93</v>
      </c>
      <c r="BI49" s="48">
        <f>IF((Resultados!D30='BR mujer'!BG49),BH49,0)</f>
        <v>0</v>
      </c>
      <c r="BJ49" s="48">
        <v>47</v>
      </c>
      <c r="BK49" s="48">
        <v>106</v>
      </c>
      <c r="BL49" s="48">
        <f>IF((Resultados!D31='BR mujer'!BJ49),BK49,0)</f>
        <v>0</v>
      </c>
      <c r="BM49" s="48">
        <v>47</v>
      </c>
      <c r="BN49" s="48">
        <v>80</v>
      </c>
      <c r="BO49" s="48">
        <f>IF((Resultados!D32='BR mujer'!BM49),BN49,0)</f>
        <v>0</v>
      </c>
      <c r="BP49" s="48">
        <v>47</v>
      </c>
      <c r="BQ49" s="48">
        <v>115</v>
      </c>
      <c r="BR49" s="48">
        <f>IF((Resultados!D35&gt;='BR mujer'!BP49),BQ49,0)</f>
        <v>0</v>
      </c>
      <c r="BS49" s="48">
        <v>47</v>
      </c>
      <c r="BT49" s="48">
        <v>110</v>
      </c>
      <c r="BU49" s="48">
        <f>IF((Resultados!D36='BR mujer'!BS49),BT49,0)</f>
        <v>0</v>
      </c>
    </row>
    <row r="50" spans="14:73" ht="12.75" customHeight="1" x14ac:dyDescent="0.2">
      <c r="N50" s="48">
        <v>48</v>
      </c>
      <c r="O50" s="48">
        <v>116</v>
      </c>
      <c r="P50" s="48">
        <f>IF((Resultados!D11='BR mujer'!N50),O50,0)</f>
        <v>0</v>
      </c>
      <c r="Q50" s="48">
        <v>48</v>
      </c>
      <c r="R50" s="48">
        <v>105</v>
      </c>
      <c r="S50" s="48">
        <f>IF((Resultados!D12='BR mujer'!Q50),R50,0)</f>
        <v>0</v>
      </c>
      <c r="T50" s="48">
        <v>48</v>
      </c>
      <c r="U50" s="48">
        <v>97</v>
      </c>
      <c r="V50" s="48">
        <f>IF((Resultados!D13='BR mujer'!T50),U50,0)</f>
        <v>0</v>
      </c>
      <c r="W50" s="48">
        <v>48</v>
      </c>
      <c r="X50" s="48">
        <v>86</v>
      </c>
      <c r="Y50" s="48">
        <f>IF((Resultados!D14='BR mujer'!W50),X50,0)</f>
        <v>0</v>
      </c>
      <c r="Z50" s="48">
        <v>48</v>
      </c>
      <c r="AA50" s="48">
        <v>98</v>
      </c>
      <c r="AB50" s="48">
        <f>IF((Resultados!D15='BR mujer'!Z50),AA50,0)</f>
        <v>0</v>
      </c>
      <c r="AC50" s="48">
        <v>48</v>
      </c>
      <c r="AD50" s="48">
        <v>89</v>
      </c>
      <c r="AE50" s="48">
        <f>IF((Resultados!D16='BR mujer'!AC50),AD50,0)</f>
        <v>0</v>
      </c>
      <c r="AF50" s="48">
        <v>48</v>
      </c>
      <c r="AG50" s="48">
        <v>93</v>
      </c>
      <c r="AH50" s="48">
        <f>IF((Resultados!D17='BR mujer'!AF50),AG50,0)</f>
        <v>0</v>
      </c>
      <c r="AI50" s="48">
        <v>48</v>
      </c>
      <c r="AJ50" s="48">
        <v>109</v>
      </c>
      <c r="AK50" s="48">
        <f>IF((Resultados!D18='BR mujer'!AI50),AJ50,0)</f>
        <v>0</v>
      </c>
      <c r="AL50" s="48">
        <v>48</v>
      </c>
      <c r="AM50" s="48">
        <v>121</v>
      </c>
      <c r="AN50" s="48">
        <f>IF((Resultados!D19&gt;='BR mujer'!AL50),AM50,0)</f>
        <v>0</v>
      </c>
      <c r="AO50" s="48">
        <v>48</v>
      </c>
      <c r="AP50" s="48">
        <v>121</v>
      </c>
      <c r="AQ50" s="48">
        <f>IF((Resultados!D22&gt;='BR mujer'!AO50),AP50,0)</f>
        <v>0</v>
      </c>
      <c r="AR50" s="48">
        <v>48</v>
      </c>
      <c r="AS50" s="48">
        <v>73</v>
      </c>
      <c r="AT50" s="48">
        <f>IF((Resultados!D23='BR mujer'!AR50),AS50,0)</f>
        <v>0</v>
      </c>
      <c r="AU50" s="48">
        <v>48</v>
      </c>
      <c r="AV50" s="48">
        <v>90</v>
      </c>
      <c r="AW50" s="48">
        <f>IF((Resultados!D24='BR mujer'!AU50),AV50,0)</f>
        <v>0</v>
      </c>
      <c r="BG50" s="48">
        <v>48</v>
      </c>
      <c r="BH50" s="48">
        <v>93</v>
      </c>
      <c r="BI50" s="48">
        <f>IF((Resultados!D30='BR mujer'!BG50),BH50,0)</f>
        <v>0</v>
      </c>
      <c r="BJ50" s="48">
        <v>48</v>
      </c>
      <c r="BK50" s="48">
        <v>109</v>
      </c>
      <c r="BL50" s="48">
        <f>IF((Resultados!D31='BR mujer'!BJ50),BK50,0)</f>
        <v>0</v>
      </c>
      <c r="BM50" s="48">
        <v>48</v>
      </c>
      <c r="BN50" s="48">
        <v>81</v>
      </c>
      <c r="BO50" s="48">
        <f>IF((Resultados!D32='BR mujer'!BM50),BN50,0)</f>
        <v>0</v>
      </c>
      <c r="BQ50" s="48" t="s">
        <v>126</v>
      </c>
      <c r="BR50" s="48">
        <f>SUM(BR2:BR49)</f>
        <v>0</v>
      </c>
      <c r="BS50" s="48">
        <v>48</v>
      </c>
      <c r="BT50" s="48">
        <v>115</v>
      </c>
      <c r="BU50" s="48">
        <f>IF((Resultados!D36&gt;='BR mujer'!BS50),BT50,0)</f>
        <v>0</v>
      </c>
    </row>
    <row r="51" spans="14:73" ht="12.75" customHeight="1" x14ac:dyDescent="0.2">
      <c r="N51" s="48">
        <v>49</v>
      </c>
      <c r="O51" s="48">
        <v>118</v>
      </c>
      <c r="P51" s="48">
        <f>IF((Resultados!D11='BR mujer'!N51),O51,0)</f>
        <v>0</v>
      </c>
      <c r="Q51" s="48">
        <v>49</v>
      </c>
      <c r="R51" s="48">
        <v>108</v>
      </c>
      <c r="S51" s="48">
        <f>IF((Resultados!D12='BR mujer'!Q51),R51,0)</f>
        <v>0</v>
      </c>
      <c r="T51" s="48">
        <v>49</v>
      </c>
      <c r="U51" s="48">
        <v>99</v>
      </c>
      <c r="V51" s="48">
        <f>IF((Resultados!D13='BR mujer'!T51),U51,0)</f>
        <v>0</v>
      </c>
      <c r="W51" s="48">
        <v>49</v>
      </c>
      <c r="X51" s="48">
        <v>87</v>
      </c>
      <c r="Y51" s="48">
        <f>IF((Resultados!D14='BR mujer'!W51),X51,0)</f>
        <v>0</v>
      </c>
      <c r="Z51" s="48">
        <v>49</v>
      </c>
      <c r="AA51" s="48">
        <v>100</v>
      </c>
      <c r="AB51" s="48">
        <f>IF((Resultados!D15='BR mujer'!Z51),AA51,0)</f>
        <v>0</v>
      </c>
      <c r="AC51" s="48">
        <v>49</v>
      </c>
      <c r="AD51" s="48">
        <v>90</v>
      </c>
      <c r="AE51" s="48">
        <f>IF((Resultados!D16='BR mujer'!AC51),AD51,0)</f>
        <v>0</v>
      </c>
      <c r="AF51" s="48">
        <v>49</v>
      </c>
      <c r="AG51" s="48">
        <v>94</v>
      </c>
      <c r="AH51" s="48">
        <f>IF((Resultados!D17='BR mujer'!AF51),AG51,0)</f>
        <v>0</v>
      </c>
      <c r="AI51" s="48">
        <v>49</v>
      </c>
      <c r="AJ51" s="48">
        <v>111</v>
      </c>
      <c r="AK51" s="48">
        <f>IF((Resultados!D18='BR mujer'!AI51),AJ51,0)</f>
        <v>0</v>
      </c>
      <c r="AM51" s="48" t="s">
        <v>128</v>
      </c>
      <c r="AN51" s="48">
        <f>SUM(AN2:AN50)</f>
        <v>0</v>
      </c>
      <c r="AP51" s="48" t="s">
        <v>133</v>
      </c>
      <c r="AQ51" s="48">
        <f>SUM(AQ2:AQ50)</f>
        <v>0</v>
      </c>
      <c r="AR51" s="48">
        <v>49</v>
      </c>
      <c r="AS51" s="48">
        <v>73</v>
      </c>
      <c r="AT51" s="48">
        <f>IF((Resultados!D23='BR mujer'!AR51),AS51,0)</f>
        <v>0</v>
      </c>
      <c r="AU51" s="48">
        <v>49</v>
      </c>
      <c r="AV51" s="48">
        <v>92</v>
      </c>
      <c r="AW51" s="48">
        <f>IF((Resultados!D24='BR mujer'!AU51),AV51,0)</f>
        <v>0</v>
      </c>
      <c r="BG51" s="48">
        <v>49</v>
      </c>
      <c r="BH51" s="48">
        <v>94</v>
      </c>
      <c r="BI51" s="48">
        <f>IF((Resultados!D30='BR mujer'!BG51),BH51,0)</f>
        <v>0</v>
      </c>
      <c r="BJ51" s="48">
        <v>49</v>
      </c>
      <c r="BK51" s="48">
        <v>112</v>
      </c>
      <c r="BL51" s="48">
        <f>IF((Resultados!D31='BR mujer'!BJ51),BK51,0)</f>
        <v>0</v>
      </c>
      <c r="BM51" s="48">
        <v>49</v>
      </c>
      <c r="BN51" s="48">
        <v>83</v>
      </c>
      <c r="BO51" s="48">
        <f>IF((Resultados!D32='BR mujer'!BM51),BN51,0)</f>
        <v>0</v>
      </c>
      <c r="BT51" s="48" t="s">
        <v>132</v>
      </c>
      <c r="BU51" s="48">
        <f>SUM(BU2:BU50)</f>
        <v>0</v>
      </c>
    </row>
    <row r="52" spans="14:73" ht="12.75" customHeight="1" x14ac:dyDescent="0.2">
      <c r="N52" s="48">
        <v>50</v>
      </c>
      <c r="O52" s="48">
        <v>120</v>
      </c>
      <c r="P52" s="48">
        <f>IF((Resultados!D11='BR mujer'!N52),O52,0)</f>
        <v>0</v>
      </c>
      <c r="Q52" s="48">
        <v>50</v>
      </c>
      <c r="R52" s="48">
        <v>112</v>
      </c>
      <c r="S52" s="48">
        <f>IF((Resultados!D12='BR mujer'!Q52),R52,0)</f>
        <v>0</v>
      </c>
      <c r="T52" s="48">
        <v>50</v>
      </c>
      <c r="U52" s="48">
        <v>101</v>
      </c>
      <c r="V52" s="48">
        <f>IF((Resultados!D13='BR mujer'!T52),U52,0)</f>
        <v>0</v>
      </c>
      <c r="W52" s="48">
        <v>50</v>
      </c>
      <c r="X52" s="48">
        <v>89</v>
      </c>
      <c r="Y52" s="48">
        <f>IF((Resultados!D14='BR mujer'!W52),X52,0)</f>
        <v>0</v>
      </c>
      <c r="Z52" s="48">
        <v>50</v>
      </c>
      <c r="AA52" s="48">
        <v>102</v>
      </c>
      <c r="AB52" s="48">
        <f>IF((Resultados!D15='BR mujer'!Z52),AA52,0)</f>
        <v>0</v>
      </c>
      <c r="AC52" s="48">
        <v>50</v>
      </c>
      <c r="AD52" s="48">
        <v>91</v>
      </c>
      <c r="AE52" s="48">
        <f>IF((Resultados!D16='BR mujer'!AC52),AD52,0)</f>
        <v>0</v>
      </c>
      <c r="AF52" s="48">
        <v>50</v>
      </c>
      <c r="AG52" s="48">
        <v>94</v>
      </c>
      <c r="AH52" s="48">
        <f>IF((Resultados!D17='BR mujer'!AF52),AG52,0)</f>
        <v>0</v>
      </c>
      <c r="AI52" s="48">
        <v>50</v>
      </c>
      <c r="AJ52" s="48">
        <v>113</v>
      </c>
      <c r="AK52" s="48">
        <f>IF((Resultados!D18='BR mujer'!AI52),AJ52,0)</f>
        <v>0</v>
      </c>
      <c r="AR52" s="48">
        <v>50</v>
      </c>
      <c r="AS52" s="48">
        <v>74</v>
      </c>
      <c r="AT52" s="48">
        <f>IF((Resultados!D23='BR mujer'!AR52),AS52,0)</f>
        <v>0</v>
      </c>
      <c r="AU52" s="48">
        <v>50</v>
      </c>
      <c r="AV52" s="48">
        <v>96</v>
      </c>
      <c r="AW52" s="48">
        <f>IF((Resultados!D24='BR mujer'!AU52),AV52,0)</f>
        <v>0</v>
      </c>
      <c r="BG52" s="48">
        <v>50</v>
      </c>
      <c r="BH52" s="48">
        <v>95</v>
      </c>
      <c r="BI52" s="48">
        <f>IF((Resultados!D30='BR mujer'!BG52),BH52,0)</f>
        <v>0</v>
      </c>
      <c r="BJ52" s="48">
        <v>50</v>
      </c>
      <c r="BK52" s="48">
        <v>115</v>
      </c>
      <c r="BL52" s="48">
        <f>IF((Resultados!D31&gt;='BR mujer'!BJ52),BK52,0)</f>
        <v>0</v>
      </c>
      <c r="BM52" s="48">
        <v>50</v>
      </c>
      <c r="BN52" s="48">
        <v>85</v>
      </c>
      <c r="BO52" s="48">
        <f>IF((Resultados!D32='BR mujer'!BM52),BN52,0)</f>
        <v>0</v>
      </c>
    </row>
    <row r="53" spans="14:73" ht="12.75" customHeight="1" x14ac:dyDescent="0.2">
      <c r="N53" s="48">
        <v>51</v>
      </c>
      <c r="O53" s="48">
        <v>121</v>
      </c>
      <c r="P53" s="48">
        <f>IF((Resultados!D11&gt;='BR mujer'!N53),O53,0)</f>
        <v>0</v>
      </c>
      <c r="Q53" s="48">
        <v>51</v>
      </c>
      <c r="R53" s="48">
        <v>116</v>
      </c>
      <c r="S53" s="48">
        <f>IF((Resultados!D12='BR mujer'!Q53),R53,0)</f>
        <v>0</v>
      </c>
      <c r="T53" s="48">
        <v>51</v>
      </c>
      <c r="U53" s="48">
        <v>106</v>
      </c>
      <c r="V53" s="48">
        <f>IF((Resultados!D13='BR mujer'!T53),U53,0)</f>
        <v>0</v>
      </c>
      <c r="W53" s="48">
        <v>51</v>
      </c>
      <c r="X53" s="48">
        <v>91</v>
      </c>
      <c r="Y53" s="48">
        <f>IF((Resultados!D14='BR mujer'!W53),X53,0)</f>
        <v>0</v>
      </c>
      <c r="Z53" s="48">
        <v>51</v>
      </c>
      <c r="AA53" s="48">
        <v>103</v>
      </c>
      <c r="AB53" s="48">
        <f>IF((Resultados!D15='BR mujer'!Z53),AA53,0)</f>
        <v>0</v>
      </c>
      <c r="AC53" s="48">
        <v>51</v>
      </c>
      <c r="AD53" s="48">
        <v>93</v>
      </c>
      <c r="AE53" s="48">
        <f>IF((Resultados!D16='BR mujer'!AC53),AD53,0)</f>
        <v>0</v>
      </c>
      <c r="AF53" s="48">
        <v>51</v>
      </c>
      <c r="AG53" s="48">
        <v>95</v>
      </c>
      <c r="AH53" s="48">
        <f>IF((Resultados!D17='BR mujer'!AF53),AG53,0)</f>
        <v>0</v>
      </c>
      <c r="AI53" s="48">
        <v>51</v>
      </c>
      <c r="AJ53" s="48">
        <v>115</v>
      </c>
      <c r="AK53" s="48">
        <f>IF((Resultados!D18='BR mujer'!AI53),AJ53,0)</f>
        <v>0</v>
      </c>
      <c r="AR53" s="48">
        <v>51</v>
      </c>
      <c r="AS53" s="48">
        <v>75</v>
      </c>
      <c r="AT53" s="48">
        <f>IF((Resultados!D23='BR mujer'!AR53),AS53,0)</f>
        <v>0</v>
      </c>
      <c r="AU53" s="48">
        <v>51</v>
      </c>
      <c r="AV53" s="48">
        <v>100</v>
      </c>
      <c r="AW53" s="48">
        <f>IF((Resultados!D24='BR mujer'!AU53),AV53,0)</f>
        <v>0</v>
      </c>
      <c r="BG53" s="48">
        <v>51</v>
      </c>
      <c r="BH53" s="48">
        <v>96</v>
      </c>
      <c r="BI53" s="48">
        <f>IF((Resultados!D30='BR mujer'!BG53),BH53,0)</f>
        <v>0</v>
      </c>
      <c r="BK53" s="48" t="s">
        <v>135</v>
      </c>
      <c r="BL53" s="48">
        <f>SUM(BL2:BL52)</f>
        <v>0</v>
      </c>
      <c r="BM53" s="48">
        <v>51</v>
      </c>
      <c r="BN53" s="48">
        <v>87</v>
      </c>
      <c r="BO53" s="48">
        <f>IF((Resultados!D32='BR mujer'!BM53),BN53,0)</f>
        <v>0</v>
      </c>
    </row>
    <row r="54" spans="14:73" ht="12.75" customHeight="1" x14ac:dyDescent="0.2">
      <c r="O54" s="48" t="s">
        <v>131</v>
      </c>
      <c r="P54" s="48">
        <f>SUM(P2:P53)</f>
        <v>0</v>
      </c>
      <c r="Q54" s="48">
        <v>52</v>
      </c>
      <c r="R54" s="48">
        <v>118</v>
      </c>
      <c r="S54" s="48">
        <f>IF((Resultados!D12='BR mujer'!Q54),R54,0)</f>
        <v>0</v>
      </c>
      <c r="T54" s="48">
        <v>52</v>
      </c>
      <c r="U54" s="48">
        <v>121</v>
      </c>
      <c r="V54" s="48">
        <f>IF((Resultados!D13&gt;='BR mujer'!T54),U54,0)</f>
        <v>0</v>
      </c>
      <c r="W54" s="48">
        <v>52</v>
      </c>
      <c r="X54" s="48">
        <v>96</v>
      </c>
      <c r="Y54" s="48">
        <f>IF((Resultados!D14='BR mujer'!W54),X54,0)</f>
        <v>0</v>
      </c>
      <c r="Z54" s="48">
        <v>52</v>
      </c>
      <c r="AA54" s="48">
        <v>105</v>
      </c>
      <c r="AB54" s="48">
        <f>IF((Resultados!D15='BR mujer'!Z54),AA54,0)</f>
        <v>0</v>
      </c>
      <c r="AC54" s="48">
        <v>52</v>
      </c>
      <c r="AD54" s="48">
        <v>95</v>
      </c>
      <c r="AE54" s="48">
        <f>IF((Resultados!D16='BR mujer'!AC54),AD54,0)</f>
        <v>0</v>
      </c>
      <c r="AF54" s="48">
        <v>52</v>
      </c>
      <c r="AG54" s="48">
        <v>95</v>
      </c>
      <c r="AH54" s="48">
        <f>IF((Resultados!D17='BR mujer'!AF54),AG54,0)</f>
        <v>0</v>
      </c>
      <c r="AI54" s="48">
        <v>52</v>
      </c>
      <c r="AJ54" s="48">
        <v>118</v>
      </c>
      <c r="AK54" s="48">
        <f>IF((Resultados!D18='BR mujer'!AI54),AJ54,0)</f>
        <v>0</v>
      </c>
      <c r="AR54" s="48">
        <v>52</v>
      </c>
      <c r="AS54" s="48">
        <v>78</v>
      </c>
      <c r="AT54" s="48">
        <f>IF((Resultados!D23='BR mujer'!AR54),AS54,0)</f>
        <v>0</v>
      </c>
      <c r="AU54" s="48">
        <v>52</v>
      </c>
      <c r="AV54" s="48">
        <v>104</v>
      </c>
      <c r="AW54" s="48">
        <f>IF((Resultados!D24='BR mujer'!AU54),AV54,0)</f>
        <v>0</v>
      </c>
      <c r="BG54" s="48">
        <v>52</v>
      </c>
      <c r="BH54" s="48">
        <v>97</v>
      </c>
      <c r="BI54" s="48">
        <f>IF((Resultados!D30='BR mujer'!BG54),BH54,0)</f>
        <v>0</v>
      </c>
      <c r="BM54" s="48">
        <v>52</v>
      </c>
      <c r="BN54" s="48">
        <v>88</v>
      </c>
      <c r="BO54" s="48">
        <f>IF((Resultados!D32='BR mujer'!BM54),BN54,0)</f>
        <v>0</v>
      </c>
    </row>
    <row r="55" spans="14:73" ht="12.75" customHeight="1" x14ac:dyDescent="0.2">
      <c r="Q55" s="48">
        <v>53</v>
      </c>
      <c r="R55" s="48">
        <v>121</v>
      </c>
      <c r="S55" s="48">
        <f>IF((Resultados!D12&gt;='BR mujer'!Q55),R55,0)</f>
        <v>0</v>
      </c>
      <c r="U55" s="48" t="s">
        <v>140</v>
      </c>
      <c r="V55" s="48">
        <f>SUM(V2:V54)</f>
        <v>0</v>
      </c>
      <c r="W55" s="48">
        <v>53</v>
      </c>
      <c r="X55" s="48">
        <v>101</v>
      </c>
      <c r="Y55" s="48">
        <f>IF((Resultados!D14='BR mujer'!W55),X55,0)</f>
        <v>0</v>
      </c>
      <c r="Z55" s="48">
        <v>53</v>
      </c>
      <c r="AA55" s="48">
        <v>106</v>
      </c>
      <c r="AB55" s="48">
        <f>IF((Resultados!D15='BR mujer'!Z55),AA55,0)</f>
        <v>0</v>
      </c>
      <c r="AC55" s="48">
        <v>53</v>
      </c>
      <c r="AD55" s="48">
        <v>97</v>
      </c>
      <c r="AE55" s="48">
        <f>IF((Resultados!D16='BR mujer'!AC55),AD55,0)</f>
        <v>0</v>
      </c>
      <c r="AF55" s="48">
        <v>53</v>
      </c>
      <c r="AG55" s="48">
        <v>96</v>
      </c>
      <c r="AH55" s="48">
        <f>IF((Resultados!D17='BR mujer'!AF55),AG55,0)</f>
        <v>0</v>
      </c>
      <c r="AI55" s="48">
        <v>53</v>
      </c>
      <c r="AJ55" s="48">
        <v>121</v>
      </c>
      <c r="AK55" s="48">
        <f>IF((Resultados!D18&gt;='BR mujer'!AI55),AJ55,0)</f>
        <v>0</v>
      </c>
      <c r="AR55" s="48">
        <v>53</v>
      </c>
      <c r="AS55" s="48">
        <v>81</v>
      </c>
      <c r="AT55" s="48">
        <f>IF((Resultados!D23='BR mujer'!AR55),AS55,0)</f>
        <v>0</v>
      </c>
      <c r="AU55" s="48">
        <v>53</v>
      </c>
      <c r="AV55" s="48">
        <v>107</v>
      </c>
      <c r="AW55" s="48">
        <f>IF((Resultados!D24='BR mujer'!AU55),AV55,0)</f>
        <v>0</v>
      </c>
      <c r="BG55" s="48">
        <v>53</v>
      </c>
      <c r="BH55" s="48">
        <v>98</v>
      </c>
      <c r="BI55" s="48">
        <f>IF((Resultados!D30='BR mujer'!BG55),BH55,0)</f>
        <v>0</v>
      </c>
      <c r="BM55" s="48">
        <v>53</v>
      </c>
      <c r="BN55" s="48">
        <v>89</v>
      </c>
      <c r="BO55" s="48">
        <f>IF((Resultados!D32='BR mujer'!BM55),BN55,0)</f>
        <v>0</v>
      </c>
    </row>
    <row r="56" spans="14:73" ht="12.75" customHeight="1" x14ac:dyDescent="0.2">
      <c r="R56" s="48" t="s">
        <v>134</v>
      </c>
      <c r="S56" s="48">
        <f>SUM(S2:S55)</f>
        <v>0</v>
      </c>
      <c r="W56" s="48">
        <v>54</v>
      </c>
      <c r="X56" s="48">
        <v>106</v>
      </c>
      <c r="Y56" s="48">
        <f>IF((Resultados!D14='BR mujer'!W56),X56,0)</f>
        <v>0</v>
      </c>
      <c r="Z56" s="48">
        <v>54</v>
      </c>
      <c r="AA56" s="48">
        <v>111</v>
      </c>
      <c r="AB56" s="48">
        <f>IF((Resultados!D15='BR mujer'!Z56),AA56,0)</f>
        <v>0</v>
      </c>
      <c r="AC56" s="48">
        <v>54</v>
      </c>
      <c r="AD56" s="48">
        <v>99</v>
      </c>
      <c r="AE56" s="48">
        <f>IF((Resultados!D16='BR mujer'!AC56),AD56,0)</f>
        <v>0</v>
      </c>
      <c r="AF56" s="48">
        <v>54</v>
      </c>
      <c r="AG56" s="48">
        <v>98</v>
      </c>
      <c r="AH56" s="48">
        <f>IF((Resultados!D17='BR mujer'!AF56),AG56,0)</f>
        <v>0</v>
      </c>
      <c r="AJ56" s="48" t="s">
        <v>138</v>
      </c>
      <c r="AK56" s="48">
        <f>SUM(AK2:AK55)</f>
        <v>0</v>
      </c>
      <c r="AR56" s="48">
        <v>54</v>
      </c>
      <c r="AS56" s="48">
        <v>83</v>
      </c>
      <c r="AT56" s="48">
        <f>IF((Resultados!D23='BR mujer'!AR56),AS56,0)</f>
        <v>0</v>
      </c>
      <c r="AU56" s="48">
        <v>54</v>
      </c>
      <c r="AV56" s="48">
        <v>109</v>
      </c>
      <c r="AW56" s="48">
        <f>IF((Resultados!D24='BR mujer'!AU56),AV56,0)</f>
        <v>0</v>
      </c>
      <c r="BG56" s="48">
        <v>54</v>
      </c>
      <c r="BH56" s="48">
        <v>100</v>
      </c>
      <c r="BI56" s="48">
        <f>IF((Resultados!D30='BR mujer'!BG56),BH56,0)</f>
        <v>0</v>
      </c>
      <c r="BM56" s="48">
        <v>54</v>
      </c>
      <c r="BN56" s="48">
        <v>90</v>
      </c>
      <c r="BO56" s="48">
        <f>IF((Resultados!D32='BR mujer'!BM56),BN56,0)</f>
        <v>0</v>
      </c>
    </row>
    <row r="57" spans="14:73" ht="12.75" customHeight="1" x14ac:dyDescent="0.2">
      <c r="W57" s="48">
        <v>55</v>
      </c>
      <c r="X57" s="48">
        <v>112</v>
      </c>
      <c r="Y57" s="48">
        <f>IF((Resultados!D14='BR mujer'!W57),X57,0)</f>
        <v>0</v>
      </c>
      <c r="Z57" s="48">
        <v>55</v>
      </c>
      <c r="AA57" s="48">
        <v>116</v>
      </c>
      <c r="AB57" s="48">
        <f>IF((Resultados!D15='BR mujer'!Z57),AA57,0)</f>
        <v>0</v>
      </c>
      <c r="AC57" s="48">
        <v>55</v>
      </c>
      <c r="AD57" s="48">
        <v>101</v>
      </c>
      <c r="AE57" s="48">
        <f>IF((Resultados!D16='BR mujer'!AC57),AD57,0)</f>
        <v>0</v>
      </c>
      <c r="AF57" s="48">
        <v>55</v>
      </c>
      <c r="AG57" s="48">
        <v>100</v>
      </c>
      <c r="AH57" s="48">
        <f>IF((Resultados!D17='BR mujer'!AF57),AG57,0)</f>
        <v>0</v>
      </c>
      <c r="AR57" s="48">
        <v>55</v>
      </c>
      <c r="AS57" s="48">
        <v>85</v>
      </c>
      <c r="AT57" s="48">
        <f>IF((Resultados!D23='BR mujer'!AR57),AS57,0)</f>
        <v>0</v>
      </c>
      <c r="AU57" s="48">
        <v>55</v>
      </c>
      <c r="AV57" s="48">
        <v>111</v>
      </c>
      <c r="AW57" s="48">
        <f>IF((Resultados!D24='BR mujer'!AU57),AV57,0)</f>
        <v>0</v>
      </c>
      <c r="BG57" s="48">
        <v>55</v>
      </c>
      <c r="BH57" s="48">
        <v>105</v>
      </c>
      <c r="BI57" s="48">
        <f>IF((Resultados!D30='BR mujer'!BG57),BH57,0)</f>
        <v>0</v>
      </c>
      <c r="BM57" s="48">
        <v>55</v>
      </c>
      <c r="BN57" s="48">
        <v>92</v>
      </c>
      <c r="BO57" s="48">
        <f>IF((Resultados!D32='BR mujer'!BM57),BN57,0)</f>
        <v>0</v>
      </c>
    </row>
    <row r="58" spans="14:73" ht="12.75" customHeight="1" x14ac:dyDescent="0.2">
      <c r="W58" s="48">
        <v>56</v>
      </c>
      <c r="X58" s="48">
        <v>118</v>
      </c>
      <c r="Y58" s="48">
        <f>IF((Resultados!D14='BR mujer'!W58),X58,0)</f>
        <v>0</v>
      </c>
      <c r="Z58" s="48">
        <v>56</v>
      </c>
      <c r="AA58" s="48">
        <v>121</v>
      </c>
      <c r="AB58" s="48">
        <f>IF((Resultados!D15&gt;='BR mujer'!Z58),AA58,0)</f>
        <v>0</v>
      </c>
      <c r="AC58" s="48">
        <v>56</v>
      </c>
      <c r="AD58" s="48">
        <v>103</v>
      </c>
      <c r="AE58" s="48">
        <f>IF((Resultados!D16='BR mujer'!AC58),AD58,0)</f>
        <v>0</v>
      </c>
      <c r="AF58" s="48">
        <v>56</v>
      </c>
      <c r="AG58" s="48">
        <v>103</v>
      </c>
      <c r="AH58" s="48">
        <f>IF((Resultados!D17='BR mujer'!AF58),AG58,0)</f>
        <v>0</v>
      </c>
      <c r="AR58" s="48">
        <v>56</v>
      </c>
      <c r="AS58" s="48">
        <v>88</v>
      </c>
      <c r="AT58" s="48">
        <f>IF((Resultados!D23='BR mujer'!AR58),AS58,0)</f>
        <v>0</v>
      </c>
      <c r="AU58" s="48">
        <v>56</v>
      </c>
      <c r="AV58" s="48">
        <v>114</v>
      </c>
      <c r="AW58" s="48">
        <f>IF((Resultados!D24='BR mujer'!AU58),AV58,0)</f>
        <v>0</v>
      </c>
      <c r="BG58" s="48">
        <v>56</v>
      </c>
      <c r="BH58" s="48">
        <v>110</v>
      </c>
      <c r="BI58" s="48">
        <f>IF((Resultados!D30='BR mujer'!BG58),BH58,0)</f>
        <v>0</v>
      </c>
      <c r="BM58" s="48">
        <v>56</v>
      </c>
      <c r="BN58" s="48">
        <v>95</v>
      </c>
      <c r="BO58" s="48">
        <f>IF((Resultados!D32='BR mujer'!BM58),BN58,0)</f>
        <v>0</v>
      </c>
    </row>
    <row r="59" spans="14:73" ht="12.75" customHeight="1" x14ac:dyDescent="0.2">
      <c r="W59" s="48">
        <v>57</v>
      </c>
      <c r="X59" s="48">
        <v>121</v>
      </c>
      <c r="Y59" s="48">
        <f>IF((Resultados!D14&gt;='BR mujer'!W59),X59,0)</f>
        <v>0</v>
      </c>
      <c r="AA59" s="48" t="s">
        <v>137</v>
      </c>
      <c r="AB59" s="48">
        <f>SUM(AB2:AB58)</f>
        <v>0</v>
      </c>
      <c r="AC59" s="48">
        <v>57</v>
      </c>
      <c r="AD59" s="48">
        <v>106</v>
      </c>
      <c r="AE59" s="48">
        <f>IF((Resultados!D16='BR mujer'!AC59),AD59,0)</f>
        <v>0</v>
      </c>
      <c r="AF59" s="48">
        <v>57</v>
      </c>
      <c r="AG59" s="48">
        <v>106</v>
      </c>
      <c r="AH59" s="48">
        <f>IF((Resultados!D17='BR mujer'!AF59),AG59,0)</f>
        <v>0</v>
      </c>
      <c r="AR59" s="48">
        <v>57</v>
      </c>
      <c r="AS59" s="48">
        <v>92</v>
      </c>
      <c r="AT59" s="48">
        <f>IF((Resultados!D23='BR mujer'!AR59),AS59,0)</f>
        <v>0</v>
      </c>
      <c r="AU59" s="48">
        <v>57</v>
      </c>
      <c r="AV59" s="48">
        <v>117</v>
      </c>
      <c r="AW59" s="48">
        <f>IF((Resultados!D24='BR mujer'!AU59),AV59,0)</f>
        <v>0</v>
      </c>
      <c r="BG59" s="48">
        <v>57</v>
      </c>
      <c r="BH59" s="48">
        <v>115</v>
      </c>
      <c r="BI59" s="48">
        <f>IF((Resultados!D30&gt;='BR mujer'!BG59),BH59,0)</f>
        <v>0</v>
      </c>
      <c r="BM59" s="48">
        <v>57</v>
      </c>
      <c r="BN59" s="48">
        <v>97</v>
      </c>
      <c r="BO59" s="48">
        <f>IF((Resultados!D32='BR mujer'!BM59),BN59,0)</f>
        <v>0</v>
      </c>
    </row>
    <row r="60" spans="14:73" ht="12.75" customHeight="1" x14ac:dyDescent="0.2">
      <c r="X60" s="48" t="s">
        <v>145</v>
      </c>
      <c r="Y60" s="48">
        <f>SUM(Y2:Y59)</f>
        <v>0</v>
      </c>
      <c r="AC60" s="48">
        <v>58</v>
      </c>
      <c r="AD60" s="48">
        <v>111</v>
      </c>
      <c r="AE60" s="48">
        <f>IF((Resultados!D16='BR mujer'!AC60),AD60,0)</f>
        <v>0</v>
      </c>
      <c r="AF60" s="48">
        <v>58</v>
      </c>
      <c r="AG60" s="48">
        <v>111</v>
      </c>
      <c r="AH60" s="48">
        <f>IF((Resultados!D17='BR mujer'!AF60),AG60,0)</f>
        <v>0</v>
      </c>
      <c r="AR60" s="48">
        <v>58</v>
      </c>
      <c r="AS60" s="48">
        <v>96</v>
      </c>
      <c r="AT60" s="48">
        <f>IF((Resultados!D23='BR mujer'!AR60),AS60,0)</f>
        <v>0</v>
      </c>
      <c r="AU60" s="48">
        <v>58</v>
      </c>
      <c r="AV60" s="48">
        <v>119</v>
      </c>
      <c r="AW60" s="48">
        <f>IF((Resultados!D24='BR mujer'!AU60),AV60,0)</f>
        <v>0</v>
      </c>
      <c r="BH60" s="48" t="s">
        <v>139</v>
      </c>
      <c r="BI60" s="48">
        <f>SUM(BI2:BI59)</f>
        <v>0</v>
      </c>
      <c r="BM60" s="48">
        <v>58</v>
      </c>
      <c r="BN60" s="48">
        <v>100</v>
      </c>
      <c r="BO60" s="48">
        <f>IF((Resultados!D32='BR mujer'!BM60),BN60,0)</f>
        <v>0</v>
      </c>
    </row>
    <row r="61" spans="14:73" ht="12.75" customHeight="1" x14ac:dyDescent="0.2">
      <c r="AC61" s="48">
        <v>59</v>
      </c>
      <c r="AD61" s="48">
        <v>115</v>
      </c>
      <c r="AE61" s="48">
        <f>IF((Resultados!D16='BR mujer'!AC61),AD61,0)</f>
        <v>0</v>
      </c>
      <c r="AF61" s="48">
        <v>59</v>
      </c>
      <c r="AG61" s="48">
        <v>116</v>
      </c>
      <c r="AH61" s="48">
        <f>IF((Resultados!D17='BR mujer'!AF61),AG61,0)</f>
        <v>0</v>
      </c>
      <c r="AR61" s="48">
        <v>59</v>
      </c>
      <c r="AS61" s="48">
        <v>100</v>
      </c>
      <c r="AT61" s="48">
        <f>IF((Resultados!D23='BR mujer'!AR61),AS61,0)</f>
        <v>0</v>
      </c>
      <c r="AU61" s="48">
        <v>59</v>
      </c>
      <c r="AV61" s="48">
        <v>121</v>
      </c>
      <c r="AW61" s="48">
        <f>IF((Resultados!D24&gt;='BR mujer'!AU61),AV61,0)</f>
        <v>0</v>
      </c>
      <c r="BM61" s="48">
        <v>59</v>
      </c>
      <c r="BN61" s="48">
        <v>102</v>
      </c>
      <c r="BO61" s="48">
        <f>IF((Resultados!D32='BR mujer'!BM61),BN61,0)</f>
        <v>0</v>
      </c>
    </row>
    <row r="62" spans="14:73" ht="12.75" customHeight="1" x14ac:dyDescent="0.2">
      <c r="AC62" s="48">
        <v>60</v>
      </c>
      <c r="AD62" s="48">
        <v>117</v>
      </c>
      <c r="AE62" s="48">
        <f>IF((Resultados!D16='BR mujer'!AC62),AD62,0)</f>
        <v>0</v>
      </c>
      <c r="AF62" s="48">
        <v>60</v>
      </c>
      <c r="AG62" s="48">
        <v>121</v>
      </c>
      <c r="AH62" s="48">
        <f>IF((Resultados!D17&gt;='BR mujer'!AF62),AG62,0)</f>
        <v>0</v>
      </c>
      <c r="AR62" s="48">
        <v>60</v>
      </c>
      <c r="AS62" s="48">
        <v>103</v>
      </c>
      <c r="AT62" s="48">
        <f>IF((Resultados!D23='BR mujer'!AR62),AS62,0)</f>
        <v>0</v>
      </c>
      <c r="AV62" s="48" t="s">
        <v>143</v>
      </c>
      <c r="AW62" s="48">
        <f>SUM(AW2:AW61)</f>
        <v>7</v>
      </c>
      <c r="BM62" s="48">
        <v>60</v>
      </c>
      <c r="BN62" s="48">
        <v>104</v>
      </c>
      <c r="BO62" s="48">
        <f>IF((Resultados!D32='BR mujer'!BM62),BN62,0)</f>
        <v>0</v>
      </c>
    </row>
    <row r="63" spans="14:73" ht="12.75" customHeight="1" x14ac:dyDescent="0.2">
      <c r="AC63" s="48">
        <v>61</v>
      </c>
      <c r="AD63" s="48">
        <v>119</v>
      </c>
      <c r="AE63" s="48">
        <f>IF((Resultados!D16='BR mujer'!AC63),AD63,0)</f>
        <v>0</v>
      </c>
      <c r="AG63" s="48" t="s">
        <v>142</v>
      </c>
      <c r="AH63" s="48">
        <f>SUM(AH2:AH62)</f>
        <v>0</v>
      </c>
      <c r="AR63" s="48">
        <v>61</v>
      </c>
      <c r="AS63" s="48">
        <v>106</v>
      </c>
      <c r="AT63" s="48">
        <f>IF((Resultados!D23='BR mujer'!AR63),AS63,0)</f>
        <v>0</v>
      </c>
      <c r="BM63" s="48">
        <v>61</v>
      </c>
      <c r="BN63" s="48">
        <v>107</v>
      </c>
      <c r="BO63" s="48">
        <f>IF((Resultados!D32='BR mujer'!BM63),BN63,0)</f>
        <v>0</v>
      </c>
    </row>
    <row r="64" spans="14:73" ht="12.75" customHeight="1" x14ac:dyDescent="0.2">
      <c r="AC64" s="48">
        <v>62</v>
      </c>
      <c r="AD64" s="48">
        <v>121</v>
      </c>
      <c r="AE64" s="48">
        <f>IF((Resultados!D16&gt;='BR mujer'!AC64),AD64,0)</f>
        <v>0</v>
      </c>
      <c r="AR64" s="48">
        <v>62</v>
      </c>
      <c r="AS64" s="48">
        <v>109</v>
      </c>
      <c r="AT64" s="48">
        <f>IF((Resultados!D23='BR mujer'!AR64),AS64,0)</f>
        <v>0</v>
      </c>
      <c r="BM64" s="48">
        <v>62</v>
      </c>
      <c r="BN64" s="48">
        <v>110</v>
      </c>
      <c r="BO64" s="48">
        <f>IF((Resultados!D32='BR mujer'!BM64),BN64,0)</f>
        <v>0</v>
      </c>
    </row>
    <row r="65" spans="30:67" ht="12.75" customHeight="1" x14ac:dyDescent="0.2">
      <c r="AD65" s="48" t="s">
        <v>136</v>
      </c>
      <c r="AE65" s="48">
        <f>SUM(AE2:AE64)</f>
        <v>0</v>
      </c>
      <c r="AR65" s="48">
        <v>63</v>
      </c>
      <c r="AS65" s="48">
        <v>112</v>
      </c>
      <c r="AT65" s="48">
        <f>IF((Resultados!D23='BR mujer'!AR65),AS65,0)</f>
        <v>0</v>
      </c>
      <c r="BM65" s="48">
        <v>63</v>
      </c>
      <c r="BN65" s="48">
        <v>115</v>
      </c>
      <c r="BO65" s="48">
        <f>IF((Resultados!D32&gt;='BR mujer'!BM65),BN65,0)</f>
        <v>0</v>
      </c>
    </row>
    <row r="66" spans="30:67" ht="12.75" customHeight="1" x14ac:dyDescent="0.2">
      <c r="AR66" s="48">
        <v>64</v>
      </c>
      <c r="AS66" s="48">
        <v>115</v>
      </c>
      <c r="AT66" s="48">
        <f>IF((Resultados!D23='BR mujer'!AR66),AS66,0)</f>
        <v>0</v>
      </c>
      <c r="BN66" s="48" t="s">
        <v>135</v>
      </c>
      <c r="BO66" s="48">
        <f>SUM(BO2:BO65)</f>
        <v>0</v>
      </c>
    </row>
    <row r="67" spans="30:67" ht="12.75" customHeight="1" x14ac:dyDescent="0.2">
      <c r="AR67" s="48">
        <v>65</v>
      </c>
      <c r="AS67" s="48">
        <v>121</v>
      </c>
      <c r="AT67" s="48">
        <f>IF((Resultados!D23&gt;='BR mujer'!AR67),AS67,0)</f>
        <v>0</v>
      </c>
    </row>
    <row r="68" spans="30:67" ht="12.75" customHeight="1" x14ac:dyDescent="0.2">
      <c r="AS68" s="48" t="s">
        <v>144</v>
      </c>
      <c r="AT68" s="48">
        <f>SUM(AT2:AT67)</f>
        <v>0</v>
      </c>
    </row>
    <row r="136" spans="17:74" ht="12.75" customHeight="1" x14ac:dyDescent="0.2">
      <c r="Q136" s="48" t="b">
        <f>AND((Resultados!U4&gt;'BR mujer'!O135),(Resultados!U4&lt;='BR mujer'!O136))</f>
        <v>0</v>
      </c>
      <c r="T136" s="48" t="b">
        <f>AND((Resultados!Y4&gt;'BR mujer'!R135),(Resultados!Y4&lt;='BR mujer'!R136))</f>
        <v>0</v>
      </c>
      <c r="W136" s="48" t="b">
        <f>AND((Resultados!AC4&gt;'BR mujer'!U135),(Resultados!AC4&lt;='BR mujer'!U136))</f>
        <v>0</v>
      </c>
      <c r="Z136" s="48" t="b">
        <f>AND((Resultados!AG4&gt;'BR mujer'!X135),(Resultados!AG4&lt;='BR mujer'!X136))</f>
        <v>0</v>
      </c>
      <c r="AC136" s="48" t="b">
        <f>AND((Resultados!AK4&gt;'BR mujer'!AA135),(Resultados!AK4&lt;='BR mujer'!AA136))</f>
        <v>0</v>
      </c>
      <c r="AF136" s="48" t="b">
        <f>AND((Resultados!AO4&gt;'BR mujer'!AD135),(Resultados!AO4&lt;='BR mujer'!AD136))</f>
        <v>0</v>
      </c>
      <c r="AI136" s="48" t="b">
        <f>AND((Resultados!AS4&gt;'BR mujer'!AG135),(Resultados!AS4&lt;='BR mujer'!AG136))</f>
        <v>0</v>
      </c>
      <c r="AL136" s="48" t="b">
        <f>AND((Resultados!AW4&gt;'BR mujer'!AJ135),(Resultados!AW4&lt;='BR mujer'!AJ136))</f>
        <v>0</v>
      </c>
      <c r="AO136" s="48" t="b">
        <f>AND((Resultados!BA4&gt;'BR mujer'!AM135),(Resultados!BA4&lt;='BR mujer'!AM136))</f>
        <v>0</v>
      </c>
      <c r="AR136" s="48" t="b">
        <f>AND((Resultados!BD4&gt;'BR mujer'!AO135),(Resultados!BD4&lt;='BR mujer'!AO136))</f>
        <v>0</v>
      </c>
      <c r="AU136" s="48" t="b">
        <f>AND((Resultados!BH4&gt;'BR mujer'!AR135),(Resultados!BH4&lt;='BR mujer'!AR136))</f>
        <v>0</v>
      </c>
      <c r="AX136" s="48" t="b">
        <f>AND((Resultados!BM4&gt;'BR mujer'!AV135),(Resultados!BM4&lt;='BR mujer'!AV136))</f>
        <v>0</v>
      </c>
      <c r="BA136" s="48" t="b">
        <f>AND((Resultados!BQ4&gt;'BR mujer'!AY135),(Resultados!BQ4&lt;='BR mujer'!AY136))</f>
        <v>0</v>
      </c>
      <c r="BD136" s="48" t="b">
        <f>AND((Resultados!BU4&gt;'BR mujer'!BB135),(Resultados!BU4&lt;='BR mujer'!BB136))</f>
        <v>0</v>
      </c>
      <c r="BG136" s="48" t="b">
        <f>AND((Resultados!BY4&gt;'BR mujer'!BE135),(Resultados!BY4&lt;='BR mujer'!BE136))</f>
        <v>0</v>
      </c>
      <c r="BJ136" s="48" t="b">
        <f>AND((Resultados!CC4&gt;'BR mujer'!BH135),(Resultados!CC4&lt;='BR mujer'!BH136))</f>
        <v>0</v>
      </c>
      <c r="BP136" s="48" t="b">
        <f>AND((Resultados!CK4&gt;'BR mujer'!BN135),(Resultados!CK4&lt;='BR mujer'!BN136))</f>
        <v>0</v>
      </c>
      <c r="BS136" s="48" t="b">
        <f>AND((Resultados!CO4&gt;'BR mujer'!BQ135),(Resultados!CO4&lt;='BR mujer'!BQ136))</f>
        <v>0</v>
      </c>
      <c r="BV136" s="48" t="b">
        <f>AND((Resultados!CS4&gt;'BR mujer'!BT135),(Resultados!CS4&lt;='BR mujer'!BT136))</f>
        <v>0</v>
      </c>
    </row>
    <row r="137" spans="17:74" ht="12.75" customHeight="1" x14ac:dyDescent="0.2">
      <c r="Q137" s="48" t="b">
        <f>AND((Resultados!U4&gt;'BR mujer'!O136),(Resultados!U4&lt;='BR mujer'!O137))</f>
        <v>0</v>
      </c>
      <c r="T137" s="48" t="b">
        <f>AND((Resultados!Y4&gt;'BR mujer'!R136),(Resultados!Y4&lt;='BR mujer'!R137))</f>
        <v>0</v>
      </c>
      <c r="W137" s="48" t="b">
        <f>AND((Resultados!AC4&gt;'BR mujer'!U136),(Resultados!AC4&lt;='BR mujer'!U137))</f>
        <v>0</v>
      </c>
      <c r="Z137" s="48" t="b">
        <f>AND((Resultados!AG4&gt;'BR mujer'!X136),(Resultados!AG4&lt;='BR mujer'!X137))</f>
        <v>0</v>
      </c>
      <c r="AC137" s="48" t="b">
        <f>AND((Resultados!AK4&gt;'BR mujer'!AA136),(Resultados!AK4&lt;='BR mujer'!AA137))</f>
        <v>0</v>
      </c>
      <c r="AF137" s="48" t="b">
        <f>AND((Resultados!AO4&gt;'BR mujer'!AD136),(Resultados!AO4&lt;='BR mujer'!AD137))</f>
        <v>0</v>
      </c>
      <c r="AI137" s="48" t="b">
        <f>AND((Resultados!AS4&gt;'BR mujer'!AG136),(Resultados!AS4&lt;='BR mujer'!AG137))</f>
        <v>0</v>
      </c>
      <c r="AL137" s="48" t="b">
        <f>AND((Resultados!AW4&gt;'BR mujer'!AJ136),(Resultados!AW4&lt;='BR mujer'!AJ137))</f>
        <v>0</v>
      </c>
      <c r="AO137" s="48" t="b">
        <f>AND((Resultados!BA4&gt;'BR mujer'!AM136),(Resultados!BA4&lt;='BR mujer'!AM137))</f>
        <v>0</v>
      </c>
      <c r="AR137" s="48" t="b">
        <f>AND((Resultados!BD4&gt;'BR mujer'!AO136),(Resultados!BD4&lt;='BR mujer'!AO137))</f>
        <v>0</v>
      </c>
      <c r="AU137" s="48" t="b">
        <f>AND((Resultados!BH4&gt;'BR mujer'!AR136),(Resultados!BH4&lt;='BR mujer'!AR137))</f>
        <v>0</v>
      </c>
      <c r="AX137" s="48" t="b">
        <f>AND((Resultados!BM4&gt;'BR mujer'!AV136),(Resultados!BM4&lt;='BR mujer'!AV137))</f>
        <v>0</v>
      </c>
      <c r="BA137" s="48" t="b">
        <f>AND((Resultados!BQ4&gt;'BR mujer'!AY136),(Resultados!BQ4&lt;='BR mujer'!AY137))</f>
        <v>0</v>
      </c>
      <c r="BD137" s="48" t="b">
        <f>AND((Resultados!BU4&gt;'BR mujer'!BB136),(Resultados!BU4&lt;='BR mujer'!BB137))</f>
        <v>0</v>
      </c>
      <c r="BG137" s="48" t="b">
        <f>AND((Resultados!BY4&gt;'BR mujer'!BE136),(Resultados!BY4&lt;='BR mujer'!BE137))</f>
        <v>0</v>
      </c>
      <c r="BJ137" s="48" t="b">
        <f>AND((Resultados!CC4&gt;'BR mujer'!BH136),(Resultados!CC4&lt;='BR mujer'!BH137))</f>
        <v>0</v>
      </c>
      <c r="BP137" s="48" t="b">
        <f>AND((Resultados!CK4&gt;'BR mujer'!BN136),(Resultados!CK4&lt;='BR mujer'!BN137))</f>
        <v>0</v>
      </c>
      <c r="BS137" s="48" t="b">
        <f>AND((Resultados!CO4&gt;'BR mujer'!BQ136),(Resultados!CO4&lt;='BR mujer'!BQ137))</f>
        <v>0</v>
      </c>
      <c r="BV137" s="48" t="b">
        <f>AND((Resultados!CS4&gt;'BR mujer'!BT136),(Resultados!CS4&lt;='BR mujer'!BT137))</f>
        <v>0</v>
      </c>
    </row>
    <row r="138" spans="17:74" ht="12.75" customHeight="1" x14ac:dyDescent="0.2">
      <c r="Q138" s="48" t="b">
        <f>AND((Resultados!U4&gt;'BR mujer'!O137),(Resultados!U4&lt;='BR mujer'!O138))</f>
        <v>0</v>
      </c>
      <c r="T138" s="48" t="b">
        <f>AND((Resultados!Y4&gt;'BR mujer'!R137),(Resultados!Y4&lt;='BR mujer'!R138))</f>
        <v>0</v>
      </c>
      <c r="W138" s="48" t="b">
        <f>AND((Resultados!AC4&gt;'BR mujer'!U137),(Resultados!AC4&lt;='BR mujer'!U138))</f>
        <v>0</v>
      </c>
      <c r="Z138" s="48" t="b">
        <f>AND((Resultados!AG4&gt;'BR mujer'!X137),(Resultados!AG4&lt;='BR mujer'!X138))</f>
        <v>0</v>
      </c>
      <c r="AC138" s="48" t="b">
        <f>AND((Resultados!AK4&gt;'BR mujer'!AA137),(Resultados!AK4&lt;='BR mujer'!AA138))</f>
        <v>0</v>
      </c>
      <c r="AF138" s="48" t="b">
        <f>AND((Resultados!AO4&gt;'BR mujer'!AD137),(Resultados!AO4&lt;='BR mujer'!AD138))</f>
        <v>0</v>
      </c>
      <c r="AI138" s="48" t="b">
        <f>AND((Resultados!AS4&gt;'BR mujer'!AG137),(Resultados!AS4&lt;='BR mujer'!AG138))</f>
        <v>0</v>
      </c>
      <c r="AL138" s="48" t="b">
        <f>AND((Resultados!AW4&gt;'BR mujer'!AJ137),(Resultados!AW4&lt;='BR mujer'!AJ138))</f>
        <v>0</v>
      </c>
      <c r="AO138" s="48" t="b">
        <f>AND((Resultados!BA4&gt;'BR mujer'!AM137),(Resultados!BA4&lt;='BR mujer'!AM138))</f>
        <v>0</v>
      </c>
      <c r="AR138" s="48" t="b">
        <f>AND((Resultados!BD4&gt;'BR mujer'!AO137),(Resultados!BD4&lt;='BR mujer'!AO138))</f>
        <v>0</v>
      </c>
      <c r="AU138" s="48" t="b">
        <f>AND((Resultados!BH4&gt;'BR mujer'!AR137),(Resultados!BH4&lt;='BR mujer'!AR138))</f>
        <v>0</v>
      </c>
      <c r="AX138" s="48" t="b">
        <f>AND((Resultados!BM4&gt;'BR mujer'!AV137),(Resultados!BM4&lt;='BR mujer'!AV138))</f>
        <v>0</v>
      </c>
      <c r="BA138" s="48" t="b">
        <f>AND((Resultados!BQ4&gt;'BR mujer'!AY137),(Resultados!BQ4&lt;='BR mujer'!AY138))</f>
        <v>0</v>
      </c>
      <c r="BD138" s="48" t="b">
        <f>AND((Resultados!BU4&gt;'BR mujer'!BB137),(Resultados!BU4&lt;='BR mujer'!BB138))</f>
        <v>0</v>
      </c>
      <c r="BG138" s="48" t="b">
        <f>AND((Resultados!BY4&gt;'BR mujer'!BE137),(Resultados!BY4&lt;='BR mujer'!BE138))</f>
        <v>0</v>
      </c>
      <c r="BJ138" s="48" t="b">
        <f>AND((Resultados!CC4&gt;'BR mujer'!BH137),(Resultados!CC4&lt;='BR mujer'!BH138))</f>
        <v>0</v>
      </c>
      <c r="BP138" s="48" t="b">
        <f>AND((Resultados!CK4&gt;'BR mujer'!BN137),(Resultados!CK4&lt;='BR mujer'!BN138))</f>
        <v>0</v>
      </c>
      <c r="BS138" s="48" t="b">
        <f>AND((Resultados!CO4&gt;'BR mujer'!BQ137),(Resultados!CO4&lt;='BR mujer'!BQ138))</f>
        <v>0</v>
      </c>
      <c r="BV138" s="48" t="b">
        <f>AND((Resultados!CS4&gt;'BR mujer'!BT137),(Resultados!CS4&lt;='BR mujer'!BT138))</f>
        <v>0</v>
      </c>
    </row>
    <row r="139" spans="17:74" ht="12.75" customHeight="1" x14ac:dyDescent="0.2">
      <c r="Q139" s="48" t="b">
        <f>AND((Resultados!U4&gt;'BR mujer'!O138),(Resultados!U4&lt;='BR mujer'!O139))</f>
        <v>0</v>
      </c>
      <c r="T139" s="48" t="b">
        <f>AND((Resultados!Y4&gt;'BR mujer'!R138),(Resultados!Y4&lt;='BR mujer'!R139))</f>
        <v>0</v>
      </c>
      <c r="W139" s="48" t="b">
        <f>AND((Resultados!AC4&gt;'BR mujer'!U138),(Resultados!AC4&lt;='BR mujer'!U139))</f>
        <v>0</v>
      </c>
      <c r="Z139" s="48" t="b">
        <f>AND((Resultados!AG4&gt;'BR mujer'!X138),(Resultados!AG4&lt;='BR mujer'!X139))</f>
        <v>0</v>
      </c>
      <c r="AC139" s="48" t="b">
        <f>AND((Resultados!AK4&gt;'BR mujer'!AA138),(Resultados!AK4&lt;='BR mujer'!AA139))</f>
        <v>0</v>
      </c>
      <c r="AF139" s="48" t="b">
        <f>AND((Resultados!AO4&gt;'BR mujer'!AD138),(Resultados!AO4&lt;='BR mujer'!AD139))</f>
        <v>0</v>
      </c>
      <c r="AI139" s="48" t="b">
        <f>AND((Resultados!AS4&gt;'BR mujer'!AG138),(Resultados!AS4&lt;='BR mujer'!AG139))</f>
        <v>0</v>
      </c>
      <c r="AL139" s="48" t="b">
        <f>AND((Resultados!AW4&gt;'BR mujer'!AJ138),(Resultados!AW4&lt;='BR mujer'!AJ139))</f>
        <v>0</v>
      </c>
      <c r="AO139" s="48" t="b">
        <f>AND((Resultados!BA4&gt;'BR mujer'!AM138),(Resultados!BA4&lt;='BR mujer'!AM139))</f>
        <v>0</v>
      </c>
      <c r="AR139" s="48" t="b">
        <f>AND((Resultados!BD4&gt;'BR mujer'!AO138),(Resultados!BD4&lt;='BR mujer'!AO139))</f>
        <v>0</v>
      </c>
      <c r="AU139" s="48" t="b">
        <f>AND((Resultados!BH4&gt;'BR mujer'!AR138),(Resultados!BH4&lt;='BR mujer'!AR139))</f>
        <v>0</v>
      </c>
      <c r="AX139" s="48" t="b">
        <f>AND((Resultados!BM4&gt;'BR mujer'!AV138),(Resultados!BM4&lt;='BR mujer'!AV139))</f>
        <v>0</v>
      </c>
      <c r="BA139" s="48" t="b">
        <f>AND((Resultados!BQ4&gt;'BR mujer'!AY138),(Resultados!BQ4&lt;='BR mujer'!AY139))</f>
        <v>0</v>
      </c>
      <c r="BD139" s="48" t="b">
        <f>AND((Resultados!BU4&gt;'BR mujer'!BB138),(Resultados!BU4&lt;='BR mujer'!BB139))</f>
        <v>0</v>
      </c>
      <c r="BG139" s="48" t="b">
        <f>AND((Resultados!BY4&gt;'BR mujer'!BE138),(Resultados!BY4&lt;='BR mujer'!BE139))</f>
        <v>0</v>
      </c>
      <c r="BJ139" s="48" t="b">
        <f>AND((Resultados!CC4&gt;'BR mujer'!BH138),(Resultados!CC4&lt;='BR mujer'!BH139))</f>
        <v>0</v>
      </c>
      <c r="BP139" s="48" t="b">
        <f>AND((Resultados!CK4&gt;'BR mujer'!BN138),(Resultados!CK4&lt;='BR mujer'!BN139))</f>
        <v>0</v>
      </c>
      <c r="BS139" s="48" t="b">
        <f>AND((Resultados!CO4&gt;'BR mujer'!BQ138),(Resultados!CO4&lt;='BR mujer'!BQ139))</f>
        <v>0</v>
      </c>
      <c r="BV139" s="48" t="b">
        <f>AND((Resultados!CS4&gt;'BR mujer'!BT138),(Resultados!CS4&lt;='BR mujer'!BT139))</f>
        <v>0</v>
      </c>
    </row>
    <row r="140" spans="17:74" ht="12.75" customHeight="1" x14ac:dyDescent="0.2">
      <c r="Q140" s="48" t="b">
        <f>AND((Resultados!U4&gt;'BR mujer'!O139),(Resultados!U4&lt;='BR mujer'!O140))</f>
        <v>0</v>
      </c>
      <c r="T140" s="48" t="b">
        <f>AND((Resultados!Y4&gt;'BR mujer'!R139),(Resultados!Y4&lt;='BR mujer'!R140))</f>
        <v>0</v>
      </c>
      <c r="W140" s="48" t="b">
        <f>AND((Resultados!AC4&gt;'BR mujer'!U139),(Resultados!AC4&lt;='BR mujer'!U140))</f>
        <v>0</v>
      </c>
      <c r="Z140" s="48" t="b">
        <f>AND((Resultados!AG4&gt;'BR mujer'!X139),(Resultados!AG4&lt;='BR mujer'!X140))</f>
        <v>0</v>
      </c>
      <c r="AC140" s="48" t="b">
        <f>AND((Resultados!AK4&gt;'BR mujer'!AA139),(Resultados!AK4&lt;='BR mujer'!AA140))</f>
        <v>0</v>
      </c>
      <c r="AF140" s="48" t="b">
        <f>AND((Resultados!AO4&gt;'BR mujer'!AD139),(Resultados!AO4&lt;='BR mujer'!AD140))</f>
        <v>0</v>
      </c>
      <c r="AI140" s="48" t="b">
        <f>AND((Resultados!AS4&gt;'BR mujer'!AG139),(Resultados!AS4&lt;='BR mujer'!AG140))</f>
        <v>0</v>
      </c>
      <c r="AL140" s="48" t="b">
        <f>AND((Resultados!AW4&gt;'BR mujer'!AJ139),(Resultados!AW4&lt;='BR mujer'!AJ140))</f>
        <v>0</v>
      </c>
      <c r="AO140" s="48" t="b">
        <f>AND((Resultados!BA4&gt;'BR mujer'!AM139),(Resultados!BA4&lt;='BR mujer'!AM140))</f>
        <v>0</v>
      </c>
      <c r="AR140" s="48" t="b">
        <f>AND((Resultados!BD4&gt;'BR mujer'!AO139),(Resultados!BD4&lt;='BR mujer'!AO140))</f>
        <v>0</v>
      </c>
      <c r="AU140" s="48" t="b">
        <f>AND((Resultados!BH4&gt;'BR mujer'!AR139),(Resultados!BH4&lt;='BR mujer'!AR140))</f>
        <v>0</v>
      </c>
      <c r="AX140" s="48" t="b">
        <f>AND((Resultados!BM4&gt;'BR mujer'!AV139),(Resultados!BM4&lt;='BR mujer'!AV140))</f>
        <v>0</v>
      </c>
      <c r="BA140" s="48" t="b">
        <f>AND((Resultados!BQ4&gt;'BR mujer'!AY139),(Resultados!BQ4&lt;='BR mujer'!AY140))</f>
        <v>0</v>
      </c>
      <c r="BD140" s="48" t="b">
        <f>AND((Resultados!BU4&gt;'BR mujer'!BB139),(Resultados!BU4&lt;='BR mujer'!BB140))</f>
        <v>0</v>
      </c>
      <c r="BG140" s="48" t="b">
        <f>AND((Resultados!BY4&gt;'BR mujer'!BE139),(Resultados!BY4&lt;='BR mujer'!BE140))</f>
        <v>0</v>
      </c>
      <c r="BJ140" s="48" t="b">
        <f>AND((Resultados!CC4&gt;'BR mujer'!BH139),(Resultados!CC4&lt;='BR mujer'!BH140))</f>
        <v>0</v>
      </c>
      <c r="BP140" s="48" t="b">
        <f>AND((Resultados!CK4&gt;'BR mujer'!BN139),(Resultados!CK4&lt;='BR mujer'!BN140))</f>
        <v>0</v>
      </c>
      <c r="BS140" s="48" t="b">
        <f>AND((Resultados!CO4&gt;'BR mujer'!BQ139),(Resultados!CO4&lt;='BR mujer'!BQ140))</f>
        <v>0</v>
      </c>
      <c r="BV140" s="48" t="b">
        <f>AND((Resultados!CS4&gt;'BR mujer'!BT139),(Resultados!CS4&lt;='BR mujer'!BT140))</f>
        <v>0</v>
      </c>
    </row>
    <row r="141" spans="17:74" ht="12.75" customHeight="1" x14ac:dyDescent="0.2">
      <c r="Q141" s="48" t="b">
        <f>AND((Resultados!U4&gt;'BR mujer'!O140),(Resultados!U4&lt;='BR mujer'!O141))</f>
        <v>0</v>
      </c>
      <c r="T141" s="48" t="b">
        <f>AND((Resultados!Y4&gt;'BR mujer'!R140),(Resultados!Y4&lt;='BR mujer'!R141))</f>
        <v>0</v>
      </c>
      <c r="W141" s="48" t="b">
        <f>AND((Resultados!AC4&gt;'BR mujer'!U140),(Resultados!AC4&lt;='BR mujer'!U141))</f>
        <v>0</v>
      </c>
      <c r="Z141" s="48" t="b">
        <f>AND((Resultados!AG4&gt;'BR mujer'!X140),(Resultados!AG4&lt;='BR mujer'!X141))</f>
        <v>0</v>
      </c>
      <c r="AC141" s="48" t="b">
        <f>AND((Resultados!AK4&gt;'BR mujer'!AA140),(Resultados!AK4&lt;='BR mujer'!AA141))</f>
        <v>0</v>
      </c>
      <c r="AF141" s="48" t="b">
        <f>AND((Resultados!AO4&gt;'BR mujer'!AD140),(Resultados!AO4&lt;='BR mujer'!AD141))</f>
        <v>0</v>
      </c>
      <c r="AI141" s="48" t="b">
        <f>AND((Resultados!AS4&gt;'BR mujer'!AG140),(Resultados!AS4&lt;='BR mujer'!AG141))</f>
        <v>0</v>
      </c>
      <c r="AL141" s="48" t="b">
        <f>AND((Resultados!AW4&gt;'BR mujer'!AJ140),(Resultados!AW4&lt;='BR mujer'!AJ141))</f>
        <v>0</v>
      </c>
      <c r="AO141" s="48" t="b">
        <f>AND((Resultados!BA4&gt;'BR mujer'!AM140),(Resultados!BA4&lt;='BR mujer'!AM141))</f>
        <v>0</v>
      </c>
      <c r="AR141" s="48" t="b">
        <f>AND((Resultados!BD4&gt;'BR mujer'!AO140),(Resultados!BD4&lt;='BR mujer'!AO141))</f>
        <v>0</v>
      </c>
      <c r="AU141" s="48" t="b">
        <f>AND((Resultados!BH4&gt;'BR mujer'!AR140),(Resultados!BH4&lt;='BR mujer'!AR141))</f>
        <v>0</v>
      </c>
      <c r="AX141" s="48" t="b">
        <f>AND((Resultados!BM4&gt;'BR mujer'!AV140),(Resultados!BM4&lt;='BR mujer'!AV141))</f>
        <v>0</v>
      </c>
      <c r="BA141" s="48" t="b">
        <f>AND((Resultados!BQ4&gt;'BR mujer'!AY140),(Resultados!BQ4&lt;='BR mujer'!AY141))</f>
        <v>0</v>
      </c>
      <c r="BD141" s="48" t="b">
        <f>AND((Resultados!BU4&gt;'BR mujer'!BB140),(Resultados!BU4&lt;='BR mujer'!BB141))</f>
        <v>0</v>
      </c>
      <c r="BG141" s="48" t="b">
        <f>AND((Resultados!BY4&gt;'BR mujer'!BE140),(Resultados!BY4&lt;='BR mujer'!BE141))</f>
        <v>0</v>
      </c>
      <c r="BJ141" s="48" t="b">
        <f>AND((Resultados!CC4&gt;'BR mujer'!BH140),(Resultados!CC4&lt;='BR mujer'!BH141))</f>
        <v>0</v>
      </c>
      <c r="BP141" s="48" t="b">
        <f>AND((Resultados!CK4&gt;'BR mujer'!BN140),(Resultados!CK4&lt;='BR mujer'!BN141))</f>
        <v>0</v>
      </c>
      <c r="BS141" s="48" t="b">
        <f>AND((Resultados!CO4&gt;'BR mujer'!BQ140),(Resultados!CO4&lt;='BR mujer'!BQ141))</f>
        <v>0</v>
      </c>
      <c r="BV141" s="48" t="b">
        <f>AND((Resultados!CS4&gt;'BR mujer'!BT140),(Resultados!CS4&lt;='BR mujer'!BT141))</f>
        <v>0</v>
      </c>
    </row>
    <row r="142" spans="17:74" ht="12.75" customHeight="1" x14ac:dyDescent="0.2">
      <c r="Q142" s="48" t="b">
        <f>AND((Resultados!U4&gt;'BR mujer'!O141),(Resultados!U4&lt;='BR mujer'!O142))</f>
        <v>0</v>
      </c>
      <c r="T142" s="48" t="b">
        <f>AND((Resultados!Y4&gt;'BR mujer'!R141),(Resultados!Y4&lt;='BR mujer'!R142))</f>
        <v>0</v>
      </c>
      <c r="W142" s="48" t="b">
        <f>AND((Resultados!AC4&gt;'BR mujer'!U141),(Resultados!AC4&lt;='BR mujer'!U142))</f>
        <v>0</v>
      </c>
      <c r="Z142" s="48" t="b">
        <f>AND((Resultados!AG4&gt;'BR mujer'!X141),(Resultados!AG4&lt;='BR mujer'!X142))</f>
        <v>0</v>
      </c>
      <c r="AC142" s="48" t="b">
        <f>AND((Resultados!AK4&gt;'BR mujer'!AA141),(Resultados!AK4&lt;='BR mujer'!AA142))</f>
        <v>0</v>
      </c>
      <c r="AF142" s="48" t="b">
        <f>AND((Resultados!AO4&gt;'BR mujer'!AD141),(Resultados!AO4&lt;='BR mujer'!AD142))</f>
        <v>0</v>
      </c>
      <c r="AI142" s="48" t="b">
        <f>AND((Resultados!AS4&gt;'BR mujer'!AG141),(Resultados!AS4&lt;='BR mujer'!AG142))</f>
        <v>0</v>
      </c>
      <c r="AL142" s="48" t="b">
        <f>AND((Resultados!AW4&gt;'BR mujer'!AJ141),(Resultados!AW4&lt;='BR mujer'!AJ142))</f>
        <v>0</v>
      </c>
      <c r="AO142" s="48" t="b">
        <f>AND((Resultados!BA4&gt;'BR mujer'!AM141),(Resultados!BA4&lt;='BR mujer'!AM142))</f>
        <v>0</v>
      </c>
      <c r="AR142" s="48" t="b">
        <f>AND((Resultados!BD4&gt;'BR mujer'!AO141),(Resultados!BD4&lt;='BR mujer'!AO142))</f>
        <v>0</v>
      </c>
      <c r="AU142" s="48" t="b">
        <f>AND((Resultados!BH4&gt;'BR mujer'!AR141),(Resultados!BH4&lt;='BR mujer'!AR142))</f>
        <v>0</v>
      </c>
      <c r="AX142" s="48" t="b">
        <f>AND((Resultados!BM4&gt;'BR mujer'!AV141),(Resultados!BM4&lt;='BR mujer'!AV142))</f>
        <v>0</v>
      </c>
      <c r="BA142" s="48" t="b">
        <f>AND((Resultados!BQ4&gt;'BR mujer'!AY141),(Resultados!BQ4&lt;='BR mujer'!AY142))</f>
        <v>0</v>
      </c>
      <c r="BD142" s="48" t="b">
        <f>AND((Resultados!BU4&gt;'BR mujer'!BB141),(Resultados!BU4&lt;='BR mujer'!BB142))</f>
        <v>0</v>
      </c>
      <c r="BG142" s="48" t="b">
        <f>AND((Resultados!BY4&gt;'BR mujer'!BE141),(Resultados!BY4&lt;='BR mujer'!BE142))</f>
        <v>0</v>
      </c>
      <c r="BJ142" s="48" t="b">
        <f>AND((Resultados!CC4&gt;'BR mujer'!BH141),(Resultados!CC4&lt;='BR mujer'!BH142))</f>
        <v>0</v>
      </c>
      <c r="BP142" s="48" t="b">
        <f>AND((Resultados!CK4&gt;'BR mujer'!BN141),(Resultados!CK4&lt;='BR mujer'!BN142))</f>
        <v>0</v>
      </c>
      <c r="BS142" s="48" t="b">
        <f>AND((Resultados!CO4&gt;'BR mujer'!BQ141),(Resultados!CO4&lt;='BR mujer'!BQ142))</f>
        <v>0</v>
      </c>
      <c r="BV142" s="48" t="b">
        <f>AND((Resultados!CS4&gt;'BR mujer'!BT141),(Resultados!CS4&lt;='BR mujer'!BT142))</f>
        <v>0</v>
      </c>
    </row>
    <row r="143" spans="17:74" ht="12.75" customHeight="1" x14ac:dyDescent="0.2">
      <c r="Q143" s="48" t="b">
        <f>AND((Resultados!U4&gt;'BR mujer'!O142),(Resultados!U4&lt;='BR mujer'!O143))</f>
        <v>0</v>
      </c>
      <c r="T143" s="48" t="b">
        <f>AND((Resultados!Y4&gt;'BR mujer'!R142),(Resultados!Y4&lt;='BR mujer'!R143))</f>
        <v>0</v>
      </c>
      <c r="W143" s="48" t="b">
        <f>AND((Resultados!AC4&gt;'BR mujer'!U142),(Resultados!AC4&lt;='BR mujer'!U143))</f>
        <v>0</v>
      </c>
      <c r="Z143" s="48" t="b">
        <f>AND((Resultados!AG4&gt;'BR mujer'!X142),(Resultados!AG4&lt;='BR mujer'!X143))</f>
        <v>0</v>
      </c>
      <c r="AC143" s="48" t="b">
        <f>AND((Resultados!AK4&gt;'BR mujer'!AA142),(Resultados!AK4&lt;='BR mujer'!AA143))</f>
        <v>0</v>
      </c>
      <c r="AF143" s="48" t="b">
        <f>AND((Resultados!AO4&gt;'BR mujer'!AD142),(Resultados!AO4&lt;='BR mujer'!AD143))</f>
        <v>0</v>
      </c>
      <c r="AI143" s="48" t="b">
        <f>AND((Resultados!AS4&gt;'BR mujer'!AG142),(Resultados!AS4&lt;='BR mujer'!AG143))</f>
        <v>0</v>
      </c>
      <c r="AL143" s="48" t="b">
        <f>AND((Resultados!AW4&gt;'BR mujer'!AJ142),(Resultados!AW4&lt;='BR mujer'!AJ143))</f>
        <v>0</v>
      </c>
      <c r="AO143" s="48" t="b">
        <f>AND((Resultados!BA4&gt;'BR mujer'!AM142),(Resultados!BA4&lt;='BR mujer'!AM143))</f>
        <v>0</v>
      </c>
      <c r="AR143" s="48" t="b">
        <f>AND((Resultados!BD4&gt;'BR mujer'!AO142),(Resultados!BD4&lt;='BR mujer'!AO143))</f>
        <v>0</v>
      </c>
      <c r="AU143" s="48" t="b">
        <f>AND((Resultados!BH4&gt;'BR mujer'!AR142),(Resultados!BH4&lt;='BR mujer'!AR143))</f>
        <v>0</v>
      </c>
      <c r="AX143" s="48" t="b">
        <f>AND((Resultados!BM4&gt;'BR mujer'!AV142),(Resultados!BM4&lt;='BR mujer'!AV143))</f>
        <v>0</v>
      </c>
      <c r="BA143" s="48" t="b">
        <f>AND((Resultados!BQ4&gt;'BR mujer'!AY142),(Resultados!BQ4&lt;='BR mujer'!AY143))</f>
        <v>0</v>
      </c>
      <c r="BD143" s="48" t="b">
        <f>AND((Resultados!BU4&gt;'BR mujer'!BB142),(Resultados!BU4&lt;='BR mujer'!BB143))</f>
        <v>0</v>
      </c>
      <c r="BG143" s="48" t="b">
        <f>AND((Resultados!BY4&gt;'BR mujer'!BE142),(Resultados!BY4&lt;='BR mujer'!BE143))</f>
        <v>0</v>
      </c>
      <c r="BJ143" s="48" t="b">
        <f>AND((Resultados!CC4&gt;'BR mujer'!BH142),(Resultados!CC4&lt;='BR mujer'!BH143))</f>
        <v>0</v>
      </c>
      <c r="BP143" s="48" t="b">
        <f>AND((Resultados!CK4&gt;'BR mujer'!BN142),(Resultados!CK4&lt;='BR mujer'!BN143))</f>
        <v>0</v>
      </c>
      <c r="BS143" s="48" t="b">
        <f>AND((Resultados!CO4&gt;'BR mujer'!BQ142),(Resultados!CO4&lt;='BR mujer'!BQ143))</f>
        <v>0</v>
      </c>
      <c r="BV143" s="48" t="b">
        <f>AND((Resultados!CS4&gt;'BR mujer'!BT142),(Resultados!CS4&lt;='BR mujer'!BT143))</f>
        <v>0</v>
      </c>
    </row>
    <row r="144" spans="17:74" ht="12.75" customHeight="1" x14ac:dyDescent="0.2">
      <c r="Q144" s="48" t="b">
        <f>AND((Resultados!U4&gt;'BR mujer'!O143),(Resultados!U4&lt;='BR mujer'!O144))</f>
        <v>0</v>
      </c>
      <c r="T144" s="48" t="b">
        <f>AND((Resultados!Y4&gt;'BR mujer'!R143),(Resultados!Y4&lt;='BR mujer'!R144))</f>
        <v>0</v>
      </c>
      <c r="W144" s="48" t="b">
        <f>AND((Resultados!AC4&gt;'BR mujer'!U143),(Resultados!AC4&lt;='BR mujer'!U144))</f>
        <v>0</v>
      </c>
      <c r="Z144" s="48" t="b">
        <f>AND((Resultados!AG4&gt;'BR mujer'!X143),(Resultados!AG4&lt;='BR mujer'!X144))</f>
        <v>0</v>
      </c>
      <c r="AC144" s="48" t="b">
        <f>AND((Resultados!AK4&gt;'BR mujer'!AA143),(Resultados!AK4&lt;='BR mujer'!AA144))</f>
        <v>0</v>
      </c>
      <c r="AF144" s="48" t="b">
        <f>AND((Resultados!AO4&gt;'BR mujer'!AD143),(Resultados!AO4&lt;='BR mujer'!AD144))</f>
        <v>0</v>
      </c>
      <c r="AI144" s="48" t="b">
        <f>AND((Resultados!AS4&gt;'BR mujer'!AG143),(Resultados!AS4&lt;='BR mujer'!AG144))</f>
        <v>0</v>
      </c>
      <c r="AL144" s="48" t="b">
        <f>AND((Resultados!AW4&gt;'BR mujer'!AJ143),(Resultados!AW4&lt;='BR mujer'!AJ144))</f>
        <v>0</v>
      </c>
      <c r="AO144" s="48" t="b">
        <f>AND((Resultados!BA4&gt;'BR mujer'!AM143),(Resultados!BA4&lt;='BR mujer'!AM144))</f>
        <v>0</v>
      </c>
      <c r="AR144" s="48" t="b">
        <f>AND((Resultados!BD4&gt;'BR mujer'!AO143),(Resultados!BD4&lt;='BR mujer'!AO144))</f>
        <v>0</v>
      </c>
      <c r="AU144" s="48" t="b">
        <f>AND((Resultados!BH4&gt;'BR mujer'!AR143),(Resultados!BH4&lt;='BR mujer'!AR144))</f>
        <v>0</v>
      </c>
      <c r="AX144" s="48" t="b">
        <f>AND((Resultados!BM4&gt;'BR mujer'!AV143),(Resultados!BM4&lt;='BR mujer'!AV144))</f>
        <v>0</v>
      </c>
      <c r="BA144" s="48" t="b">
        <f>AND((Resultados!BQ4&gt;'BR mujer'!AY143),(Resultados!BQ4&lt;='BR mujer'!AY144))</f>
        <v>0</v>
      </c>
      <c r="BD144" s="48" t="b">
        <f>AND((Resultados!BU4&gt;'BR mujer'!BB143),(Resultados!BU4&lt;='BR mujer'!BB144))</f>
        <v>0</v>
      </c>
      <c r="BG144" s="48" t="b">
        <f>AND((Resultados!BY4&gt;'BR mujer'!BE143),(Resultados!BY4&lt;='BR mujer'!BE144))</f>
        <v>0</v>
      </c>
      <c r="BJ144" s="48" t="b">
        <f>AND((Resultados!CC4&gt;'BR mujer'!BH143),(Resultados!CC4&lt;='BR mujer'!BH144))</f>
        <v>0</v>
      </c>
      <c r="BP144" s="48" t="b">
        <f>AND((Resultados!CK4&gt;'BR mujer'!BN143),(Resultados!CK4&lt;='BR mujer'!BN144))</f>
        <v>0</v>
      </c>
      <c r="BS144" s="48" t="b">
        <f>AND((Resultados!CO4&gt;'BR mujer'!BQ143),(Resultados!CO4&lt;='BR mujer'!BQ144))</f>
        <v>0</v>
      </c>
      <c r="BV144" s="48" t="b">
        <f>AND((Resultados!CS4&gt;'BR mujer'!BT143),(Resultados!CS4&lt;='BR mujer'!BT144))</f>
        <v>0</v>
      </c>
    </row>
    <row r="145" spans="17:74" ht="12.75" customHeight="1" x14ac:dyDescent="0.2">
      <c r="Q145" s="48" t="b">
        <f>AND((Resultados!U4&gt;'BR mujer'!O144),(Resultados!U4&lt;='BR mujer'!O145))</f>
        <v>0</v>
      </c>
      <c r="T145" s="48" t="b">
        <f>AND((Resultados!Y4&gt;'BR mujer'!R144),(Resultados!Y4&lt;='BR mujer'!R145))</f>
        <v>0</v>
      </c>
      <c r="W145" s="48" t="b">
        <f>AND((Resultados!AC4&gt;'BR mujer'!U144),(Resultados!AC4&lt;='BR mujer'!U145))</f>
        <v>0</v>
      </c>
      <c r="Z145" s="48" t="b">
        <f>AND((Resultados!AG4&gt;'BR mujer'!X144),(Resultados!AG4&lt;='BR mujer'!X145))</f>
        <v>0</v>
      </c>
      <c r="AC145" s="48" t="b">
        <f>AND((Resultados!AK4&gt;'BR mujer'!AA144),(Resultados!AK4&lt;='BR mujer'!AA145))</f>
        <v>0</v>
      </c>
      <c r="AF145" s="48" t="b">
        <f>AND((Resultados!AO4&gt;'BR mujer'!AD144),(Resultados!AO4&lt;='BR mujer'!AD145))</f>
        <v>0</v>
      </c>
      <c r="AI145" s="48" t="b">
        <f>AND((Resultados!AS4&gt;'BR mujer'!AG144),(Resultados!AS4&lt;='BR mujer'!AG145))</f>
        <v>0</v>
      </c>
      <c r="AL145" s="48" t="b">
        <f>AND((Resultados!AW4&gt;'BR mujer'!AJ144),(Resultados!AW4&lt;='BR mujer'!AJ145))</f>
        <v>0</v>
      </c>
      <c r="AO145" s="48" t="b">
        <f>AND((Resultados!BA4&gt;'BR mujer'!AM144),(Resultados!BA4&lt;='BR mujer'!AM145))</f>
        <v>0</v>
      </c>
      <c r="AR145" s="48" t="b">
        <f>AND((Resultados!BD4&gt;'BR mujer'!AO144),(Resultados!BD4&lt;='BR mujer'!AO145))</f>
        <v>0</v>
      </c>
      <c r="AU145" s="48" t="b">
        <f>AND((Resultados!BH4&gt;'BR mujer'!AR144),(Resultados!BH4&lt;='BR mujer'!AR145))</f>
        <v>0</v>
      </c>
      <c r="AX145" s="48" t="b">
        <f>AND((Resultados!BM4&gt;'BR mujer'!AV144),(Resultados!BM4&lt;='BR mujer'!AV145))</f>
        <v>0</v>
      </c>
      <c r="BA145" s="48" t="b">
        <f>AND((Resultados!BQ4&gt;'BR mujer'!AY144),(Resultados!BQ4&lt;='BR mujer'!AY145))</f>
        <v>0</v>
      </c>
      <c r="BD145" s="48" t="b">
        <f>AND((Resultados!BU4&gt;'BR mujer'!BB144),(Resultados!BU4&lt;='BR mujer'!BB145))</f>
        <v>0</v>
      </c>
      <c r="BG145" s="48" t="b">
        <f>AND((Resultados!BY4&gt;'BR mujer'!BE144),(Resultados!BY4&lt;='BR mujer'!BE145))</f>
        <v>0</v>
      </c>
      <c r="BJ145" s="48" t="b">
        <f>AND((Resultados!CC4&gt;'BR mujer'!BH144),(Resultados!CC4&lt;='BR mujer'!BH145))</f>
        <v>0</v>
      </c>
      <c r="BP145" s="48" t="b">
        <f>AND((Resultados!CK4&gt;'BR mujer'!BN144),(Resultados!CK4&lt;='BR mujer'!BN145))</f>
        <v>0</v>
      </c>
      <c r="BS145" s="48" t="b">
        <f>AND((Resultados!CO4&gt;'BR mujer'!BQ144),(Resultados!CO4&lt;='BR mujer'!BQ145))</f>
        <v>0</v>
      </c>
      <c r="BV145" s="48" t="b">
        <f>AND((Resultados!CS4&gt;'BR mujer'!BT144),(Resultados!CS4&lt;='BR mujer'!BT145))</f>
        <v>0</v>
      </c>
    </row>
    <row r="146" spans="17:74" ht="12.75" customHeight="1" x14ac:dyDescent="0.2">
      <c r="Q146" s="48" t="b">
        <f>AND((Resultados!U4&gt;'BR mujer'!O145),(Resultados!U4&lt;='BR mujer'!O146))</f>
        <v>0</v>
      </c>
      <c r="T146" s="48" t="b">
        <f>AND((Resultados!Y4&gt;'BR mujer'!R145),(Resultados!Y4&lt;='BR mujer'!R146))</f>
        <v>0</v>
      </c>
      <c r="W146" s="48" t="b">
        <f>AND((Resultados!AC4&gt;'BR mujer'!U145),(Resultados!AC4&lt;='BR mujer'!U146))</f>
        <v>0</v>
      </c>
      <c r="Z146" s="48" t="b">
        <f>AND((Resultados!AG4&gt;'BR mujer'!X145),(Resultados!AG4&lt;='BR mujer'!X146))</f>
        <v>0</v>
      </c>
      <c r="AC146" s="48" t="b">
        <f>AND((Resultados!AK4&gt;'BR mujer'!AA145),(Resultados!AK4&lt;='BR mujer'!AA146))</f>
        <v>0</v>
      </c>
      <c r="AF146" s="48" t="b">
        <f>AND((Resultados!AO4&gt;'BR mujer'!AD145),(Resultados!AO4&lt;='BR mujer'!AD146))</f>
        <v>0</v>
      </c>
      <c r="AI146" s="48" t="b">
        <f>AND((Resultados!AS4&gt;'BR mujer'!AG145),(Resultados!AS4&lt;='BR mujer'!AG146))</f>
        <v>0</v>
      </c>
      <c r="AL146" s="48" t="b">
        <f>AND((Resultados!AW4&gt;'BR mujer'!AJ145),(Resultados!AW4&lt;='BR mujer'!AJ146))</f>
        <v>0</v>
      </c>
      <c r="AO146" s="48" t="b">
        <f>AND((Resultados!BA4&gt;'BR mujer'!AM145),(Resultados!BA4&lt;='BR mujer'!AM146))</f>
        <v>0</v>
      </c>
      <c r="AR146" s="48" t="b">
        <f>AND((Resultados!BD4&gt;'BR mujer'!AO145),(Resultados!BD4&lt;='BR mujer'!AO146))</f>
        <v>0</v>
      </c>
      <c r="AU146" s="48" t="b">
        <f>AND((Resultados!BH4&gt;'BR mujer'!AR145),(Resultados!BH4&lt;='BR mujer'!AR146))</f>
        <v>0</v>
      </c>
      <c r="AX146" s="48" t="b">
        <f>AND((Resultados!BM4&gt;'BR mujer'!AV145),(Resultados!BM4&lt;='BR mujer'!AV146))</f>
        <v>0</v>
      </c>
      <c r="BA146" s="48" t="b">
        <f>AND((Resultados!BQ4&gt;'BR mujer'!AY145),(Resultados!BQ4&lt;='BR mujer'!AY146))</f>
        <v>0</v>
      </c>
      <c r="BD146" s="48" t="b">
        <f>AND((Resultados!BU4&gt;'BR mujer'!BB145),(Resultados!BU4&lt;='BR mujer'!BB146))</f>
        <v>0</v>
      </c>
      <c r="BG146" s="48" t="b">
        <f>AND((Resultados!BY4&gt;'BR mujer'!BE145),(Resultados!BY4&lt;='BR mujer'!BE146))</f>
        <v>0</v>
      </c>
      <c r="BJ146" s="48" t="b">
        <f>AND((Resultados!CC4&gt;'BR mujer'!BH145),(Resultados!CC4&lt;='BR mujer'!BH146))</f>
        <v>0</v>
      </c>
      <c r="BP146" s="48" t="b">
        <f>AND((Resultados!CK4&gt;'BR mujer'!BN145),(Resultados!CK4&lt;='BR mujer'!BN146))</f>
        <v>0</v>
      </c>
      <c r="BS146" s="48" t="b">
        <f>AND((Resultados!CO4&gt;'BR mujer'!BQ145),(Resultados!CO4&lt;='BR mujer'!BQ146))</f>
        <v>0</v>
      </c>
      <c r="BV146" s="48" t="b">
        <f>AND((Resultados!CS4&gt;'BR mujer'!BT145),(Resultados!CS4&lt;='BR mujer'!BT146))</f>
        <v>0</v>
      </c>
    </row>
    <row r="147" spans="17:74" ht="12.75" customHeight="1" x14ac:dyDescent="0.2">
      <c r="Q147" s="48" t="b">
        <f>AND((Resultados!U4&gt;'BR mujer'!O146),(Resultados!U4&lt;='BR mujer'!O147))</f>
        <v>0</v>
      </c>
      <c r="T147" s="48" t="b">
        <f>AND((Resultados!Y4&gt;'BR mujer'!R146),(Resultados!Y4&lt;='BR mujer'!R147))</f>
        <v>0</v>
      </c>
      <c r="W147" s="48" t="b">
        <f>AND((Resultados!AC4&gt;'BR mujer'!U146),(Resultados!AC4&lt;='BR mujer'!U147))</f>
        <v>0</v>
      </c>
      <c r="Z147" s="48" t="b">
        <f>AND((Resultados!AG4&gt;'BR mujer'!X146),(Resultados!AG4&lt;='BR mujer'!X147))</f>
        <v>0</v>
      </c>
      <c r="AC147" s="48" t="b">
        <f>AND((Resultados!AK4&gt;'BR mujer'!AA146),(Resultados!AK4&lt;='BR mujer'!AA147))</f>
        <v>0</v>
      </c>
      <c r="AF147" s="48" t="b">
        <f>AND((Resultados!AO4&gt;'BR mujer'!AD146),(Resultados!AO4&lt;='BR mujer'!AD147))</f>
        <v>0</v>
      </c>
      <c r="AI147" s="48" t="b">
        <f>AND((Resultados!AS4&gt;'BR mujer'!AG146),(Resultados!AS4&lt;='BR mujer'!AG147))</f>
        <v>0</v>
      </c>
      <c r="AL147" s="48" t="b">
        <f>AND((Resultados!AW4&gt;'BR mujer'!AJ146),(Resultados!AW4&lt;='BR mujer'!AJ147))</f>
        <v>0</v>
      </c>
      <c r="AO147" s="48" t="b">
        <f>AND((Resultados!BA4&gt;'BR mujer'!AM146),(Resultados!BA4&lt;='BR mujer'!AM147))</f>
        <v>0</v>
      </c>
      <c r="AR147" s="48" t="b">
        <f>AND((Resultados!BD4&gt;'BR mujer'!AO146),(Resultados!BD4&lt;='BR mujer'!AO147))</f>
        <v>0</v>
      </c>
      <c r="AU147" s="48" t="b">
        <f>AND((Resultados!BH4&gt;'BR mujer'!AR146),(Resultados!BH4&lt;='BR mujer'!AR147))</f>
        <v>0</v>
      </c>
      <c r="AX147" s="48" t="b">
        <f>AND((Resultados!BM4&gt;'BR mujer'!AV146),(Resultados!BM4&lt;='BR mujer'!AV147))</f>
        <v>0</v>
      </c>
      <c r="BA147" s="48" t="b">
        <f>AND((Resultados!BQ4&gt;'BR mujer'!AY146),(Resultados!BQ4&lt;='BR mujer'!AY147))</f>
        <v>0</v>
      </c>
      <c r="BD147" s="48" t="b">
        <f>AND((Resultados!BU4&gt;'BR mujer'!BB146),(Resultados!BU4&lt;='BR mujer'!BB147))</f>
        <v>0</v>
      </c>
      <c r="BG147" s="48" t="b">
        <f>AND((Resultados!BY4&gt;'BR mujer'!BE146),(Resultados!BY4&lt;='BR mujer'!BE147))</f>
        <v>0</v>
      </c>
      <c r="BJ147" s="48" t="b">
        <f>AND((Resultados!CC4&gt;'BR mujer'!BH146),(Resultados!CC4&lt;='BR mujer'!BH147))</f>
        <v>0</v>
      </c>
      <c r="BP147" s="48" t="b">
        <f>AND((Resultados!CK4&gt;'BR mujer'!BN146),(Resultados!CK4&lt;='BR mujer'!BN147))</f>
        <v>0</v>
      </c>
      <c r="BS147" s="48" t="b">
        <f>AND((Resultados!CO4&gt;'BR mujer'!BQ146),(Resultados!CO4&lt;='BR mujer'!BQ147))</f>
        <v>0</v>
      </c>
      <c r="BV147" s="48" t="b">
        <f>AND((Resultados!CS4&gt;'BR mujer'!BT146),(Resultados!CS4&lt;='BR mujer'!BT147))</f>
        <v>0</v>
      </c>
    </row>
    <row r="148" spans="17:74" ht="12.75" customHeight="1" x14ac:dyDescent="0.2">
      <c r="Q148" s="48" t="b">
        <f>AND((Resultados!U4&gt;'BR mujer'!O147),(Resultados!U4&lt;='BR mujer'!O148))</f>
        <v>0</v>
      </c>
      <c r="T148" s="48" t="b">
        <f>AND((Resultados!Y4&gt;'BR mujer'!R147),(Resultados!Y4&lt;='BR mujer'!R148))</f>
        <v>0</v>
      </c>
      <c r="W148" s="48" t="b">
        <f>AND((Resultados!AC4&gt;'BR mujer'!U147),(Resultados!AC4&lt;='BR mujer'!U148))</f>
        <v>0</v>
      </c>
      <c r="Z148" s="48" t="b">
        <f>AND((Resultados!AG4&gt;'BR mujer'!X147),(Resultados!AG4&lt;='BR mujer'!X148))</f>
        <v>0</v>
      </c>
      <c r="AC148" s="48" t="b">
        <f>AND((Resultados!AK4&gt;'BR mujer'!AA147),(Resultados!AK4&lt;='BR mujer'!AA148))</f>
        <v>0</v>
      </c>
      <c r="AF148" s="48" t="b">
        <f>AND((Resultados!AO4&gt;'BR mujer'!AD147),(Resultados!AO4&lt;='BR mujer'!AD148))</f>
        <v>0</v>
      </c>
      <c r="AI148" s="48" t="b">
        <f>AND((Resultados!AS4&gt;'BR mujer'!AG147),(Resultados!AS4&lt;='BR mujer'!AG148))</f>
        <v>0</v>
      </c>
      <c r="AL148" s="48" t="b">
        <f>AND((Resultados!AW4&gt;'BR mujer'!AJ147),(Resultados!AW4&lt;='BR mujer'!AJ148))</f>
        <v>0</v>
      </c>
      <c r="AO148" s="48" t="b">
        <f>AND((Resultados!BA4&gt;'BR mujer'!AM147),(Resultados!BA4&lt;='BR mujer'!AM148))</f>
        <v>0</v>
      </c>
      <c r="AR148" s="48" t="b">
        <f>AND((Resultados!BD4&gt;'BR mujer'!AO147),(Resultados!BD4&lt;='BR mujer'!AO148))</f>
        <v>0</v>
      </c>
      <c r="AU148" s="48" t="b">
        <f>AND((Resultados!BH4&gt;'BR mujer'!AR147),(Resultados!BH4&lt;='BR mujer'!AR148))</f>
        <v>0</v>
      </c>
      <c r="AX148" s="48" t="b">
        <f>AND((Resultados!BM4&gt;'BR mujer'!AV147),(Resultados!BM4&lt;='BR mujer'!AV148))</f>
        <v>0</v>
      </c>
      <c r="BA148" s="48" t="b">
        <f>AND((Resultados!BQ4&gt;'BR mujer'!AY147),(Resultados!BQ4&lt;='BR mujer'!AY148))</f>
        <v>0</v>
      </c>
      <c r="BD148" s="48" t="b">
        <f>AND((Resultados!BU4&gt;'BR mujer'!BB147),(Resultados!BU4&lt;='BR mujer'!BB148))</f>
        <v>0</v>
      </c>
      <c r="BG148" s="48" t="b">
        <f>AND((Resultados!BY4&gt;'BR mujer'!BE147),(Resultados!BY4&lt;='BR mujer'!BE148))</f>
        <v>0</v>
      </c>
      <c r="BJ148" s="48" t="b">
        <f>AND((Resultados!CC4&gt;'BR mujer'!BH147),(Resultados!CC4&lt;='BR mujer'!BH148))</f>
        <v>0</v>
      </c>
      <c r="BP148" s="48" t="b">
        <f>AND((Resultados!CK4&gt;'BR mujer'!BN147),(Resultados!CK4&lt;='BR mujer'!BN148))</f>
        <v>0</v>
      </c>
      <c r="BS148" s="48" t="b">
        <f>AND((Resultados!CO4&gt;'BR mujer'!BQ147),(Resultados!CO4&lt;='BR mujer'!BQ148))</f>
        <v>0</v>
      </c>
      <c r="BV148" s="48" t="b">
        <f>AND((Resultados!CS4&gt;'BR mujer'!BT147),(Resultados!CS4&lt;='BR mujer'!BT148))</f>
        <v>0</v>
      </c>
    </row>
    <row r="149" spans="17:74" ht="12.75" customHeight="1" x14ac:dyDescent="0.2">
      <c r="Q149" s="48" t="b">
        <f>AND((Resultados!U4&gt;'BR mujer'!O148),(Resultados!U4&lt;='BR mujer'!O149))</f>
        <v>0</v>
      </c>
      <c r="T149" s="48" t="b">
        <f>AND((Resultados!Y4&gt;'BR mujer'!R148),(Resultados!Y4&lt;='BR mujer'!R149))</f>
        <v>0</v>
      </c>
      <c r="W149" s="48" t="b">
        <f>AND((Resultados!AC4&gt;'BR mujer'!U148),(Resultados!AC4&lt;='BR mujer'!U149))</f>
        <v>0</v>
      </c>
      <c r="Z149" s="48" t="b">
        <f>AND((Resultados!AG4&gt;'BR mujer'!X148),(Resultados!AG4&lt;='BR mujer'!X149))</f>
        <v>0</v>
      </c>
      <c r="AC149" s="48" t="b">
        <f>AND((Resultados!AK4&gt;'BR mujer'!AA148),(Resultados!AK4&lt;='BR mujer'!AA149))</f>
        <v>0</v>
      </c>
      <c r="AF149" s="48" t="b">
        <f>AND((Resultados!AO4&gt;'BR mujer'!AD148),(Resultados!AO4&lt;='BR mujer'!AD149))</f>
        <v>0</v>
      </c>
      <c r="AI149" s="48" t="b">
        <f>AND((Resultados!AS4&gt;'BR mujer'!AG148),(Resultados!AS4&lt;='BR mujer'!AG149))</f>
        <v>0</v>
      </c>
      <c r="AL149" s="48" t="b">
        <f>AND((Resultados!AW4&gt;'BR mujer'!AJ148),(Resultados!AW4&lt;='BR mujer'!AJ149))</f>
        <v>0</v>
      </c>
      <c r="AO149" s="48" t="b">
        <f>AND((Resultados!BA4&gt;'BR mujer'!AM148),(Resultados!BA4&lt;='BR mujer'!AM149))</f>
        <v>0</v>
      </c>
      <c r="AR149" s="48" t="b">
        <f>AND((Resultados!BD4&gt;'BR mujer'!AO148),(Resultados!BD4&lt;='BR mujer'!AO149))</f>
        <v>0</v>
      </c>
      <c r="AU149" s="48" t="b">
        <f>AND((Resultados!BH4&gt;'BR mujer'!AR148),(Resultados!BH4&lt;='BR mujer'!AR149))</f>
        <v>0</v>
      </c>
      <c r="AX149" s="48" t="b">
        <f>AND((Resultados!BM4&gt;'BR mujer'!AV148),(Resultados!BM4&lt;='BR mujer'!AV149))</f>
        <v>0</v>
      </c>
      <c r="BA149" s="48" t="b">
        <f>AND((Resultados!BQ4&gt;'BR mujer'!AY148),(Resultados!BQ4&lt;='BR mujer'!AY149))</f>
        <v>0</v>
      </c>
      <c r="BD149" s="48" t="b">
        <f>AND((Resultados!BU4&gt;'BR mujer'!BB148),(Resultados!BU4&lt;='BR mujer'!BB149))</f>
        <v>0</v>
      </c>
      <c r="BG149" s="48" t="b">
        <f>AND((Resultados!BY4&gt;'BR mujer'!BE148),(Resultados!BY4&lt;='BR mujer'!BE149))</f>
        <v>0</v>
      </c>
      <c r="BJ149" s="48" t="b">
        <f>AND((Resultados!CC4&gt;'BR mujer'!BH148),(Resultados!CC4&lt;='BR mujer'!BH149))</f>
        <v>0</v>
      </c>
      <c r="BP149" s="48" t="b">
        <f>AND((Resultados!CK4&gt;'BR mujer'!BN148),(Resultados!CK4&lt;='BR mujer'!BN149))</f>
        <v>0</v>
      </c>
      <c r="BS149" s="48" t="b">
        <f>AND((Resultados!CO4&gt;'BR mujer'!BQ148),(Resultados!CO4&lt;='BR mujer'!BQ149))</f>
        <v>0</v>
      </c>
      <c r="BV149" s="48" t="b">
        <f>AND((Resultados!CS4&gt;'BR mujer'!BT148),(Resultados!CS4&lt;='BR mujer'!BT149))</f>
        <v>0</v>
      </c>
    </row>
    <row r="150" spans="17:74" ht="12.75" customHeight="1" x14ac:dyDescent="0.2">
      <c r="Q150" s="48" t="b">
        <f>AND((Resultados!U4&gt;'BR mujer'!O149),(Resultados!U4&lt;='BR mujer'!O150))</f>
        <v>0</v>
      </c>
      <c r="T150" s="48" t="b">
        <f>AND((Resultados!Y4&gt;'BR mujer'!R149),(Resultados!Y4&lt;='BR mujer'!R150))</f>
        <v>0</v>
      </c>
      <c r="W150" s="48" t="b">
        <f>AND((Resultados!AC4&gt;'BR mujer'!U149),(Resultados!AC4&lt;='BR mujer'!U150))</f>
        <v>0</v>
      </c>
      <c r="Z150" s="48" t="b">
        <f>AND((Resultados!AG4&gt;'BR mujer'!X149),(Resultados!AG4&lt;='BR mujer'!X150))</f>
        <v>0</v>
      </c>
      <c r="AC150" s="48" t="b">
        <f>AND((Resultados!AK4&gt;'BR mujer'!AA149),(Resultados!AK4&lt;='BR mujer'!AA150))</f>
        <v>0</v>
      </c>
      <c r="AF150" s="48" t="b">
        <f>AND((Resultados!AO4&gt;'BR mujer'!AD149),(Resultados!AO4&lt;='BR mujer'!AD150))</f>
        <v>0</v>
      </c>
      <c r="AI150" s="48" t="b">
        <f>AND((Resultados!AS4&gt;'BR mujer'!AG149),(Resultados!AS4&lt;='BR mujer'!AG150))</f>
        <v>0</v>
      </c>
      <c r="AL150" s="48" t="b">
        <f>AND((Resultados!AW4&gt;'BR mujer'!AJ149),(Resultados!AW4&lt;='BR mujer'!AJ150))</f>
        <v>0</v>
      </c>
      <c r="AO150" s="48" t="b">
        <f>AND((Resultados!BA4&gt;'BR mujer'!AM149),(Resultados!BA4&lt;='BR mujer'!AM150))</f>
        <v>0</v>
      </c>
      <c r="AR150" s="48" t="b">
        <f>AND((Resultados!BD4&gt;'BR mujer'!AO149),(Resultados!BD4&lt;='BR mujer'!AO150))</f>
        <v>0</v>
      </c>
      <c r="AU150" s="48" t="b">
        <f>AND((Resultados!BH4&gt;'BR mujer'!AR149),(Resultados!BH4&lt;='BR mujer'!AR150))</f>
        <v>0</v>
      </c>
      <c r="AX150" s="48" t="b">
        <f>AND((Resultados!BM4&gt;'BR mujer'!AV149),(Resultados!BM4&lt;='BR mujer'!AV150))</f>
        <v>0</v>
      </c>
      <c r="BA150" s="48" t="b">
        <f>AND((Resultados!BQ4&gt;'BR mujer'!AY149),(Resultados!BQ4&lt;='BR mujer'!AY150))</f>
        <v>0</v>
      </c>
      <c r="BD150" s="48" t="b">
        <f>AND((Resultados!BU4&gt;'BR mujer'!BB149),(Resultados!BU4&lt;='BR mujer'!BB150))</f>
        <v>0</v>
      </c>
      <c r="BG150" s="48" t="b">
        <f>AND((Resultados!BY4&gt;'BR mujer'!BE149),(Resultados!BY4&lt;='BR mujer'!BE150))</f>
        <v>0</v>
      </c>
      <c r="BJ150" s="48" t="b">
        <f>AND((Resultados!CC4&gt;'BR mujer'!BH149),(Resultados!CC4&lt;='BR mujer'!BH150))</f>
        <v>0</v>
      </c>
      <c r="BP150" s="48" t="b">
        <f>AND((Resultados!CK4&gt;'BR mujer'!BN149),(Resultados!CK4&lt;='BR mujer'!BN150))</f>
        <v>0</v>
      </c>
      <c r="BS150" s="48" t="b">
        <f>AND((Resultados!CO4&gt;'BR mujer'!BQ149),(Resultados!CO4&lt;='BR mujer'!BQ150))</f>
        <v>0</v>
      </c>
      <c r="BV150" s="48" t="b">
        <f>AND((Resultados!CS4&gt;'BR mujer'!BT149),(Resultados!CS4&lt;='BR mujer'!BT150))</f>
        <v>0</v>
      </c>
    </row>
    <row r="151" spans="17:74" ht="12.75" customHeight="1" x14ac:dyDescent="0.2">
      <c r="Q151" s="48" t="b">
        <f>AND((Resultados!U4&gt;'BR mujer'!O150),(Resultados!U4&lt;='BR mujer'!O151))</f>
        <v>0</v>
      </c>
      <c r="T151" s="48" t="b">
        <f>AND((Resultados!Y4&gt;'BR mujer'!R150),(Resultados!Y4&lt;='BR mujer'!R151))</f>
        <v>0</v>
      </c>
      <c r="W151" s="48" t="b">
        <f>AND((Resultados!AC4&gt;'BR mujer'!U150),(Resultados!AC4&lt;='BR mujer'!U151))</f>
        <v>0</v>
      </c>
      <c r="Z151" s="48" t="b">
        <f>AND((Resultados!AG4&gt;'BR mujer'!X150),(Resultados!AG4&lt;='BR mujer'!X151))</f>
        <v>0</v>
      </c>
      <c r="AC151" s="48" t="b">
        <f>AND((Resultados!AK4&gt;'BR mujer'!AA150),(Resultados!AK4&lt;='BR mujer'!AA151))</f>
        <v>0</v>
      </c>
      <c r="AF151" s="48" t="b">
        <f>AND((Resultados!AO4&gt;'BR mujer'!AD150),(Resultados!AO4&lt;='BR mujer'!AD151))</f>
        <v>0</v>
      </c>
      <c r="AI151" s="48" t="b">
        <f>AND((Resultados!AS4&gt;'BR mujer'!AG150),(Resultados!AS4&lt;='BR mujer'!AG151))</f>
        <v>0</v>
      </c>
      <c r="AL151" s="48" t="b">
        <f>AND((Resultados!AW4&gt;'BR mujer'!AJ150),(Resultados!AW4&lt;='BR mujer'!AJ151))</f>
        <v>0</v>
      </c>
      <c r="AO151" s="48" t="b">
        <f>AND((Resultados!BA4&gt;'BR mujer'!AM150),(Resultados!BA4&lt;='BR mujer'!AM151))</f>
        <v>0</v>
      </c>
      <c r="AR151" s="48" t="b">
        <f>AND((Resultados!BD4&gt;'BR mujer'!AO150),(Resultados!BD4&lt;='BR mujer'!AO151))</f>
        <v>0</v>
      </c>
      <c r="AU151" s="48" t="b">
        <f>AND((Resultados!BH4&gt;'BR mujer'!AR150),(Resultados!BH4&lt;='BR mujer'!AR151))</f>
        <v>0</v>
      </c>
      <c r="AX151" s="48" t="b">
        <f>AND((Resultados!BM4&gt;'BR mujer'!AV150),(Resultados!BM4&lt;='BR mujer'!AV151))</f>
        <v>0</v>
      </c>
      <c r="BA151" s="48" t="b">
        <f>AND((Resultados!BQ4&gt;'BR mujer'!AY150),(Resultados!BQ4&lt;='BR mujer'!AY151))</f>
        <v>0</v>
      </c>
      <c r="BD151" s="48" t="b">
        <f>AND((Resultados!BU4&gt;'BR mujer'!BB150),(Resultados!BU4&lt;='BR mujer'!BB151))</f>
        <v>0</v>
      </c>
      <c r="BG151" s="48" t="b">
        <f>AND((Resultados!BY4&gt;'BR mujer'!BE150),(Resultados!BY4&lt;='BR mujer'!BE151))</f>
        <v>0</v>
      </c>
      <c r="BJ151" s="48" t="b">
        <f>AND((Resultados!CC4&gt;'BR mujer'!BH150),(Resultados!CC4&lt;='BR mujer'!BH151))</f>
        <v>0</v>
      </c>
      <c r="BP151" s="48" t="b">
        <f>AND((Resultados!CK4&gt;'BR mujer'!BN150),(Resultados!CK4&lt;='BR mujer'!BN151))</f>
        <v>0</v>
      </c>
      <c r="BS151" s="48" t="b">
        <f>AND((Resultados!CO4&gt;'BR mujer'!BQ150),(Resultados!CO4&lt;='BR mujer'!BQ151))</f>
        <v>0</v>
      </c>
      <c r="BV151" s="48" t="b">
        <f>AND((Resultados!CS4&gt;'BR mujer'!BT150),(Resultados!CS4&lt;='BR mujer'!BT151))</f>
        <v>0</v>
      </c>
    </row>
    <row r="152" spans="17:74" ht="12.75" customHeight="1" x14ac:dyDescent="0.2">
      <c r="Q152" s="48" t="b">
        <f>AND((Resultados!U4&gt;'BR mujer'!O151),(Resultados!U4&lt;='BR mujer'!O152))</f>
        <v>0</v>
      </c>
      <c r="T152" s="48" t="b">
        <f>AND((Resultados!Y4&gt;'BR mujer'!R151),(Resultados!Y4&lt;='BR mujer'!R152))</f>
        <v>0</v>
      </c>
      <c r="W152" s="48" t="b">
        <f>AND((Resultados!AC4&gt;'BR mujer'!U151),(Resultados!AC4&lt;='BR mujer'!U152))</f>
        <v>0</v>
      </c>
      <c r="Z152" s="48" t="b">
        <f>AND((Resultados!AG4&gt;'BR mujer'!X151),(Resultados!AG4&lt;='BR mujer'!X152))</f>
        <v>0</v>
      </c>
      <c r="AC152" s="48" t="b">
        <f>AND((Resultados!AK4&gt;'BR mujer'!AA151),(Resultados!AK4&lt;='BR mujer'!AA152))</f>
        <v>0</v>
      </c>
      <c r="AF152" s="48" t="b">
        <f>AND((Resultados!AO4&gt;'BR mujer'!AD151),(Resultados!AO4&lt;='BR mujer'!AD152))</f>
        <v>0</v>
      </c>
      <c r="AI152" s="48" t="b">
        <f>AND((Resultados!AS4&gt;'BR mujer'!AG151),(Resultados!AS4&lt;='BR mujer'!AG152))</f>
        <v>0</v>
      </c>
      <c r="AL152" s="48" t="b">
        <f>AND((Resultados!AW4&gt;'BR mujer'!AJ151),(Resultados!AW4&lt;='BR mujer'!AJ152))</f>
        <v>0</v>
      </c>
      <c r="AO152" s="48" t="b">
        <f>AND((Resultados!BA4&gt;'BR mujer'!AM151),(Resultados!BA4&lt;='BR mujer'!AM152))</f>
        <v>0</v>
      </c>
      <c r="AR152" s="48" t="b">
        <f>AND((Resultados!BD4&gt;'BR mujer'!AO151),(Resultados!BD4&lt;='BR mujer'!AO152))</f>
        <v>0</v>
      </c>
      <c r="AU152" s="48" t="b">
        <f>AND((Resultados!BH4&gt;'BR mujer'!AR151),(Resultados!BH4&lt;='BR mujer'!AR152))</f>
        <v>0</v>
      </c>
      <c r="AX152" s="48" t="b">
        <f>AND((Resultados!BM4&gt;'BR mujer'!AV151),(Resultados!BM4&lt;='BR mujer'!AV152))</f>
        <v>0</v>
      </c>
      <c r="BA152" s="48" t="b">
        <f>AND((Resultados!BQ4&gt;'BR mujer'!AY151),(Resultados!BQ4&lt;='BR mujer'!AY152))</f>
        <v>0</v>
      </c>
      <c r="BD152" s="48" t="b">
        <f>AND((Resultados!BU4&gt;'BR mujer'!BB151),(Resultados!BU4&lt;='BR mujer'!BB152))</f>
        <v>0</v>
      </c>
      <c r="BG152" s="48" t="b">
        <f>AND((Resultados!BY4&gt;'BR mujer'!BE151),(Resultados!BY4&lt;='BR mujer'!BE152))</f>
        <v>0</v>
      </c>
      <c r="BJ152" s="48" t="b">
        <f>AND((Resultados!CC4&gt;'BR mujer'!BH151),(Resultados!CC4&lt;='BR mujer'!BH152))</f>
        <v>0</v>
      </c>
      <c r="BP152" s="48" t="b">
        <f>AND((Resultados!CK4&gt;'BR mujer'!BN151),(Resultados!CK4&lt;='BR mujer'!BN152))</f>
        <v>0</v>
      </c>
      <c r="BS152" s="48" t="b">
        <f>AND((Resultados!CO4&gt;'BR mujer'!BQ151),(Resultados!CO4&lt;='BR mujer'!BQ152))</f>
        <v>0</v>
      </c>
      <c r="BV152" s="48" t="b">
        <f>AND((Resultados!CS4&gt;'BR mujer'!BT151),(Resultados!CS4&lt;='BR mujer'!BT152))</f>
        <v>0</v>
      </c>
    </row>
    <row r="153" spans="17:74" ht="12.75" customHeight="1" x14ac:dyDescent="0.2">
      <c r="Q153" s="48" t="b">
        <f>AND((Resultados!U4&gt;'BR mujer'!O152),(Resultados!U4&lt;='BR mujer'!O153))</f>
        <v>0</v>
      </c>
      <c r="T153" s="48" t="b">
        <f>AND((Resultados!Y4&gt;'BR mujer'!R152),(Resultados!Y4&lt;='BR mujer'!R153))</f>
        <v>0</v>
      </c>
      <c r="W153" s="48" t="b">
        <f>AND((Resultados!AC4&gt;'BR mujer'!U152),(Resultados!AC4&lt;='BR mujer'!U153))</f>
        <v>0</v>
      </c>
      <c r="Z153" s="48" t="b">
        <f>AND((Resultados!AG4&gt;'BR mujer'!X152),(Resultados!AG4&lt;='BR mujer'!X153))</f>
        <v>0</v>
      </c>
      <c r="AC153" s="48" t="b">
        <f>AND((Resultados!AK4&gt;'BR mujer'!AA152),(Resultados!AK4&lt;='BR mujer'!AA153))</f>
        <v>0</v>
      </c>
      <c r="AF153" s="48" t="b">
        <f>AND((Resultados!AO4&gt;'BR mujer'!AD152),(Resultados!AO4&lt;='BR mujer'!AD153))</f>
        <v>0</v>
      </c>
      <c r="AI153" s="48" t="b">
        <f>AND((Resultados!AS4&gt;'BR mujer'!AG152),(Resultados!AS4&lt;='BR mujer'!AG153))</f>
        <v>0</v>
      </c>
      <c r="AL153" s="48" t="b">
        <f>AND((Resultados!AW4&gt;'BR mujer'!AJ152),(Resultados!AW4&lt;='BR mujer'!AJ153))</f>
        <v>0</v>
      </c>
      <c r="AO153" s="48" t="b">
        <f>AND((Resultados!BA4&gt;'BR mujer'!AM152),(Resultados!BA4&lt;='BR mujer'!AM153))</f>
        <v>0</v>
      </c>
      <c r="AR153" s="48" t="b">
        <f>AND((Resultados!BD4&gt;'BR mujer'!AO152),(Resultados!BD4&lt;='BR mujer'!AO153))</f>
        <v>0</v>
      </c>
      <c r="AU153" s="48" t="b">
        <f>AND((Resultados!BH4&gt;'BR mujer'!AR152),(Resultados!BH4&lt;='BR mujer'!AR153))</f>
        <v>0</v>
      </c>
      <c r="AX153" s="48" t="b">
        <f>AND((Resultados!BM4&gt;'BR mujer'!AV152),(Resultados!BM4&lt;='BR mujer'!AV153))</f>
        <v>0</v>
      </c>
      <c r="BA153" s="48" t="b">
        <f>AND((Resultados!BQ4&gt;'BR mujer'!AY152),(Resultados!BQ4&lt;='BR mujer'!AY153))</f>
        <v>0</v>
      </c>
      <c r="BD153" s="48" t="b">
        <f>AND((Resultados!BU4&gt;'BR mujer'!BB152),(Resultados!BU4&lt;='BR mujer'!BB153))</f>
        <v>0</v>
      </c>
      <c r="BG153" s="48" t="b">
        <f>AND((Resultados!BY4&gt;'BR mujer'!BE152),(Resultados!BY4&lt;='BR mujer'!BE153))</f>
        <v>0</v>
      </c>
      <c r="BJ153" s="48" t="b">
        <f>AND((Resultados!CC4&gt;'BR mujer'!BH152),(Resultados!CC4&lt;='BR mujer'!BH153))</f>
        <v>0</v>
      </c>
      <c r="BP153" s="48" t="b">
        <f>AND((Resultados!CK4&gt;'BR mujer'!BN152),(Resultados!CK4&lt;='BR mujer'!BN153))</f>
        <v>0</v>
      </c>
      <c r="BS153" s="48" t="b">
        <f>AND((Resultados!CO4&gt;'BR mujer'!BQ152),(Resultados!CO4&lt;='BR mujer'!BQ153))</f>
        <v>0</v>
      </c>
      <c r="BV153" s="48" t="b">
        <f>AND((Resultados!CS4&gt;'BR mujer'!BT152),(Resultados!CS4&lt;='BR mujer'!BT153))</f>
        <v>0</v>
      </c>
    </row>
    <row r="154" spans="17:74" ht="12.75" customHeight="1" x14ac:dyDescent="0.2">
      <c r="Q154" s="48" t="b">
        <f>AND((Resultados!U4&gt;'BR mujer'!O153),(Resultados!U4&lt;='BR mujer'!O154))</f>
        <v>0</v>
      </c>
      <c r="T154" s="48" t="b">
        <f>AND((Resultados!Y4&gt;'BR mujer'!R153),(Resultados!Y4&lt;='BR mujer'!R154))</f>
        <v>0</v>
      </c>
      <c r="W154" s="48" t="b">
        <f>AND((Resultados!AC4&gt;'BR mujer'!U153),(Resultados!AC4&lt;='BR mujer'!U154))</f>
        <v>0</v>
      </c>
      <c r="Z154" s="48" t="b">
        <f>AND((Resultados!AG4&gt;'BR mujer'!X153),(Resultados!AG4&lt;='BR mujer'!X154))</f>
        <v>0</v>
      </c>
      <c r="AC154" s="48" t="b">
        <f>AND((Resultados!AK4&gt;'BR mujer'!AA153),(Resultados!AK4&lt;='BR mujer'!AA154))</f>
        <v>0</v>
      </c>
      <c r="AF154" s="48" t="b">
        <f>AND((Resultados!AO4&gt;'BR mujer'!AD153),(Resultados!AO4&lt;='BR mujer'!AD154))</f>
        <v>0</v>
      </c>
      <c r="AI154" s="48" t="b">
        <f>AND((Resultados!AS4&gt;'BR mujer'!AG153),(Resultados!AS4&lt;='BR mujer'!AG154))</f>
        <v>0</v>
      </c>
      <c r="AL154" s="48" t="b">
        <f>AND((Resultados!AW4&gt;'BR mujer'!AJ153),(Resultados!AW4&lt;='BR mujer'!AJ154))</f>
        <v>0</v>
      </c>
      <c r="AO154" s="48" t="b">
        <f>AND((Resultados!BA4&gt;'BR mujer'!AM153),(Resultados!BA4&lt;='BR mujer'!AM154))</f>
        <v>0</v>
      </c>
      <c r="AR154" s="48" t="b">
        <f>AND((Resultados!BD4&gt;'BR mujer'!AO153),(Resultados!BD4&lt;='BR mujer'!AO154))</f>
        <v>0</v>
      </c>
      <c r="AU154" s="48" t="b">
        <f>AND((Resultados!BH4&gt;'BR mujer'!AR153),(Resultados!BH4&lt;='BR mujer'!AR154))</f>
        <v>0</v>
      </c>
      <c r="AX154" s="48" t="b">
        <f>AND((Resultados!BM4&gt;'BR mujer'!AV153),(Resultados!BM4&lt;='BR mujer'!AV154))</f>
        <v>0</v>
      </c>
      <c r="BA154" s="48" t="b">
        <f>AND((Resultados!BQ4&gt;'BR mujer'!AY153),(Resultados!BQ4&lt;='BR mujer'!AY154))</f>
        <v>0</v>
      </c>
      <c r="BD154" s="48" t="b">
        <f>AND((Resultados!BU4&gt;'BR mujer'!BB153),(Resultados!BU4&lt;='BR mujer'!BB154))</f>
        <v>0</v>
      </c>
      <c r="BG154" s="48" t="b">
        <f>AND((Resultados!BY4&gt;'BR mujer'!BE153),(Resultados!BY4&lt;='BR mujer'!BE154))</f>
        <v>0</v>
      </c>
      <c r="BJ154" s="48" t="b">
        <f>AND((Resultados!CC4&gt;'BR mujer'!BH153),(Resultados!CC4&lt;='BR mujer'!BH154))</f>
        <v>0</v>
      </c>
      <c r="BP154" s="48" t="b">
        <f>AND((Resultados!CK4&gt;'BR mujer'!BN153),(Resultados!CK4&lt;='BR mujer'!BN154))</f>
        <v>0</v>
      </c>
      <c r="BS154" s="48" t="b">
        <f>AND((Resultados!CO4&gt;'BR mujer'!BQ153),(Resultados!CO4&lt;='BR mujer'!BQ154))</f>
        <v>0</v>
      </c>
      <c r="BV154" s="48" t="b">
        <f>AND((Resultados!CS4&gt;'BR mujer'!BT153),(Resultados!CS4&lt;='BR mujer'!BT154))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customHeight="1" x14ac:dyDescent="0.2"/>
  <sheetData/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customHeight="1" x14ac:dyDescent="0.2"/>
  <sheetData/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1"/>
  <sheetViews>
    <sheetView tabSelected="1" workbookViewId="0"/>
  </sheetViews>
  <sheetFormatPr baseColWidth="10" defaultColWidth="11.42578125" defaultRowHeight="12" customHeight="1" x14ac:dyDescent="0.2"/>
  <cols>
    <col min="1" max="1" width="3.7109375" customWidth="1"/>
    <col min="2" max="2" width="24.42578125" customWidth="1"/>
    <col min="3" max="4" width="12.7109375" customWidth="1"/>
    <col min="6" max="6" width="22.28515625" customWidth="1"/>
  </cols>
  <sheetData>
    <row r="3" spans="1:9" ht="12.75" customHeight="1" x14ac:dyDescent="0.2">
      <c r="A3" s="101" t="s">
        <v>45</v>
      </c>
      <c r="B3" s="96"/>
      <c r="E3" s="50" t="s">
        <v>146</v>
      </c>
      <c r="F3" s="50" t="s">
        <v>147</v>
      </c>
    </row>
    <row r="4" spans="1:9" ht="12.75" customHeight="1" x14ac:dyDescent="0.2">
      <c r="A4" s="26" t="s">
        <v>47</v>
      </c>
      <c r="B4" s="28" t="s">
        <v>48</v>
      </c>
      <c r="C4" s="50" t="str">
        <f>IF((Resultados!D3=1),"Cuestionable","Válido")</f>
        <v>Válido</v>
      </c>
      <c r="D4" s="50" t="str">
        <f>IF((Resultados!D3&gt;1),"Inválido","Válido")</f>
        <v>Válido</v>
      </c>
      <c r="E4" s="50" t="b">
        <f>AND((C4="válido"),(D4="válido"))</f>
        <v>1</v>
      </c>
      <c r="F4" s="50" t="b">
        <f>AND((C4="cuestionable"),(D4="válido"))</f>
        <v>0</v>
      </c>
    </row>
    <row r="5" spans="1:9" ht="12.75" customHeight="1" x14ac:dyDescent="0.2">
      <c r="A5" s="26" t="s">
        <v>51</v>
      </c>
      <c r="B5" s="28" t="s">
        <v>52</v>
      </c>
      <c r="C5" s="50" t="b">
        <f>AND((Resultados!D4&gt;144),(Resultados!D4&lt;591))</f>
        <v>0</v>
      </c>
    </row>
    <row r="6" spans="1:9" ht="12.75" customHeight="1" x14ac:dyDescent="0.2">
      <c r="A6" s="26" t="s">
        <v>53</v>
      </c>
      <c r="B6" s="28" t="s">
        <v>54</v>
      </c>
    </row>
    <row r="7" spans="1:9" ht="12.75" customHeight="1" x14ac:dyDescent="0.2">
      <c r="A7" s="26" t="s">
        <v>55</v>
      </c>
      <c r="B7" s="28" t="s">
        <v>56</v>
      </c>
    </row>
    <row r="8" spans="1:9" ht="12.75" customHeight="1" x14ac:dyDescent="0.2">
      <c r="A8" s="45"/>
      <c r="B8" s="51" t="s">
        <v>148</v>
      </c>
      <c r="C8" s="2"/>
      <c r="D8" s="2"/>
      <c r="F8" s="52" t="s">
        <v>149</v>
      </c>
      <c r="G8" s="2"/>
      <c r="H8" s="2"/>
    </row>
    <row r="9" spans="1:9" ht="12.75" customHeight="1" x14ac:dyDescent="0.2">
      <c r="A9" s="3"/>
      <c r="B9" s="53">
        <v>144</v>
      </c>
      <c r="C9" s="54" t="str">
        <f>IF((B10&gt;Resultados!D4),"INVALIDO",0)</f>
        <v>INVALIDO</v>
      </c>
      <c r="D9" s="55"/>
      <c r="E9" s="56"/>
      <c r="F9" s="53">
        <v>144</v>
      </c>
      <c r="G9" s="54" t="str">
        <f>IF((F10&gt;Resultados!D4),"INVALIDO",0)</f>
        <v>INVALIDO</v>
      </c>
      <c r="H9" s="55"/>
      <c r="I9" s="8"/>
    </row>
    <row r="10" spans="1:9" ht="12.75" customHeight="1" x14ac:dyDescent="0.2">
      <c r="A10" s="3"/>
      <c r="B10" s="57">
        <v>145</v>
      </c>
      <c r="C10" s="50">
        <f>IF((D10=TRUE),11,0)</f>
        <v>0</v>
      </c>
      <c r="D10" s="58" t="b">
        <f>AND((Resultados!D4&gt;=Auxiliar!B10),(Resultados!D4&lt;B11))</f>
        <v>0</v>
      </c>
      <c r="E10" s="56"/>
      <c r="F10" s="57">
        <v>145</v>
      </c>
      <c r="G10" s="50">
        <f>IF((H10=TRUE),5,0)</f>
        <v>0</v>
      </c>
      <c r="H10" s="58" t="b">
        <f>AND((Resultados!D4&gt;=Auxiliar!F10),(Resultados!D4&lt;F11))</f>
        <v>0</v>
      </c>
      <c r="I10" s="8"/>
    </row>
    <row r="11" spans="1:9" ht="12.75" customHeight="1" x14ac:dyDescent="0.2">
      <c r="A11" s="3"/>
      <c r="B11" s="57">
        <v>150</v>
      </c>
      <c r="C11" s="50">
        <f>IF((D11=TRUE),10,0)</f>
        <v>0</v>
      </c>
      <c r="D11" s="58" t="b">
        <f>AND((Resultados!D4&gt;=Auxiliar!B11),(Resultados!D4&lt;B12))</f>
        <v>0</v>
      </c>
      <c r="E11" s="56"/>
      <c r="F11" s="57">
        <v>150</v>
      </c>
      <c r="G11" s="50">
        <f>IF((H11=TRUE),5,0)</f>
        <v>0</v>
      </c>
      <c r="H11" s="58" t="b">
        <f>AND((Resultados!D4&gt;=Auxiliar!F11),(Resultados!D4&lt;F12))</f>
        <v>0</v>
      </c>
      <c r="I11" s="8"/>
    </row>
    <row r="12" spans="1:9" ht="12.75" customHeight="1" x14ac:dyDescent="0.2">
      <c r="A12" s="3"/>
      <c r="B12" s="57">
        <v>160</v>
      </c>
      <c r="C12" s="50">
        <f>IF((D12=TRUE),9,0)</f>
        <v>0</v>
      </c>
      <c r="D12" s="58" t="b">
        <f>AND((Resultados!D4&gt;=Auxiliar!B12),(Resultados!D4&lt;B13))</f>
        <v>0</v>
      </c>
      <c r="E12" s="56"/>
      <c r="F12" s="57">
        <v>160</v>
      </c>
      <c r="G12" s="50">
        <f>IF((H12=TRUE),4,0)</f>
        <v>0</v>
      </c>
      <c r="H12" s="58" t="b">
        <f>AND((Resultados!D4&gt;=Auxiliar!F12),(Resultados!D4&lt;F13))</f>
        <v>0</v>
      </c>
      <c r="I12" s="8"/>
    </row>
    <row r="13" spans="1:9" ht="12.75" customHeight="1" x14ac:dyDescent="0.2">
      <c r="A13" s="3"/>
      <c r="B13" s="57">
        <v>170</v>
      </c>
      <c r="C13" s="50">
        <f>IF((D13=TRUE),8,0)</f>
        <v>0</v>
      </c>
      <c r="D13" s="58" t="b">
        <f>AND((Resultados!D4&gt;=Auxiliar!B13),(Resultados!D4&lt;B14))</f>
        <v>0</v>
      </c>
      <c r="E13" s="56"/>
      <c r="F13" s="57">
        <v>170</v>
      </c>
      <c r="G13" s="50">
        <f>IF((H13=TRUE),4,0)</f>
        <v>0</v>
      </c>
      <c r="H13" s="58" t="b">
        <f>AND((Resultados!D4&gt;=Auxiliar!F13),(Resultados!D4&lt;F14))</f>
        <v>0</v>
      </c>
      <c r="I13" s="8"/>
    </row>
    <row r="14" spans="1:9" ht="12.75" customHeight="1" x14ac:dyDescent="0.2">
      <c r="A14" s="3"/>
      <c r="B14" s="57">
        <v>180</v>
      </c>
      <c r="C14" s="50">
        <f>IF((D14=TRUE),7,0)</f>
        <v>0</v>
      </c>
      <c r="D14" s="58" t="b">
        <f>AND((Resultados!D4&gt;=Auxiliar!B14),(Resultados!D4&lt;B15))</f>
        <v>0</v>
      </c>
      <c r="E14" s="56"/>
      <c r="F14" s="57">
        <v>180</v>
      </c>
      <c r="G14" s="50">
        <f>IF((H14=TRUE),3,0)</f>
        <v>0</v>
      </c>
      <c r="H14" s="58" t="b">
        <f>AND((Resultados!D4&gt;=Auxiliar!F14),(Resultados!D4&lt;F15))</f>
        <v>0</v>
      </c>
      <c r="I14" s="8"/>
    </row>
    <row r="15" spans="1:9" ht="12.75" customHeight="1" x14ac:dyDescent="0.2">
      <c r="A15" s="3"/>
      <c r="B15" s="57">
        <v>190</v>
      </c>
      <c r="C15" s="50">
        <f>IF((D15=TRUE),6,0)</f>
        <v>0</v>
      </c>
      <c r="D15" s="58" t="b">
        <f>AND((Resultados!D4&gt;=Auxiliar!B15),(Resultados!D4&lt;B16))</f>
        <v>0</v>
      </c>
      <c r="E15" s="56"/>
      <c r="F15" s="57">
        <v>190</v>
      </c>
      <c r="G15" s="50">
        <f>IF((H15=TRUE),3,0)</f>
        <v>0</v>
      </c>
      <c r="H15" s="58" t="b">
        <f>AND((Resultados!D4&gt;=Auxiliar!F15),(Resultados!D4&lt;F16))</f>
        <v>0</v>
      </c>
      <c r="I15" s="8"/>
    </row>
    <row r="16" spans="1:9" ht="12.75" customHeight="1" x14ac:dyDescent="0.2">
      <c r="A16" s="3"/>
      <c r="B16" s="57">
        <v>200</v>
      </c>
      <c r="C16" s="50">
        <f>IF((D16=TRUE),5,0)</f>
        <v>0</v>
      </c>
      <c r="D16" s="58" t="b">
        <f>AND((Resultados!D4&gt;=Auxiliar!B16),(Resultados!D4&lt;B17))</f>
        <v>0</v>
      </c>
      <c r="E16" s="56"/>
      <c r="F16" s="57">
        <v>200</v>
      </c>
      <c r="G16" s="50">
        <f>IF((H16=TRUE),2,0)</f>
        <v>0</v>
      </c>
      <c r="H16" s="58" t="b">
        <f>AND((Resultados!D4&gt;=Auxiliar!F16),(Resultados!D4&lt;F17))</f>
        <v>0</v>
      </c>
      <c r="I16" s="8"/>
    </row>
    <row r="17" spans="1:9" ht="12.75" customHeight="1" x14ac:dyDescent="0.2">
      <c r="A17" s="3"/>
      <c r="B17" s="57">
        <v>210</v>
      </c>
      <c r="C17" s="50">
        <f>IF((D17=TRUE),4,0)</f>
        <v>0</v>
      </c>
      <c r="D17" s="58" t="b">
        <f>AND((Resultados!D4&gt;=Auxiliar!B17),(Resultados!D4&lt;B18))</f>
        <v>0</v>
      </c>
      <c r="E17" s="56"/>
      <c r="F17" s="57">
        <v>210</v>
      </c>
      <c r="G17" s="50">
        <f>IF((H17=TRUE),2,0)</f>
        <v>0</v>
      </c>
      <c r="H17" s="58" t="b">
        <f>AND((Resultados!D4&gt;=Auxiliar!F17),(Resultados!D4&lt;F18))</f>
        <v>0</v>
      </c>
      <c r="I17" s="8"/>
    </row>
    <row r="18" spans="1:9" ht="12.75" customHeight="1" x14ac:dyDescent="0.2">
      <c r="A18" s="3"/>
      <c r="B18" s="57">
        <v>220</v>
      </c>
      <c r="C18" s="50">
        <f>IF((D18=TRUE),3,0)</f>
        <v>0</v>
      </c>
      <c r="D18" s="58" t="b">
        <f>AND((Resultados!D4&gt;=Auxiliar!B18),(Resultados!D4&lt;B19))</f>
        <v>0</v>
      </c>
      <c r="E18" s="56"/>
      <c r="F18" s="57">
        <v>220</v>
      </c>
      <c r="G18" s="50">
        <f>IF((H18=TRUE),1,0)</f>
        <v>0</v>
      </c>
      <c r="H18" s="58" t="b">
        <f>AND((Resultados!D4&gt;=Auxiliar!F18),(Resultados!D4&lt;F19))</f>
        <v>0</v>
      </c>
      <c r="I18" s="8"/>
    </row>
    <row r="19" spans="1:9" ht="12.75" customHeight="1" x14ac:dyDescent="0.2">
      <c r="A19" s="3"/>
      <c r="B19" s="57">
        <v>230</v>
      </c>
      <c r="C19" s="50">
        <f>IF((D19=TRUE),2,0)</f>
        <v>0</v>
      </c>
      <c r="D19" s="58" t="b">
        <f>AND((Resultados!D4&gt;=Auxiliar!B19),(Resultados!D4&lt;B20))</f>
        <v>0</v>
      </c>
      <c r="E19" s="56"/>
      <c r="F19" s="57">
        <v>230</v>
      </c>
      <c r="G19" s="50">
        <f>IF((H19=TRUE),1,0)</f>
        <v>0</v>
      </c>
      <c r="H19" s="58" t="b">
        <f>AND((Resultados!D4&gt;=Auxiliar!F19),(Resultados!D4&lt;F20))</f>
        <v>0</v>
      </c>
      <c r="I19" s="8"/>
    </row>
    <row r="20" spans="1:9" ht="12.75" customHeight="1" x14ac:dyDescent="0.2">
      <c r="A20" s="3"/>
      <c r="B20" s="57">
        <v>240</v>
      </c>
      <c r="C20" s="50">
        <f>IF((D20=TRUE),1,0)</f>
        <v>0</v>
      </c>
      <c r="D20" s="58" t="b">
        <f>AND((Resultados!D4&gt;=Auxiliar!B20),(Resultados!D4&lt;B21))</f>
        <v>0</v>
      </c>
      <c r="E20" s="56"/>
      <c r="F20" s="57">
        <v>240</v>
      </c>
      <c r="G20" s="50">
        <f>IF((H20=TRUE),0,0)</f>
        <v>0</v>
      </c>
      <c r="H20" s="58" t="b">
        <f>AND((Resultados!D4&gt;=Auxiliar!F20),(Resultados!D4&lt;F21))</f>
        <v>0</v>
      </c>
      <c r="I20" s="8"/>
    </row>
    <row r="21" spans="1:9" ht="12.75" customHeight="1" x14ac:dyDescent="0.2">
      <c r="A21" s="3"/>
      <c r="B21" s="57">
        <v>250</v>
      </c>
      <c r="C21" s="50">
        <f>IF((D21=TRUE),0,0)</f>
        <v>0</v>
      </c>
      <c r="D21" s="58" t="b">
        <f>AND((Resultados!D4&gt;=Auxiliar!B21),(Resultados!D4&lt;B22))</f>
        <v>0</v>
      </c>
      <c r="E21" s="56"/>
      <c r="F21" s="57">
        <v>250</v>
      </c>
      <c r="G21" s="50">
        <f>IF((H21=TRUE),0,0)</f>
        <v>0</v>
      </c>
      <c r="H21" s="58" t="b">
        <f>AND((Resultados!D4&gt;=Auxiliar!F21),(Resultados!D4&lt;F22))</f>
        <v>0</v>
      </c>
      <c r="I21" s="8"/>
    </row>
    <row r="22" spans="1:9" ht="12.75" customHeight="1" x14ac:dyDescent="0.2">
      <c r="A22" s="3"/>
      <c r="B22" s="57">
        <v>401</v>
      </c>
      <c r="C22" s="50">
        <f>IF((D22=TRUE),-1,0)</f>
        <v>0</v>
      </c>
      <c r="D22" s="58" t="b">
        <f>AND((Resultados!D4&gt;=Auxiliar!B22),(Resultados!D4&lt;B23))</f>
        <v>0</v>
      </c>
      <c r="E22" s="56"/>
      <c r="F22" s="57">
        <v>401</v>
      </c>
      <c r="G22" s="50">
        <f>IF((H22=TRUE),0,0)</f>
        <v>0</v>
      </c>
      <c r="H22" s="58" t="b">
        <f>AND((Resultados!D4&gt;=Auxiliar!F22),(Resultados!D4&lt;F23))</f>
        <v>0</v>
      </c>
      <c r="I22" s="8"/>
    </row>
    <row r="23" spans="1:9" ht="12.75" customHeight="1" x14ac:dyDescent="0.2">
      <c r="A23" s="3"/>
      <c r="B23" s="57">
        <v>417</v>
      </c>
      <c r="C23" s="50">
        <f>IF((D23=TRUE),-2,0)</f>
        <v>0</v>
      </c>
      <c r="D23" s="58" t="b">
        <f>AND((Resultados!D4&gt;=Auxiliar!B23),(Resultados!D4&lt;B24))</f>
        <v>0</v>
      </c>
      <c r="E23" s="56"/>
      <c r="F23" s="57">
        <v>417</v>
      </c>
      <c r="G23" s="50">
        <f>IF((H23=TRUE),-1,0)</f>
        <v>0</v>
      </c>
      <c r="H23" s="58" t="b">
        <f>AND((Resultados!D4&gt;=Auxiliar!F23),(Resultados!D4&lt;F24))</f>
        <v>0</v>
      </c>
      <c r="I23" s="8"/>
    </row>
    <row r="24" spans="1:9" ht="12.75" customHeight="1" x14ac:dyDescent="0.2">
      <c r="A24" s="3"/>
      <c r="B24" s="57">
        <v>433</v>
      </c>
      <c r="C24" s="50">
        <f>IF((D24=TRUE),-3,0)</f>
        <v>0</v>
      </c>
      <c r="D24" s="58" t="b">
        <f>AND((Resultados!D4&gt;=Auxiliar!B24),(Resultados!D4&lt;B25))</f>
        <v>0</v>
      </c>
      <c r="E24" s="56"/>
      <c r="F24" s="57">
        <v>433</v>
      </c>
      <c r="G24" s="50">
        <f>IF((H24=TRUE),-1,0)</f>
        <v>0</v>
      </c>
      <c r="H24" s="58" t="b">
        <f>AND((Resultados!D4&gt;=Auxiliar!F24),(Resultados!D4&lt;F25))</f>
        <v>0</v>
      </c>
      <c r="I24" s="8"/>
    </row>
    <row r="25" spans="1:9" ht="12.75" customHeight="1" x14ac:dyDescent="0.2">
      <c r="A25" s="3"/>
      <c r="B25" s="57">
        <v>449</v>
      </c>
      <c r="C25" s="50">
        <f>IF((D25=TRUE),-4,0)</f>
        <v>0</v>
      </c>
      <c r="D25" s="58" t="b">
        <f>AND((Resultados!D4&gt;=Auxiliar!B25),(Resultados!D4&lt;B26))</f>
        <v>0</v>
      </c>
      <c r="E25" s="56"/>
      <c r="F25" s="57">
        <v>449</v>
      </c>
      <c r="G25" s="50">
        <f>IF((H25=TRUE),-2,0)</f>
        <v>0</v>
      </c>
      <c r="H25" s="58" t="b">
        <f>AND((Resultados!D4&gt;=Auxiliar!F25),(Resultados!D4&lt;F26))</f>
        <v>0</v>
      </c>
      <c r="I25" s="8"/>
    </row>
    <row r="26" spans="1:9" ht="12.75" customHeight="1" x14ac:dyDescent="0.2">
      <c r="A26" s="3"/>
      <c r="B26" s="57">
        <v>465</v>
      </c>
      <c r="C26" s="50">
        <f>IF((D26=TRUE),-5,0)</f>
        <v>0</v>
      </c>
      <c r="D26" s="58" t="b">
        <f>AND((Resultados!D4&gt;=Auxiliar!B26),(Resultados!D4&lt;B27))</f>
        <v>0</v>
      </c>
      <c r="E26" s="56"/>
      <c r="F26" s="57">
        <v>465</v>
      </c>
      <c r="G26" s="50">
        <f>IF((H26=TRUE),-2,0)</f>
        <v>0</v>
      </c>
      <c r="H26" s="58" t="b">
        <f>AND((Resultados!D4&gt;=Auxiliar!F26),(Resultados!D4&lt;F27))</f>
        <v>0</v>
      </c>
      <c r="I26" s="8"/>
    </row>
    <row r="27" spans="1:9" ht="12.75" customHeight="1" x14ac:dyDescent="0.2">
      <c r="A27" s="3"/>
      <c r="B27" s="57">
        <v>481</v>
      </c>
      <c r="C27" s="50">
        <f>IF((D27=TRUE),-6,0)</f>
        <v>0</v>
      </c>
      <c r="D27" s="58" t="b">
        <f>AND((Resultados!D4&gt;=Auxiliar!B27),(Resultados!D4&lt;B28))</f>
        <v>0</v>
      </c>
      <c r="E27" s="56"/>
      <c r="F27" s="57">
        <v>481</v>
      </c>
      <c r="G27" s="50">
        <f>IF((H27=TRUE),-3,0)</f>
        <v>0</v>
      </c>
      <c r="H27" s="58" t="b">
        <f>AND((Resultados!D4&gt;=Auxiliar!F27),(Resultados!D4&lt;F28))</f>
        <v>0</v>
      </c>
      <c r="I27" s="8"/>
    </row>
    <row r="28" spans="1:9" ht="12.75" customHeight="1" x14ac:dyDescent="0.2">
      <c r="A28" s="3"/>
      <c r="B28" s="57">
        <v>497</v>
      </c>
      <c r="C28" s="50">
        <f>IF((D28=TRUE),-7,0)</f>
        <v>0</v>
      </c>
      <c r="D28" s="58" t="b">
        <f>AND((Resultados!D4&gt;=Auxiliar!B28),(Resultados!D4&lt;B29))</f>
        <v>0</v>
      </c>
      <c r="E28" s="56"/>
      <c r="F28" s="57">
        <v>497</v>
      </c>
      <c r="G28" s="50">
        <f>IF((H28=TRUE),-3,0)</f>
        <v>0</v>
      </c>
      <c r="H28" s="58" t="b">
        <f>AND((Resultados!D4&gt;=Auxiliar!F28),(Resultados!D4&lt;F29))</f>
        <v>0</v>
      </c>
      <c r="I28" s="8"/>
    </row>
    <row r="29" spans="1:9" ht="12.75" customHeight="1" x14ac:dyDescent="0.2">
      <c r="A29" s="3"/>
      <c r="B29" s="57">
        <v>513</v>
      </c>
      <c r="C29" s="50">
        <f>IF((D29=TRUE),-8,0)</f>
        <v>0</v>
      </c>
      <c r="D29" s="58" t="b">
        <f>AND((Resultados!D4&gt;=Auxiliar!B29),(Resultados!D4&lt;B30))</f>
        <v>0</v>
      </c>
      <c r="E29" s="56"/>
      <c r="F29" s="57">
        <v>513</v>
      </c>
      <c r="G29" s="50">
        <f>IF((H29=TRUE),-4,0)</f>
        <v>0</v>
      </c>
      <c r="H29" s="58" t="b">
        <f>AND((Resultados!D4&gt;=Auxiliar!F29),(Resultados!D4&lt;F30))</f>
        <v>0</v>
      </c>
      <c r="I29" s="8"/>
    </row>
    <row r="30" spans="1:9" ht="12.75" customHeight="1" x14ac:dyDescent="0.2">
      <c r="A30" s="3"/>
      <c r="B30" s="57">
        <v>529</v>
      </c>
      <c r="C30" s="50">
        <f>IF((D30=TRUE),-9,0)</f>
        <v>0</v>
      </c>
      <c r="D30" s="58" t="b">
        <f>AND((Resultados!D4&gt;=Auxiliar!B30),(Resultados!D4&lt;B31))</f>
        <v>0</v>
      </c>
      <c r="E30" s="56"/>
      <c r="F30" s="57">
        <v>529</v>
      </c>
      <c r="G30" s="50">
        <f>IF((H30=TRUE),-4,0)</f>
        <v>0</v>
      </c>
      <c r="H30" s="58" t="b">
        <f>AND((Resultados!D4&gt;=Auxiliar!F30),(Resultados!D4&lt;F31))</f>
        <v>0</v>
      </c>
      <c r="I30" s="8"/>
    </row>
    <row r="31" spans="1:9" ht="12.75" customHeight="1" x14ac:dyDescent="0.2">
      <c r="A31" s="3"/>
      <c r="B31" s="57">
        <v>545</v>
      </c>
      <c r="C31" s="50">
        <f>IF((D31=TRUE),-10,0)</f>
        <v>0</v>
      </c>
      <c r="D31" s="58" t="b">
        <f>AND((Resultados!D4&gt;=Auxiliar!B31),(Resultados!D4&lt;B32))</f>
        <v>0</v>
      </c>
      <c r="E31" s="56"/>
      <c r="F31" s="57">
        <v>545</v>
      </c>
      <c r="G31" s="50">
        <f>IF((H31=TRUE),-5,0)</f>
        <v>0</v>
      </c>
      <c r="H31" s="58" t="b">
        <f>AND((Resultados!D4&gt;=Auxiliar!F31),(Resultados!D4&lt;F32))</f>
        <v>0</v>
      </c>
      <c r="I31" s="8"/>
    </row>
    <row r="32" spans="1:9" ht="12.75" customHeight="1" x14ac:dyDescent="0.2">
      <c r="A32" s="3"/>
      <c r="B32" s="57">
        <v>561</v>
      </c>
      <c r="C32" s="50">
        <f>IF((D32=TRUE),-11,0)</f>
        <v>0</v>
      </c>
      <c r="D32" s="58" t="b">
        <f>AND((Resultados!D4&gt;=Auxiliar!B32),(Resultados!D4&lt;B33))</f>
        <v>0</v>
      </c>
      <c r="E32" s="56"/>
      <c r="F32" s="57">
        <v>561</v>
      </c>
      <c r="G32" s="50">
        <f>IF((H32=TRUE),-5,0)</f>
        <v>0</v>
      </c>
      <c r="H32" s="58" t="b">
        <f>AND((Resultados!D4&gt;=Auxiliar!F32),(Resultados!D4&lt;F33))</f>
        <v>0</v>
      </c>
      <c r="I32" s="8"/>
    </row>
    <row r="33" spans="1:9" ht="12.75" customHeight="1" x14ac:dyDescent="0.2">
      <c r="A33" s="3"/>
      <c r="B33" s="57">
        <v>577</v>
      </c>
      <c r="C33" s="50">
        <f>IF((D33=TRUE),-12,0)</f>
        <v>0</v>
      </c>
      <c r="D33" s="58" t="b">
        <f>AND((Resultados!D4&gt;=Auxiliar!B33),(Resultados!D4&lt;B34))</f>
        <v>0</v>
      </c>
      <c r="E33" s="56"/>
      <c r="F33" s="57">
        <v>577</v>
      </c>
      <c r="G33" s="50">
        <f>IF((H33=TRUE),-6,0)</f>
        <v>0</v>
      </c>
      <c r="H33" s="58" t="b">
        <f>AND((Resultados!D4&gt;=Auxiliar!F33),(Resultados!D4&lt;F34))</f>
        <v>0</v>
      </c>
      <c r="I33" s="8"/>
    </row>
    <row r="34" spans="1:9" ht="12.75" customHeight="1" x14ac:dyDescent="0.2">
      <c r="A34" s="3"/>
      <c r="B34" s="57">
        <v>591</v>
      </c>
      <c r="C34" s="59">
        <f>IF((B34&lt;=Resultados!D4),"INVALIDO",0)</f>
        <v>0</v>
      </c>
      <c r="D34" s="58"/>
      <c r="E34" s="56"/>
      <c r="F34" s="57">
        <v>591</v>
      </c>
      <c r="G34" s="59">
        <f>IF((F34&lt;=Resultados!D4),"INVALIDO",0)</f>
        <v>0</v>
      </c>
      <c r="H34" s="58"/>
      <c r="I34" s="8"/>
    </row>
    <row r="35" spans="1:9" ht="12.75" customHeight="1" x14ac:dyDescent="0.2">
      <c r="A35" s="3"/>
      <c r="B35" s="60" t="s">
        <v>150</v>
      </c>
      <c r="C35" s="52">
        <f>SUM(C10:C34)</f>
        <v>0</v>
      </c>
      <c r="D35" s="61"/>
      <c r="E35" s="56"/>
      <c r="F35" s="60" t="s">
        <v>151</v>
      </c>
      <c r="G35" s="52">
        <f>SUM(G10:G34)</f>
        <v>0</v>
      </c>
      <c r="H35" s="61"/>
      <c r="I35" s="8"/>
    </row>
    <row r="36" spans="1:9" ht="12.75" customHeight="1" x14ac:dyDescent="0.2">
      <c r="B36" s="62"/>
      <c r="C36" s="62"/>
      <c r="D36" s="62"/>
      <c r="E36" s="2"/>
      <c r="F36" s="62"/>
      <c r="G36" s="62"/>
      <c r="H36" s="4"/>
    </row>
    <row r="37" spans="1:9" ht="12.75" customHeight="1" x14ac:dyDescent="0.2">
      <c r="A37" s="3"/>
      <c r="B37" s="53" t="s">
        <v>152</v>
      </c>
      <c r="C37" s="63" t="str">
        <f>IF((Resultados!F30&lt;85),"No","Sí")</f>
        <v>No</v>
      </c>
      <c r="D37" s="54"/>
      <c r="E37" s="54"/>
      <c r="F37" s="54"/>
      <c r="G37" s="55"/>
      <c r="H37" s="8"/>
    </row>
    <row r="38" spans="1:9" ht="12.75" customHeight="1" x14ac:dyDescent="0.2">
      <c r="A38" s="3"/>
      <c r="B38" s="57" t="s">
        <v>153</v>
      </c>
      <c r="C38" s="28" t="str">
        <f>IF((Resultados!F27&lt;85),"Sí","No")</f>
        <v>Sí</v>
      </c>
      <c r="G38" s="58"/>
      <c r="H38" s="8"/>
    </row>
    <row r="39" spans="1:9" ht="12.75" customHeight="1" x14ac:dyDescent="0.2">
      <c r="A39" s="3"/>
      <c r="B39" s="57" t="s">
        <v>154</v>
      </c>
      <c r="C39" s="28" t="b">
        <f>AND((C37="sí"),(C38="sí"))</f>
        <v>0</v>
      </c>
      <c r="D39" s="50">
        <f>IF((C39=TRUE),(Resultados!F30-85),0)</f>
        <v>0</v>
      </c>
      <c r="G39" s="58"/>
      <c r="H39" s="8"/>
    </row>
    <row r="40" spans="1:9" ht="12.75" customHeight="1" x14ac:dyDescent="0.2">
      <c r="A40" s="3"/>
      <c r="B40" s="57" t="s">
        <v>155</v>
      </c>
      <c r="C40" s="50" t="b">
        <f>AND((C37="sí"),(C38="no"))</f>
        <v>0</v>
      </c>
      <c r="D40" s="50">
        <f>IF((C40=TRUE),(((Resultados!F30-85)+Resultados!F27)-85),0)</f>
        <v>0</v>
      </c>
      <c r="E40" s="2"/>
      <c r="F40" s="2"/>
      <c r="G40" s="61"/>
      <c r="H40" s="8"/>
    </row>
    <row r="41" spans="1:9" ht="12.75" customHeight="1" x14ac:dyDescent="0.2">
      <c r="A41" s="3"/>
      <c r="B41" s="57"/>
      <c r="C41" s="50" t="s">
        <v>63</v>
      </c>
      <c r="D41" s="58">
        <f>SUM(D39:D40)</f>
        <v>0</v>
      </c>
      <c r="E41" s="64">
        <v>2</v>
      </c>
      <c r="F41" s="65" t="s">
        <v>80</v>
      </c>
      <c r="G41" s="66" t="s">
        <v>85</v>
      </c>
      <c r="H41" s="8"/>
    </row>
    <row r="42" spans="1:9" ht="12.75" customHeight="1" x14ac:dyDescent="0.2">
      <c r="A42" s="3"/>
      <c r="B42" s="57" t="s">
        <v>156</v>
      </c>
      <c r="C42" s="50" t="b">
        <f>AND((Datos!G17="x"),(D41&lt;26))</f>
        <v>0</v>
      </c>
      <c r="D42" s="58" t="b">
        <f>AND((Datos!G17="x"),(D41&lt;21))</f>
        <v>0</v>
      </c>
      <c r="E42" s="67">
        <f>IF((Auxiliar!C42=TRUE),(Resultados!F11-Auxiliar!D41),0)</f>
        <v>0</v>
      </c>
      <c r="F42" s="54">
        <f>IF((Auxiliar!C42=TRUE),(Resultados!F19-Auxiliar!D41),0)</f>
        <v>0</v>
      </c>
      <c r="G42" s="55">
        <f>IF((Auxiliar!D42=TRUE),(Resultados!G23-Auxiliar!D41),0)</f>
        <v>0</v>
      </c>
      <c r="H42" s="8"/>
    </row>
    <row r="43" spans="1:9" ht="12.75" customHeight="1" x14ac:dyDescent="0.2">
      <c r="A43" s="3"/>
      <c r="B43" s="57" t="s">
        <v>157</v>
      </c>
      <c r="C43" s="50" t="b">
        <f>AND((Datos!G18="x"),(D41&lt;16))</f>
        <v>0</v>
      </c>
      <c r="D43" s="3"/>
      <c r="E43" s="68">
        <f>IF((Auxiliar!C43=TRUE),(Resultados!F11-(Auxiliar!D41/2)),0)</f>
        <v>0</v>
      </c>
      <c r="F43" s="50">
        <f>IF((Auxiliar!C43=TRUE),(Resultados!F19-(Auxiliar!D41/2)),0)</f>
        <v>0</v>
      </c>
      <c r="G43" s="58">
        <f>IF((Auxiliar!C43=TRUE),(Resultados!G23-((Auxiliar!D41*3)/4)),0)</f>
        <v>0</v>
      </c>
      <c r="H43" s="8"/>
    </row>
    <row r="44" spans="1:9" ht="12.75" customHeight="1" x14ac:dyDescent="0.2">
      <c r="A44" s="3"/>
      <c r="B44" s="57" t="s">
        <v>158</v>
      </c>
      <c r="C44" s="50" t="b">
        <f>AND((Datos!G19="x"),(D41&lt;16))</f>
        <v>1</v>
      </c>
      <c r="D44" s="58" t="b">
        <f>AND((Datos!G19="x"),(D41&lt;11))</f>
        <v>1</v>
      </c>
      <c r="E44" s="68">
        <f>IF((Auxiliar!C44=TRUE),(Resultados!F11-(Auxiliar!D41/4)),0)</f>
        <v>6</v>
      </c>
      <c r="F44" s="50">
        <f>IF((Auxiliar!C44=TRUE),(Resultados!F19-(Auxiliar!D41/4)),0)</f>
        <v>0</v>
      </c>
      <c r="G44" s="58">
        <f>IF((Auxiliar!D44=TRUE),(Resultados!G23-(Auxiliar!D41/2)),0)</f>
        <v>0</v>
      </c>
      <c r="H44" s="8"/>
    </row>
    <row r="45" spans="1:9" ht="12.75" customHeight="1" x14ac:dyDescent="0.2">
      <c r="A45" s="3"/>
      <c r="B45" s="57"/>
      <c r="D45" s="3"/>
      <c r="E45" s="68"/>
      <c r="G45" s="58"/>
      <c r="H45" s="8"/>
    </row>
    <row r="46" spans="1:9" ht="12.75" customHeight="1" x14ac:dyDescent="0.2">
      <c r="A46" s="3"/>
      <c r="B46" s="57"/>
      <c r="D46" s="3"/>
      <c r="E46" s="69">
        <f>SUM(E42:E44)</f>
        <v>6</v>
      </c>
      <c r="F46" s="52">
        <f>SUM(F42:F44)</f>
        <v>0</v>
      </c>
      <c r="G46" s="61">
        <f>SUM(G42:G44)</f>
        <v>0</v>
      </c>
      <c r="H46" s="8"/>
    </row>
    <row r="47" spans="1:9" ht="12.75" customHeight="1" x14ac:dyDescent="0.2">
      <c r="A47" s="3"/>
      <c r="B47" s="60"/>
      <c r="C47" s="52"/>
      <c r="D47" s="61"/>
      <c r="E47" s="70">
        <f>ROUNDDOWN(E46,0)</f>
        <v>6</v>
      </c>
      <c r="F47" s="70">
        <f>ROUNDDOWN(F46,0)</f>
        <v>0</v>
      </c>
      <c r="G47" s="71">
        <f>ROUNDDOWN(G46,0)</f>
        <v>0</v>
      </c>
    </row>
    <row r="48" spans="1:9" ht="12.75" customHeight="1" x14ac:dyDescent="0.2">
      <c r="B48" s="62"/>
      <c r="C48" s="62"/>
      <c r="D48" s="4"/>
      <c r="E48" s="4"/>
      <c r="F48" s="4"/>
      <c r="G48" s="4"/>
    </row>
    <row r="49" spans="1:12" ht="12.75" customHeight="1" x14ac:dyDescent="0.2">
      <c r="A49" s="3"/>
      <c r="B49" s="53" t="s">
        <v>64</v>
      </c>
      <c r="C49" s="72">
        <f>(Resultados!M5-Resultados!M6)/10</f>
        <v>-1.2</v>
      </c>
      <c r="D49" s="8"/>
    </row>
    <row r="50" spans="1:12" ht="12.75" customHeight="1" x14ac:dyDescent="0.2">
      <c r="A50" s="3"/>
      <c r="B50" s="60"/>
      <c r="C50" s="73">
        <f>ROUND(C49,0)</f>
        <v>-1</v>
      </c>
      <c r="D50" s="8"/>
    </row>
    <row r="51" spans="1:12" ht="12.75" customHeight="1" x14ac:dyDescent="0.2">
      <c r="B51" s="62"/>
      <c r="C51" s="62"/>
      <c r="D51" s="2"/>
      <c r="E51" s="52" t="s">
        <v>159</v>
      </c>
      <c r="F51" s="2"/>
      <c r="G51" s="2"/>
      <c r="H51" s="52" t="s">
        <v>160</v>
      </c>
      <c r="I51" s="2"/>
      <c r="J51" s="2"/>
      <c r="K51" s="2"/>
      <c r="L51" s="2"/>
    </row>
    <row r="52" spans="1:12" ht="12.75" customHeight="1" x14ac:dyDescent="0.2">
      <c r="A52" s="3"/>
      <c r="B52" s="74" t="s">
        <v>161</v>
      </c>
      <c r="C52" s="67" t="b">
        <f>AND((Resultados!F13&gt;Resultados!F10),(Resultados!F13&gt;=Resultados!H11),(Resultados!F13&gt;=Resultados!F12),(Resultados!F13&gt;=Resultados!F14),(Resultados!F13&gt;=Resultados!F15),(Resultados!F13&gt;=Resultados!F16),(Resultados!F13&gt;=Resultados!F17),(Resultados!F13&gt;=Resultados!F18),(Resultados!F13&gt;Resultados!H19))</f>
        <v>1</v>
      </c>
      <c r="D52" s="54" t="b">
        <f>AND((Resultados!F14&gt;Resultados!F10),(Resultados!F14&gt;=Resultados!H11),(Resultados!F14&gt;Resultados!F12),(Resultados!F14&gt;Resultados!F13),(Resultados!F14&gt;Resultados!F15),(Resultados!F14&gt;Resultados!F16),(Resultados!F14&gt;=Resultados!F17),(Resultados!F14&gt;=Resultados!F18),(Resultados!F14&gt;Resultados!H19))</f>
        <v>0</v>
      </c>
      <c r="E52" s="75" t="b">
        <f>OR((C52=TRUE),(D52=TRUE))</f>
        <v>1</v>
      </c>
      <c r="F52" s="54" t="b">
        <f>AND((Resultados!F13&gt;Resultados!F10),(Resultados!F13&gt;Resultados!H11),(Resultados!F13&gt;=Resultados!F12),(Resultados!F13&gt;Resultados!F14),(Resultados!F13&gt;Resultados!F15),(Resultados!F13&gt;Resultados!F16),(Resultados!F13&gt;Resultados!F17),(Resultados!F13&gt;Resultados!F18),(Resultados!F13&gt;Resultados!H19))</f>
        <v>0</v>
      </c>
      <c r="G52" s="54" t="b">
        <f>AND((Resultados!F14&gt;Resultados!F10),(Resultados!F14&gt;=Resultados!H11),(Resultados!F14&gt;=Resultados!F12),(Resultados!F14&gt;=Resultados!F13),(Resultados!F14&gt;Resultados!F15),(Resultados!F14&gt;Resultados!F16),(Resultados!F14&gt;=Resultados!F17),(Resultados!F14&gt;=Resultados!F18),(Resultados!F14&gt;=Resultados!H19))</f>
        <v>0</v>
      </c>
      <c r="H52" s="75" t="b">
        <f>OR((F52=TRUE),(G52=TRUE))</f>
        <v>0</v>
      </c>
      <c r="I52" s="76" t="b">
        <f>IF((B56="hombre"),E52,H52)</f>
        <v>1</v>
      </c>
      <c r="J52" s="54"/>
      <c r="K52" s="54"/>
      <c r="L52" s="55"/>
    </row>
    <row r="53" spans="1:12" ht="12.75" customHeight="1" x14ac:dyDescent="0.2">
      <c r="A53" s="3"/>
      <c r="B53" s="77" t="s">
        <v>162</v>
      </c>
      <c r="C53" s="68">
        <f>IF((Resultados!F17&gt;Resultados!F10),1,0)</f>
        <v>1</v>
      </c>
      <c r="D53" s="50">
        <f>IF((Resultados!F17&gt;Resultados!H11),1,0)</f>
        <v>0</v>
      </c>
      <c r="E53" s="78">
        <f>IF((Resultados!F17&gt;=Resultados!F12),1,0)</f>
        <v>1</v>
      </c>
      <c r="F53" s="50">
        <f>IF((Resultados!F17&gt;=Resultados!F13),1,0)</f>
        <v>1</v>
      </c>
      <c r="G53" s="50">
        <f>IF((Resultados!$F$17&gt;Resultados!$F$14),1,0)</f>
        <v>1</v>
      </c>
      <c r="H53" s="50">
        <f>IF((Resultados!$F$17&gt;Resultados!$F$15),1,0)</f>
        <v>1</v>
      </c>
      <c r="I53" s="50">
        <f>IF((Resultados!$F$17&gt;Resultados!$F$16),1,0)</f>
        <v>1</v>
      </c>
      <c r="J53" s="50">
        <f>IF((Resultados!$F$17&gt;Resultados!$F$18),1,0)</f>
        <v>1</v>
      </c>
      <c r="K53" s="50">
        <f>IF((Resultados!$F$17&gt;Resultados!$H$19),1,0)</f>
        <v>1</v>
      </c>
      <c r="L53" s="58">
        <f>IF((Auxiliar!$B$56="Mujer"),SUM(C53:K53),0)</f>
        <v>0</v>
      </c>
    </row>
    <row r="54" spans="1:12" ht="12.75" customHeight="1" x14ac:dyDescent="0.2">
      <c r="A54" s="3"/>
      <c r="B54" s="79" t="s">
        <v>163</v>
      </c>
      <c r="C54" s="68">
        <f>IF((Resultados!F17&gt;Resultados!F10),1,0)</f>
        <v>1</v>
      </c>
      <c r="D54" s="50">
        <f>IF((Resultados!F17&gt;=Resultados!H11),1,0)</f>
        <v>1</v>
      </c>
      <c r="E54" s="50">
        <f>IF((Resultados!F17&gt;Resultados!F12),1,0)</f>
        <v>1</v>
      </c>
      <c r="F54" s="50">
        <f>IF((Resultados!F17&gt;Resultados!F13),1,0)</f>
        <v>0</v>
      </c>
      <c r="G54" s="50">
        <f>IF((Resultados!$F$17&gt;Resultados!$F$14),1,0)</f>
        <v>1</v>
      </c>
      <c r="H54" s="50">
        <f>IF((Resultados!$F$17&gt;Resultados!$F$15),1,0)</f>
        <v>1</v>
      </c>
      <c r="I54" s="50">
        <f>IF((Resultados!$F$17&gt;Resultados!$F$16),1,0)</f>
        <v>1</v>
      </c>
      <c r="J54" s="50">
        <f>IF((Resultados!$F$17&gt;=Resultados!$F$18),1,0)</f>
        <v>1</v>
      </c>
      <c r="K54" s="50">
        <f>IF((Resultados!$F$17&gt;Resultados!$H$19),1,0)</f>
        <v>1</v>
      </c>
      <c r="L54" s="58">
        <f>IF((Auxiliar!$B$56="Hombre"),SUM(C54:K54),0)</f>
        <v>8</v>
      </c>
    </row>
    <row r="55" spans="1:12" ht="12.75" customHeight="1" x14ac:dyDescent="0.2">
      <c r="A55" s="3"/>
      <c r="B55" s="77"/>
      <c r="C55" s="80" t="str">
        <f>IF(((L54+L53)&gt;7),"SI","NO")</f>
        <v>SI</v>
      </c>
      <c r="L55" s="58"/>
    </row>
    <row r="56" spans="1:12" ht="12.75" customHeight="1" x14ac:dyDescent="0.2">
      <c r="A56" s="3"/>
      <c r="B56" s="81" t="str">
        <f>IF((Datos!G12="M"),"Hombre","Mujer")</f>
        <v>Hombre</v>
      </c>
      <c r="C56" s="69" t="b">
        <f>OR((I52=TRUE),(C55="si"))</f>
        <v>1</v>
      </c>
      <c r="D56" s="52"/>
      <c r="E56" s="52"/>
      <c r="F56" s="52"/>
      <c r="G56" s="52"/>
      <c r="H56" s="52"/>
      <c r="I56" s="52"/>
      <c r="J56" s="52"/>
      <c r="K56" s="52"/>
      <c r="L56" s="61"/>
    </row>
    <row r="57" spans="1:12" ht="12.75" customHeight="1" x14ac:dyDescent="0.2"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</row>
    <row r="58" spans="1:12" ht="12.75" customHeight="1" x14ac:dyDescent="0.2">
      <c r="A58" s="3"/>
      <c r="B58" s="74" t="s">
        <v>164</v>
      </c>
      <c r="C58" s="67" t="b">
        <f>AND((B56="hombre"),(Resultados!H19&gt;=Resultados!F10),(Resultados!H19&gt;=Resultados!H11),(Resultados!H19&gt;=Resultados!F12),(Resultados!H19&gt;=Resultados!F14),(Resultados!H19&gt;=Resultados!F15),(Resultados!H19&gt;=Resultados!F16),(Resultados!H19&gt;=Resultados!F17),(Resultados!H19&gt;=Resultados!F18),(Resultados!H19&gt;=Resultados!F13))</f>
        <v>0</v>
      </c>
      <c r="D58" s="54" t="b">
        <f>AND((B56="mujer"),(Resultados!H19&gt;Resultados!F10),(Resultados!H19&gt;Resultados!H11),(Resultados!H19&gt;=Resultados!F12),(Resultados!H19&gt;Resultados!F14),(Resultados!H19&gt;Resultados!F15),(Resultados!H19&gt;Resultados!F16),(Resultados!H19&gt;Resultados!F17),(Resultados!H19&gt;=Resultados!F18),(Resultados!H19&gt;=Resultados!F13))</f>
        <v>0</v>
      </c>
      <c r="E58" s="82" t="b">
        <f>OR((C58=TRUE),(D58=TRUE))</f>
        <v>0</v>
      </c>
      <c r="F58" s="54"/>
      <c r="G58" s="54"/>
      <c r="H58" s="54"/>
      <c r="I58" s="54"/>
      <c r="J58" s="54"/>
      <c r="K58" s="54"/>
      <c r="L58" s="55"/>
    </row>
    <row r="59" spans="1:12" ht="12.75" customHeight="1" x14ac:dyDescent="0.2">
      <c r="A59" s="3"/>
      <c r="B59" s="77" t="s">
        <v>162</v>
      </c>
      <c r="C59" s="68">
        <f>IF((Resultados!$H$11&gt;Resultados!$F$10),1,0)</f>
        <v>1</v>
      </c>
      <c r="D59" s="50">
        <f>IF((Resultados!$H$11&gt;=Resultados!$F$12),1,0)</f>
        <v>1</v>
      </c>
      <c r="E59" s="50">
        <f>IF((Resultados!$H$11&gt;=Resultados!$F$13),1,0)</f>
        <v>1</v>
      </c>
      <c r="F59" s="50">
        <f>IF((Resultados!$H$11&gt;Resultados!$F$14),1,0)</f>
        <v>1</v>
      </c>
      <c r="G59" s="50">
        <f>IF((Resultados!$H$11&gt;Resultados!$F$15),1,0)</f>
        <v>1</v>
      </c>
      <c r="H59" s="50">
        <f>IF((Resultados!$H$11&gt;Resultados!$F$16),1,0)</f>
        <v>1</v>
      </c>
      <c r="I59" s="50">
        <f>IF((Resultados!$H$11&gt;=Resultados!$F$17),1,0)</f>
        <v>1</v>
      </c>
      <c r="J59" s="50">
        <f>IF((Resultados!$H$11&gt;=Resultados!$F$18),1,0)</f>
        <v>1</v>
      </c>
      <c r="K59" s="50">
        <f>IF((Resultados!$H$11&gt;=Resultados!$H$19),1,0)</f>
        <v>1</v>
      </c>
      <c r="L59" s="58">
        <f>IF((Auxiliar!$B$56="Mujer"),SUM(C59:K59),0)</f>
        <v>0</v>
      </c>
    </row>
    <row r="60" spans="1:12" ht="12.75" customHeight="1" x14ac:dyDescent="0.2">
      <c r="A60" s="3"/>
      <c r="B60" s="79" t="s">
        <v>163</v>
      </c>
      <c r="C60" s="68">
        <f>IF((Resultados!$H$11&gt;Resultados!$F$10),1,0)</f>
        <v>1</v>
      </c>
      <c r="D60" s="50">
        <f>IF((Resultados!$H$11&gt;Resultados!$F$12),1,0)</f>
        <v>1</v>
      </c>
      <c r="E60" s="50">
        <f>IF((Resultados!$H$11&gt;Resultados!$F$13),1,0)</f>
        <v>0</v>
      </c>
      <c r="F60" s="50">
        <f>IF((Resultados!$H$11&gt;Resultados!$F$14),1,0)</f>
        <v>1</v>
      </c>
      <c r="G60" s="50">
        <f>IF((Resultados!$H$11&gt;Resultados!$F$15),1,0)</f>
        <v>1</v>
      </c>
      <c r="H60" s="50">
        <f>IF((Resultados!$H$11&gt;Resultados!$F$16),1,0)</f>
        <v>1</v>
      </c>
      <c r="I60" s="50">
        <f>IF((Resultados!$H$11&gt;Resultados!$F$17),1,0)</f>
        <v>0</v>
      </c>
      <c r="J60" s="50">
        <f>IF((Resultados!$H$11&gt;Resultados!$F$18),1,0)</f>
        <v>1</v>
      </c>
      <c r="K60" s="50">
        <f>IF((Resultados!$H$11&gt;Resultados!$H$19),1,0)</f>
        <v>1</v>
      </c>
      <c r="L60" s="58">
        <f>IF((Auxiliar!$B$56="Hombre"),SUM(C60:K60),0)</f>
        <v>7</v>
      </c>
    </row>
    <row r="61" spans="1:12" ht="12.75" customHeight="1" x14ac:dyDescent="0.2">
      <c r="A61" s="3"/>
      <c r="B61" s="77"/>
      <c r="C61" s="80" t="str">
        <f>IF(((L60+L59)&gt;7),"SI","NO")</f>
        <v>NO</v>
      </c>
      <c r="L61" s="58"/>
    </row>
    <row r="62" spans="1:12" ht="12.75" customHeight="1" x14ac:dyDescent="0.2">
      <c r="A62" s="3"/>
      <c r="B62" s="83"/>
      <c r="C62" s="69" t="b">
        <f>OR((E58=TRUE),(C61="si"))</f>
        <v>0</v>
      </c>
      <c r="D62" s="52"/>
      <c r="E62" s="52"/>
      <c r="F62" s="52"/>
      <c r="G62" s="52"/>
      <c r="H62" s="52"/>
      <c r="I62" s="52"/>
      <c r="J62" s="52"/>
      <c r="K62" s="52"/>
      <c r="L62" s="61"/>
    </row>
    <row r="63" spans="1:12" ht="12.75" customHeight="1" x14ac:dyDescent="0.2">
      <c r="A63" s="3"/>
      <c r="B63" s="74"/>
      <c r="C63" s="70"/>
      <c r="D63" s="71" t="s">
        <v>102</v>
      </c>
      <c r="E63" s="84" t="s">
        <v>104</v>
      </c>
      <c r="F63" s="85" t="s">
        <v>106</v>
      </c>
      <c r="G63" s="86"/>
      <c r="H63" s="4"/>
      <c r="I63" s="4"/>
      <c r="J63" s="4"/>
      <c r="K63" s="4"/>
      <c r="L63" s="4"/>
    </row>
    <row r="64" spans="1:12" ht="12.75" customHeight="1" x14ac:dyDescent="0.2">
      <c r="A64" s="3"/>
      <c r="B64" s="77" t="s">
        <v>165</v>
      </c>
      <c r="C64" s="87" t="str">
        <f>IF((Datos!G17="x"),"SI","NO")</f>
        <v>NO</v>
      </c>
      <c r="D64" s="67">
        <f>IF((C64="SI"),8,0)</f>
        <v>0</v>
      </c>
      <c r="E64" s="54">
        <f>IF((C64="SI"),10,0)</f>
        <v>0</v>
      </c>
      <c r="F64" s="55">
        <f>IF((C64="SI"),4,0)</f>
        <v>0</v>
      </c>
      <c r="G64" s="8"/>
    </row>
    <row r="65" spans="1:7" ht="12.75" customHeight="1" x14ac:dyDescent="0.2">
      <c r="A65" s="3"/>
      <c r="B65" s="77"/>
      <c r="C65" s="88" t="str">
        <f>IF((Datos!G18="x"),"SI","NO")</f>
        <v>NO</v>
      </c>
      <c r="D65" s="69">
        <f>IF((C65="SI"),5,0)</f>
        <v>0</v>
      </c>
      <c r="E65" s="52">
        <f>IF((C65="SI"),7,0)</f>
        <v>0</v>
      </c>
      <c r="F65" s="61">
        <f>IF((C65="SI"),2,0)</f>
        <v>0</v>
      </c>
      <c r="G65" s="8"/>
    </row>
    <row r="66" spans="1:7" ht="12.75" customHeight="1" x14ac:dyDescent="0.2">
      <c r="A66" s="3"/>
      <c r="B66" s="83"/>
      <c r="C66" s="70"/>
      <c r="D66" s="71">
        <f>SUM(D64:D65)</f>
        <v>0</v>
      </c>
      <c r="E66" s="84">
        <f>SUM(E64:E65)</f>
        <v>0</v>
      </c>
      <c r="F66" s="85">
        <f>SUM(F64:F65)</f>
        <v>0</v>
      </c>
      <c r="G66" s="8"/>
    </row>
    <row r="67" spans="1:7" ht="12.75" customHeight="1" x14ac:dyDescent="0.2">
      <c r="A67" s="46" t="s">
        <v>51</v>
      </c>
      <c r="B67" s="63">
        <f>Resultados!M4</f>
        <v>0</v>
      </c>
      <c r="C67" s="4"/>
      <c r="D67" s="4"/>
      <c r="E67" s="4"/>
      <c r="F67" s="4"/>
    </row>
    <row r="68" spans="1:7" ht="12.75" customHeight="1" x14ac:dyDescent="0.2">
      <c r="A68" s="46" t="s">
        <v>53</v>
      </c>
      <c r="B68" s="28">
        <f>Resultados!M5</f>
        <v>0</v>
      </c>
    </row>
    <row r="69" spans="1:7" ht="12.75" customHeight="1" x14ac:dyDescent="0.2">
      <c r="A69" s="46" t="s">
        <v>55</v>
      </c>
      <c r="B69" s="28">
        <f>Resultados!M6</f>
        <v>12</v>
      </c>
    </row>
    <row r="70" spans="1:7" ht="12.75" customHeight="1" x14ac:dyDescent="0.2">
      <c r="A70" s="46">
        <v>1</v>
      </c>
      <c r="B70" s="28">
        <f>Resultados!M10</f>
        <v>0</v>
      </c>
    </row>
    <row r="71" spans="1:7" ht="12.75" customHeight="1" x14ac:dyDescent="0.2">
      <c r="A71" s="46">
        <v>2</v>
      </c>
      <c r="B71" s="28">
        <f>Resultados!M11</f>
        <v>6</v>
      </c>
    </row>
    <row r="72" spans="1:7" ht="12.75" customHeight="1" x14ac:dyDescent="0.2">
      <c r="A72" s="46">
        <v>3</v>
      </c>
      <c r="B72" s="28">
        <f>Resultados!M12</f>
        <v>0</v>
      </c>
    </row>
    <row r="73" spans="1:7" ht="12.75" customHeight="1" x14ac:dyDescent="0.2">
      <c r="A73" s="46">
        <v>4</v>
      </c>
      <c r="B73" s="28">
        <f>Resultados!M13</f>
        <v>6</v>
      </c>
    </row>
    <row r="74" spans="1:7" ht="12.75" customHeight="1" x14ac:dyDescent="0.2">
      <c r="A74" s="46">
        <v>5</v>
      </c>
      <c r="B74" s="28">
        <f>Resultados!M14</f>
        <v>0</v>
      </c>
    </row>
    <row r="75" spans="1:7" ht="12.75" customHeight="1" x14ac:dyDescent="0.2">
      <c r="A75" s="46" t="s">
        <v>73</v>
      </c>
      <c r="B75" s="28">
        <f>Resultados!M15</f>
        <v>0</v>
      </c>
    </row>
    <row r="76" spans="1:7" ht="12.75" customHeight="1" x14ac:dyDescent="0.2">
      <c r="A76" s="46" t="s">
        <v>75</v>
      </c>
      <c r="B76" s="28">
        <f>Resultados!M16</f>
        <v>0</v>
      </c>
    </row>
    <row r="77" spans="1:7" ht="12.75" customHeight="1" x14ac:dyDescent="0.2">
      <c r="A77" s="46">
        <v>7</v>
      </c>
      <c r="B77" s="28">
        <f>Resultados!M17</f>
        <v>6</v>
      </c>
    </row>
    <row r="78" spans="1:7" ht="12.75" customHeight="1" x14ac:dyDescent="0.2">
      <c r="A78" s="46" t="s">
        <v>78</v>
      </c>
      <c r="B78" s="28">
        <f>Resultados!M18</f>
        <v>0</v>
      </c>
    </row>
    <row r="79" spans="1:7" ht="12.75" customHeight="1" x14ac:dyDescent="0.2">
      <c r="A79" s="46" t="s">
        <v>80</v>
      </c>
      <c r="B79" s="28">
        <f>Resultados!M19</f>
        <v>0</v>
      </c>
    </row>
    <row r="80" spans="1:7" ht="12.75" customHeight="1" x14ac:dyDescent="0.2">
      <c r="A80" s="46" t="s">
        <v>83</v>
      </c>
      <c r="B80" s="28">
        <f>Resultados!M22</f>
        <v>9</v>
      </c>
    </row>
    <row r="81" spans="1:2" ht="12.75" customHeight="1" x14ac:dyDescent="0.2">
      <c r="A81" s="46" t="s">
        <v>85</v>
      </c>
      <c r="B81" s="28">
        <f>Resultados!M23</f>
        <v>3</v>
      </c>
    </row>
    <row r="82" spans="1:2" ht="12.75" customHeight="1" x14ac:dyDescent="0.2">
      <c r="A82" s="46" t="s">
        <v>87</v>
      </c>
      <c r="B82" s="28">
        <f>Resultados!M24</f>
        <v>2</v>
      </c>
    </row>
    <row r="83" spans="1:2" ht="12.75" customHeight="1" x14ac:dyDescent="0.2">
      <c r="A83" s="46" t="s">
        <v>90</v>
      </c>
      <c r="B83" s="28">
        <f>Resultados!M27</f>
        <v>14</v>
      </c>
    </row>
    <row r="84" spans="1:2" ht="12.75" customHeight="1" x14ac:dyDescent="0.2">
      <c r="A84" s="46" t="s">
        <v>92</v>
      </c>
      <c r="B84" s="28">
        <f>Resultados!M28</f>
        <v>12</v>
      </c>
    </row>
    <row r="85" spans="1:2" ht="12.75" customHeight="1" x14ac:dyDescent="0.2">
      <c r="A85" s="46" t="s">
        <v>94</v>
      </c>
      <c r="B85" s="28">
        <f>Resultados!M29</f>
        <v>0</v>
      </c>
    </row>
    <row r="86" spans="1:2" ht="12.75" customHeight="1" x14ac:dyDescent="0.2">
      <c r="A86" s="46" t="s">
        <v>96</v>
      </c>
      <c r="B86" s="28">
        <f>Resultados!M30</f>
        <v>14</v>
      </c>
    </row>
    <row r="87" spans="1:2" ht="12.75" customHeight="1" x14ac:dyDescent="0.2">
      <c r="A87" s="46" t="s">
        <v>98</v>
      </c>
      <c r="B87" s="28">
        <f>Resultados!M31</f>
        <v>0</v>
      </c>
    </row>
    <row r="88" spans="1:2" ht="12.75" customHeight="1" x14ac:dyDescent="0.2">
      <c r="A88" s="46" t="s">
        <v>43</v>
      </c>
      <c r="B88" s="28">
        <f>Resultados!M32</f>
        <v>0</v>
      </c>
    </row>
    <row r="89" spans="1:2" ht="12.75" customHeight="1" x14ac:dyDescent="0.2">
      <c r="A89" s="46" t="s">
        <v>102</v>
      </c>
      <c r="B89" s="28">
        <f>Resultados!M35</f>
        <v>0</v>
      </c>
    </row>
    <row r="90" spans="1:2" ht="12.75" customHeight="1" x14ac:dyDescent="0.2">
      <c r="A90" s="46" t="s">
        <v>104</v>
      </c>
      <c r="B90" s="28">
        <f>Resultados!M36</f>
        <v>0</v>
      </c>
    </row>
    <row r="91" spans="1:2" ht="12.75" customHeight="1" x14ac:dyDescent="0.2">
      <c r="A91" s="46" t="s">
        <v>106</v>
      </c>
      <c r="B91" s="28">
        <f>Resultados!M37</f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3:B3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</vt:lpstr>
      <vt:lpstr>Respuestas</vt:lpstr>
      <vt:lpstr>Sheet9</vt:lpstr>
      <vt:lpstr>Resultados</vt:lpstr>
      <vt:lpstr>BR hombre</vt:lpstr>
      <vt:lpstr>BR mujer</vt:lpstr>
      <vt:lpstr>Perfil simple</vt:lpstr>
      <vt:lpstr>Perfil a color</vt:lpstr>
      <vt:lpstr>Auxiliar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potich</dc:creator>
  <cp:keywords/>
  <dc:description/>
  <cp:lastModifiedBy>QwerfaqS</cp:lastModifiedBy>
  <dcterms:created xsi:type="dcterms:W3CDTF">2011-11-01T19:10:07Z</dcterms:created>
  <dcterms:modified xsi:type="dcterms:W3CDTF">2011-11-02T07:01:12Z</dcterms:modified>
  <cp:category/>
</cp:coreProperties>
</file>