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3765EE16-E1B7-4842-A2BA-577F0363F463}" xr6:coauthVersionLast="36" xr6:coauthVersionMax="36" xr10:uidLastSave="{00000000-0000-0000-0000-000000000000}"/>
  <bookViews>
    <workbookView xWindow="0" yWindow="0" windowWidth="23040" windowHeight="9060" activeTab="5" xr2:uid="{368BD537-A0E9-4EA0-9E72-F07C16E657DC}"/>
  </bookViews>
  <sheets>
    <sheet name="V" sheetId="3" r:id="rId1"/>
    <sheet name="X1" sheetId="1" r:id="rId2"/>
    <sheet name="X2" sheetId="2" r:id="rId3"/>
    <sheet name="Y2" sheetId="6" r:id="rId4"/>
    <sheet name="Y3" sheetId="7" r:id="rId5"/>
    <sheet name="Тесты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H20" i="6" l="1" a="1"/>
  <c r="H20" i="6" s="1"/>
  <c r="G47" i="4" l="1"/>
  <c r="G10" i="7"/>
  <c r="H5" i="7"/>
  <c r="G11" i="7" s="1"/>
  <c r="G5" i="7"/>
  <c r="H11" i="7" s="1"/>
  <c r="H4" i="7"/>
  <c r="G4" i="7"/>
  <c r="H10" i="7" s="1"/>
  <c r="H3" i="7"/>
  <c r="G9" i="7" s="1"/>
  <c r="G3" i="7"/>
  <c r="H9" i="7" s="1"/>
  <c r="H5" i="6"/>
  <c r="G11" i="6" s="1"/>
  <c r="G5" i="6"/>
  <c r="H11" i="6" s="1"/>
  <c r="H4" i="6"/>
  <c r="G10" i="6" s="1"/>
  <c r="G4" i="6"/>
  <c r="H10" i="6" s="1"/>
  <c r="H3" i="6"/>
  <c r="G9" i="6" s="1"/>
  <c r="G3" i="6"/>
  <c r="H9" i="6" s="1"/>
  <c r="H20" i="7" a="1"/>
  <c r="H20" i="7" s="1"/>
  <c r="I20" i="7"/>
  <c r="G20" i="7"/>
  <c r="I20" i="6"/>
  <c r="G20" i="6"/>
  <c r="I23" i="6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2" i="7"/>
  <c r="B51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2" i="6"/>
  <c r="I23" i="7" l="1"/>
  <c r="K31" i="4" l="1"/>
  <c r="G31" i="4"/>
  <c r="C31" i="4"/>
  <c r="K13" i="4"/>
  <c r="G13" i="4"/>
  <c r="C13" i="4"/>
  <c r="D24" i="1"/>
  <c r="D20" i="1"/>
  <c r="D23" i="1" s="1"/>
  <c r="D24" i="2"/>
  <c r="D23" i="2"/>
  <c r="D21" i="2"/>
  <c r="D20" i="2"/>
  <c r="G19" i="1"/>
  <c r="F19" i="1"/>
  <c r="G18" i="1"/>
  <c r="F18" i="1"/>
  <c r="G17" i="1"/>
  <c r="F17" i="1"/>
  <c r="G13" i="1"/>
  <c r="F13" i="1"/>
  <c r="G12" i="1"/>
  <c r="F12" i="1"/>
  <c r="G11" i="1"/>
  <c r="F11" i="1"/>
  <c r="G7" i="1"/>
  <c r="F7" i="1"/>
  <c r="G6" i="1"/>
  <c r="F6" i="1"/>
  <c r="G5" i="1"/>
  <c r="F5" i="1"/>
  <c r="F6" i="2"/>
  <c r="G6" i="2"/>
  <c r="F7" i="2"/>
  <c r="G7" i="2"/>
  <c r="G5" i="2"/>
  <c r="F5" i="2"/>
  <c r="G19" i="2"/>
  <c r="F19" i="2"/>
  <c r="G18" i="2"/>
  <c r="F18" i="2"/>
  <c r="G17" i="2"/>
  <c r="F17" i="2"/>
  <c r="G13" i="2"/>
  <c r="F13" i="2"/>
  <c r="G12" i="2"/>
  <c r="F12" i="2"/>
  <c r="G11" i="2"/>
  <c r="F11" i="2"/>
</calcChain>
</file>

<file path=xl/sharedStrings.xml><?xml version="1.0" encoding="utf-8"?>
<sst xmlns="http://schemas.openxmlformats.org/spreadsheetml/2006/main" count="185" uniqueCount="65">
  <si>
    <t>X1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</si>
  <si>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</si>
  <si>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</si>
  <si>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</si>
  <si>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</si>
  <si>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</si>
  <si>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</si>
  <si>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</si>
  <si>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</si>
  <si>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</si>
  <si>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</si>
  <si>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</si>
  <si>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</si>
  <si>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</si>
  <si>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X2</t>
  </si>
  <si>
    <t>Оценка мат ожидания</t>
  </si>
  <si>
    <t>с дисперсией</t>
  </si>
  <si>
    <t>без дисперсии</t>
  </si>
  <si>
    <t>Оценка дисперсии</t>
  </si>
  <si>
    <t>m</t>
  </si>
  <si>
    <t>σ</t>
  </si>
  <si>
    <t>λ</t>
  </si>
  <si>
    <t>Вариант 13</t>
  </si>
  <si>
    <t>Оценка асимметрии</t>
  </si>
  <si>
    <t>Оценка эксцесса</t>
  </si>
  <si>
    <t>Условие 1</t>
  </si>
  <si>
    <t>Условие 2</t>
  </si>
  <si>
    <t>Переменная 1</t>
  </si>
  <si>
    <t>Переменная 2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</si>
  <si>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</si>
  <si>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</si>
  <si>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</si>
  <si>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</si>
  <si>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</si>
  <si>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</si>
  <si>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Гипотеза:</t>
  </si>
  <si>
    <t>Двухвыборочный F-тест для дисперсии 1%</t>
  </si>
  <si>
    <t>Двухвыборочный F-тест для дисперсии 5%</t>
  </si>
  <si>
    <t>Двухвыборочный F-тест для дисперсии 10%</t>
  </si>
  <si>
    <t>Объединенная дисперсия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</si>
  <si>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</si>
  <si>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</si>
  <si>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</si>
  <si>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</si>
  <si>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</si>
  <si>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</si>
  <si>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Двухвыборочный t-тест с одинаковыми дисперсиями 1%</t>
  </si>
  <si>
    <t>Двухвыборочный t-тест с одинаковыми дисперсиями 5%</t>
  </si>
  <si>
    <t>Двухвыборочный t-тест с одинаковыми дисперсиями 10%</t>
  </si>
  <si>
    <t>alpha</t>
  </si>
  <si>
    <t>y</t>
  </si>
  <si>
    <t>Y3</t>
  </si>
  <si>
    <t>Y2</t>
  </si>
  <si>
    <t>A</t>
  </si>
  <si>
    <t>B</t>
  </si>
  <si>
    <t>C</t>
  </si>
  <si>
    <t>a</t>
  </si>
  <si>
    <t>Оценка λ</t>
  </si>
  <si>
    <t>Известная дисперсия</t>
  </si>
  <si>
    <t>z</t>
  </si>
  <si>
    <t>P(Z&lt;=z) одностороннее</t>
  </si>
  <si>
    <t>z критическое одностороннее</t>
  </si>
  <si>
    <t>P(Z&lt;=z) двухстороннее</t>
  </si>
  <si>
    <t>z критическое двухстороннее</t>
  </si>
  <si>
    <t>Двухвыборочный z-тест для средних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</si>
</sst>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164" fontId="0" fillId="0" borderId="4" xfId="0" applyNumberFormat="1" applyBorder="1"/>
    <xf numFmtId="164" fontId="0" fillId="0" borderId="1" xfId="0" applyNumberFormat="1" applyBorder="1"/>
    <xf numFmtId="9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9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9" fontId="0" fillId="0" borderId="9" xfId="0" applyNumberFormat="1" applyBorder="1"/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0" fillId="0" borderId="0" xfId="0" applyAlignment="1">
      <alignment horizontal="right"/>
    </xf>
    <xf numFmtId="9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918F-3225-4005-8D90-450D01EC1677}">
  <dimension ref="B2:D5"/>
  <sheetViews>
    <sheetView zoomScale="80" zoomScaleNormal="80" workbookViewId="0">
      <selection activeCell="K12" sqref="K12"/>
    </sheetView>
  </sheetViews>
  <sheetFormatPr defaultRowHeight="14.4" x14ac:dyDescent="0.3"/>
  <sheetData>
    <row r="2" spans="2:4" ht="15" thickBot="1" x14ac:dyDescent="0.35"/>
    <row r="3" spans="2:4" x14ac:dyDescent="0.3">
      <c r="B3" s="26" t="s">
        <v>22</v>
      </c>
      <c r="C3" s="27"/>
      <c r="D3" s="28"/>
    </row>
    <row r="4" spans="2:4" x14ac:dyDescent="0.3">
      <c r="B4" s="14" t="s">
        <v>19</v>
      </c>
      <c r="C4" s="15" t="s">
        <v>20</v>
      </c>
      <c r="D4" s="16" t="s">
        <v>21</v>
      </c>
    </row>
    <row r="5" spans="2:4" ht="15" thickBot="1" x14ac:dyDescent="0.35">
      <c r="B5" s="17">
        <v>140</v>
      </c>
      <c r="C5" s="18">
        <v>17</v>
      </c>
      <c r="D5" s="19">
        <v>7.1000000000000004E-3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01A9-E8DA-45A5-B31A-A6D3EEBC1304}">
  <dimension ref="A1:H24"/>
  <sheetViews>
    <sheetView zoomScale="80" zoomScaleNormal="80" workbookViewId="0">
      <selection activeCell="I22" sqref="I22"/>
    </sheetView>
  </sheetViews>
  <sheetFormatPr defaultRowHeight="14.4" x14ac:dyDescent="0.3"/>
  <cols>
    <col min="3" max="3" width="26.6640625" customWidth="1"/>
  </cols>
  <sheetData>
    <row r="1" spans="1:8" ht="15" thickBot="1" x14ac:dyDescent="0.35"/>
    <row r="2" spans="1:8" x14ac:dyDescent="0.3">
      <c r="A2">
        <v>124.98430386462132</v>
      </c>
      <c r="C2" s="4" t="s">
        <v>0</v>
      </c>
      <c r="D2" s="4"/>
      <c r="F2" s="29" t="s">
        <v>15</v>
      </c>
      <c r="G2" s="29"/>
      <c r="H2" s="29"/>
    </row>
    <row r="3" spans="1:8" x14ac:dyDescent="0.3">
      <c r="A3">
        <v>138.46271066417103</v>
      </c>
      <c r="C3" s="1"/>
      <c r="D3" s="1"/>
    </row>
    <row r="4" spans="1:8" ht="15" thickBot="1" x14ac:dyDescent="0.35">
      <c r="A4">
        <v>145.27015686202503</v>
      </c>
      <c r="C4" s="1" t="s">
        <v>1</v>
      </c>
      <c r="D4" s="1">
        <v>136.05828941184882</v>
      </c>
      <c r="F4" s="30" t="s">
        <v>16</v>
      </c>
      <c r="G4" s="30"/>
      <c r="H4" s="30"/>
    </row>
    <row r="5" spans="1:8" x14ac:dyDescent="0.3">
      <c r="A5">
        <v>116.85063590324717</v>
      </c>
      <c r="C5" s="1" t="s">
        <v>2</v>
      </c>
      <c r="D5" s="1">
        <v>3.2876119377694208</v>
      </c>
      <c r="F5" s="5">
        <f>D$4-_xlfn.CONFIDENCE.NORM($H5,V!$C$5,D$16)</f>
        <v>126.26674939585764</v>
      </c>
      <c r="G5" s="6">
        <f>D$4+_xlfn.CONFIDENCE.NORM($H5,V!$C$5,D$16)</f>
        <v>145.84982942784001</v>
      </c>
      <c r="H5" s="7">
        <v>0.01</v>
      </c>
    </row>
    <row r="6" spans="1:8" x14ac:dyDescent="0.3">
      <c r="A6">
        <v>149.26001234802243</v>
      </c>
      <c r="C6" s="1" t="s">
        <v>3</v>
      </c>
      <c r="D6" s="1">
        <v>130.31068227850483</v>
      </c>
      <c r="F6" s="8">
        <f>D$4-_xlfn.CONFIDENCE.NORM($H6,V!$C$5,D$16)</f>
        <v>128.60784781694787</v>
      </c>
      <c r="G6" s="9">
        <f>D$4+_xlfn.CONFIDENCE.NORM($H6,V!$C$5,D$16)</f>
        <v>143.50873100674977</v>
      </c>
      <c r="H6" s="10">
        <v>0.05</v>
      </c>
    </row>
    <row r="7" spans="1:8" ht="15" thickBot="1" x14ac:dyDescent="0.35">
      <c r="A7">
        <v>155.02532086306019</v>
      </c>
      <c r="C7" s="1" t="s">
        <v>4</v>
      </c>
      <c r="D7" s="1" t="e">
        <v>#N/A</v>
      </c>
      <c r="F7" s="11">
        <f>D$4-_xlfn.CONFIDENCE.NORM($H7,V!$C$5,D$16)</f>
        <v>129.80568172291785</v>
      </c>
      <c r="G7" s="12">
        <f>D$4+_xlfn.CONFIDENCE.NORM($H7,V!$C$5,D$16)</f>
        <v>142.31089710077978</v>
      </c>
      <c r="H7" s="13">
        <v>0.1</v>
      </c>
    </row>
    <row r="8" spans="1:8" x14ac:dyDescent="0.3">
      <c r="A8">
        <v>114.53969626803882</v>
      </c>
      <c r="C8" s="1" t="s">
        <v>5</v>
      </c>
      <c r="D8" s="1">
        <v>14.702647552984468</v>
      </c>
    </row>
    <row r="9" spans="1:8" x14ac:dyDescent="0.3">
      <c r="A9">
        <v>148.61196667756303</v>
      </c>
      <c r="C9" s="1" t="s">
        <v>6</v>
      </c>
      <c r="D9" s="1">
        <v>216.16784506728015</v>
      </c>
    </row>
    <row r="10" spans="1:8" ht="15" thickBot="1" x14ac:dyDescent="0.35">
      <c r="A10">
        <v>156.28322252145153</v>
      </c>
      <c r="C10" s="1" t="s">
        <v>7</v>
      </c>
      <c r="D10" s="1">
        <v>-1.4085773804473081</v>
      </c>
      <c r="F10" s="31" t="s">
        <v>17</v>
      </c>
      <c r="G10" s="31"/>
      <c r="H10" s="31"/>
    </row>
    <row r="11" spans="1:8" x14ac:dyDescent="0.3">
      <c r="A11">
        <v>129.97470584072289</v>
      </c>
      <c r="C11" s="1" t="s">
        <v>8</v>
      </c>
      <c r="D11" s="1">
        <v>0.22508697889446741</v>
      </c>
      <c r="F11" s="5">
        <f>D$4-_xlfn.CONFIDENCE.T($H11,$D$5,D$16)</f>
        <v>133.95512375229927</v>
      </c>
      <c r="G11" s="6">
        <f>D$4+_xlfn.CONFIDENCE.T($H11,$D$5,D$16)</f>
        <v>138.16145507139836</v>
      </c>
      <c r="H11" s="7">
        <v>0.01</v>
      </c>
    </row>
    <row r="12" spans="1:8" x14ac:dyDescent="0.3">
      <c r="A12">
        <v>121.15795278863516</v>
      </c>
      <c r="C12" s="1" t="s">
        <v>9</v>
      </c>
      <c r="D12" s="1">
        <v>46.096029109321535</v>
      </c>
      <c r="F12" s="8">
        <f t="shared" ref="F12:F13" si="0">D$4-_xlfn.CONFIDENCE.T($H12,$D$5,D$16)</f>
        <v>134.51963966225463</v>
      </c>
      <c r="G12" s="9">
        <f t="shared" ref="G12:G13" si="1">D$4+_xlfn.CONFIDENCE.T($H12,$D$5,D$16)</f>
        <v>137.596939161443</v>
      </c>
      <c r="H12" s="10">
        <v>0.05</v>
      </c>
    </row>
    <row r="13" spans="1:8" ht="15" thickBot="1" x14ac:dyDescent="0.35">
      <c r="A13">
        <v>123.29827576526441</v>
      </c>
      <c r="C13" s="1" t="s">
        <v>10</v>
      </c>
      <c r="D13" s="1">
        <v>114.53969626803882</v>
      </c>
      <c r="F13" s="11">
        <f t="shared" si="0"/>
        <v>134.78714789684383</v>
      </c>
      <c r="G13" s="12">
        <f t="shared" si="1"/>
        <v>137.3294309268538</v>
      </c>
      <c r="H13" s="13">
        <v>0.1</v>
      </c>
    </row>
    <row r="14" spans="1:8" x14ac:dyDescent="0.3">
      <c r="A14">
        <v>126.96757756988518</v>
      </c>
      <c r="C14" s="1" t="s">
        <v>11</v>
      </c>
      <c r="D14" s="1">
        <v>160.63572537736036</v>
      </c>
    </row>
    <row r="15" spans="1:8" x14ac:dyDescent="0.3">
      <c r="A15">
        <v>130.63119730635663</v>
      </c>
      <c r="C15" s="1" t="s">
        <v>12</v>
      </c>
      <c r="D15" s="1">
        <v>2721.1657882369764</v>
      </c>
    </row>
    <row r="16" spans="1:8" ht="15" thickBot="1" x14ac:dyDescent="0.35">
      <c r="A16">
        <v>154.21769411535934</v>
      </c>
      <c r="C16" s="2" t="s">
        <v>13</v>
      </c>
      <c r="D16" s="2">
        <v>20</v>
      </c>
      <c r="F16" s="29" t="s">
        <v>18</v>
      </c>
      <c r="G16" s="29"/>
      <c r="H16" s="29"/>
    </row>
    <row r="17" spans="1:8" x14ac:dyDescent="0.3">
      <c r="A17">
        <v>129.99016725065303</v>
      </c>
      <c r="D17">
        <v>0</v>
      </c>
      <c r="F17" s="5">
        <f>($D$16-1)*$D$9/_xlfn.CHISQ.INV(1-$H17/2,$D$16-1)</f>
        <v>106.4527952228617</v>
      </c>
      <c r="G17" s="6">
        <f>($D$16-1)*$D$9/_xlfn.CHISQ.INV($H17/2,$D$16-1)</f>
        <v>600.11779549271535</v>
      </c>
      <c r="H17" s="7">
        <v>0.01</v>
      </c>
    </row>
    <row r="18" spans="1:8" x14ac:dyDescent="0.3">
      <c r="A18">
        <v>160.63572537736036</v>
      </c>
      <c r="F18" s="8">
        <f t="shared" ref="F18:F19" si="2">($D$16-1)*$D$9/_xlfn.CHISQ.INV(1-$H18/2,$D$16-1)</f>
        <v>125.01973067432441</v>
      </c>
      <c r="G18" s="9">
        <f t="shared" ref="G18:G19" si="3">($D$16-1)*$D$9/_xlfn.CHISQ.INV($H18/2,$D$16-1)</f>
        <v>461.14427167843519</v>
      </c>
      <c r="H18" s="10">
        <v>0.05</v>
      </c>
    </row>
    <row r="19" spans="1:8" ht="15" thickBot="1" x14ac:dyDescent="0.35">
      <c r="A19">
        <v>128.32423898420529</v>
      </c>
      <c r="F19" s="11">
        <f t="shared" si="2"/>
        <v>136.25442796584895</v>
      </c>
      <c r="G19" s="12">
        <f t="shared" si="3"/>
        <v>405.9685433194125</v>
      </c>
      <c r="H19" s="13">
        <v>0.1</v>
      </c>
    </row>
    <row r="20" spans="1:8" x14ac:dyDescent="0.3">
      <c r="A20">
        <v>119.51830891906866</v>
      </c>
      <c r="C20" t="s">
        <v>23</v>
      </c>
      <c r="D20">
        <f>6*$D$16*($D$16-1)/($D$16-2)/($D$16+1)/($D$16+3)</f>
        <v>0.26224982746721875</v>
      </c>
    </row>
    <row r="21" spans="1:8" x14ac:dyDescent="0.3">
      <c r="A21">
        <v>147.16191834726487</v>
      </c>
      <c r="C21" t="s">
        <v>24</v>
      </c>
      <c r="D21">
        <f>24*$D$16*($D$16-1)*($D$16-1)/($D$16-3)/($D$16-2)/($D$16+3)/($D$16+5)</f>
        <v>0.98482523444160264</v>
      </c>
    </row>
    <row r="23" spans="1:8" x14ac:dyDescent="0.3">
      <c r="C23" t="s">
        <v>25</v>
      </c>
      <c r="D23" t="b">
        <f>(ABS($D$11))&lt;3*SQRT($D$20)</f>
        <v>1</v>
      </c>
    </row>
    <row r="24" spans="1:8" x14ac:dyDescent="0.3">
      <c r="C24" t="s">
        <v>26</v>
      </c>
      <c r="D24" t="b">
        <f>(ABS($D$10))&lt;5*SQRT($D$21)</f>
        <v>1</v>
      </c>
    </row>
  </sheetData>
  <mergeCells count="4">
    <mergeCell ref="F2:H2"/>
    <mergeCell ref="F4:H4"/>
    <mergeCell ref="F10:H10"/>
    <mergeCell ref="F16:H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4462-F176-4DC0-A4C6-3A815B5A9C03}">
  <dimension ref="A1:H51"/>
  <sheetViews>
    <sheetView zoomScale="80" zoomScaleNormal="80" workbookViewId="0">
      <selection activeCell="E22" sqref="E22"/>
    </sheetView>
  </sheetViews>
  <sheetFormatPr defaultRowHeight="14.4" x14ac:dyDescent="0.3"/>
  <cols>
    <col min="3" max="3" width="26.77734375" customWidth="1"/>
  </cols>
  <sheetData>
    <row r="1" spans="1:8" ht="15" thickBot="1" x14ac:dyDescent="0.35"/>
    <row r="2" spans="1:8" x14ac:dyDescent="0.3">
      <c r="A2">
        <v>135.96810880575504</v>
      </c>
      <c r="C2" s="4" t="s">
        <v>14</v>
      </c>
      <c r="D2" s="4"/>
      <c r="F2" s="29" t="s">
        <v>15</v>
      </c>
      <c r="G2" s="29"/>
      <c r="H2" s="29"/>
    </row>
    <row r="3" spans="1:8" x14ac:dyDescent="0.3">
      <c r="A3">
        <v>136.55169972356816</v>
      </c>
      <c r="C3" s="1"/>
      <c r="D3" s="1"/>
    </row>
    <row r="4" spans="1:8" ht="15" thickBot="1" x14ac:dyDescent="0.35">
      <c r="A4">
        <v>138.6088982950605</v>
      </c>
      <c r="C4" s="1" t="s">
        <v>1</v>
      </c>
      <c r="D4" s="1">
        <v>140.65341464505764</v>
      </c>
      <c r="F4" s="30" t="s">
        <v>16</v>
      </c>
      <c r="G4" s="30"/>
      <c r="H4" s="30"/>
    </row>
    <row r="5" spans="1:8" x14ac:dyDescent="0.3">
      <c r="A5">
        <v>153.97379037371138</v>
      </c>
      <c r="C5" s="1" t="s">
        <v>2</v>
      </c>
      <c r="D5" s="1">
        <v>2.5078291328679359</v>
      </c>
      <c r="F5" s="5">
        <f>D$4-_xlfn.CONFIDENCE.NORM($H5,V!$C$5,D$16)</f>
        <v>134.46070099481491</v>
      </c>
      <c r="G5" s="6">
        <f>D$4+_xlfn.CONFIDENCE.NORM($H5,V!$C$5,D$16)</f>
        <v>146.84612829530036</v>
      </c>
      <c r="H5" s="7">
        <v>0.01</v>
      </c>
    </row>
    <row r="6" spans="1:8" x14ac:dyDescent="0.3">
      <c r="A6">
        <v>148.9463196673023</v>
      </c>
      <c r="C6" s="1" t="s">
        <v>3</v>
      </c>
      <c r="D6" s="1">
        <v>139.42282556730788</v>
      </c>
      <c r="F6" s="8">
        <f>D$4-_xlfn.CONFIDENCE.NORM($H6,V!$C$5,D$16)</f>
        <v>135.94134164226872</v>
      </c>
      <c r="G6" s="9">
        <f>D$4+_xlfn.CONFIDENCE.NORM($H6,V!$C$5,D$16)</f>
        <v>145.36548764784655</v>
      </c>
      <c r="H6" s="10">
        <v>0.05</v>
      </c>
    </row>
    <row r="7" spans="1:8" ht="15" thickBot="1" x14ac:dyDescent="0.35">
      <c r="A7">
        <v>164.47030965413433</v>
      </c>
      <c r="C7" s="1" t="s">
        <v>4</v>
      </c>
      <c r="D7" s="1" t="e">
        <v>#N/A</v>
      </c>
      <c r="F7" s="11">
        <f>D$4-_xlfn.CONFIDENCE.NORM($H7,V!$C$5,D$16)</f>
        <v>136.69891832255695</v>
      </c>
      <c r="G7" s="12">
        <f>D$4+_xlfn.CONFIDENCE.NORM($H7,V!$C$5,D$16)</f>
        <v>144.60791096755833</v>
      </c>
      <c r="H7" s="13">
        <v>0.1</v>
      </c>
    </row>
    <row r="8" spans="1:8" x14ac:dyDescent="0.3">
      <c r="A8">
        <v>118.98423316655681</v>
      </c>
      <c r="C8" s="1" t="s">
        <v>5</v>
      </c>
      <c r="D8" s="1">
        <v>17.733029859080968</v>
      </c>
    </row>
    <row r="9" spans="1:8" x14ac:dyDescent="0.3">
      <c r="A9">
        <v>137.20113692092127</v>
      </c>
      <c r="C9" s="1" t="s">
        <v>6</v>
      </c>
      <c r="D9" s="1">
        <v>314.4603479830572</v>
      </c>
    </row>
    <row r="10" spans="1:8" ht="15" thickBot="1" x14ac:dyDescent="0.35">
      <c r="A10">
        <v>181.47059371462092</v>
      </c>
      <c r="C10" s="1" t="s">
        <v>7</v>
      </c>
      <c r="D10" s="1">
        <v>-0.37718801114988398</v>
      </c>
      <c r="F10" s="31" t="s">
        <v>17</v>
      </c>
      <c r="G10" s="31"/>
      <c r="H10" s="31"/>
    </row>
    <row r="11" spans="1:8" x14ac:dyDescent="0.3">
      <c r="A11">
        <v>149.42032784223557</v>
      </c>
      <c r="C11" s="1" t="s">
        <v>8</v>
      </c>
      <c r="D11" s="1">
        <v>1.4583841666281742E-2</v>
      </c>
      <c r="F11" s="5">
        <f>D$4-_xlfn.CONFIDENCE.T($H11,$D$5,D$16)</f>
        <v>139.70294127767141</v>
      </c>
      <c r="G11" s="6">
        <f>D$4+_xlfn.CONFIDENCE.T($H11,$D$5,D$16)</f>
        <v>141.60388801244386</v>
      </c>
      <c r="H11" s="7">
        <v>0.01</v>
      </c>
    </row>
    <row r="12" spans="1:8" x14ac:dyDescent="0.3">
      <c r="A12">
        <v>159.33797193487408</v>
      </c>
      <c r="C12" s="1" t="s">
        <v>9</v>
      </c>
      <c r="D12" s="1">
        <v>76.738378993468359</v>
      </c>
      <c r="F12" s="8">
        <f t="shared" ref="F12:F13" si="0">D$4-_xlfn.CONFIDENCE.T($H12,$D$5,D$16)</f>
        <v>139.940697491376</v>
      </c>
      <c r="G12" s="9">
        <f t="shared" ref="G12:G13" si="1">D$4+_xlfn.CONFIDENCE.T($H12,$D$5,D$16)</f>
        <v>141.36613179873927</v>
      </c>
      <c r="H12" s="10">
        <v>0.05</v>
      </c>
    </row>
    <row r="13" spans="1:8" ht="15" thickBot="1" x14ac:dyDescent="0.35">
      <c r="A13">
        <v>138.80452378420159</v>
      </c>
      <c r="C13" s="1" t="s">
        <v>10</v>
      </c>
      <c r="D13" s="1">
        <v>104.73221472115256</v>
      </c>
      <c r="F13" s="11">
        <f t="shared" si="0"/>
        <v>140.05880810427678</v>
      </c>
      <c r="G13" s="12">
        <f t="shared" si="1"/>
        <v>141.2480211858385</v>
      </c>
      <c r="H13" s="13">
        <v>0.1</v>
      </c>
    </row>
    <row r="14" spans="1:8" x14ac:dyDescent="0.3">
      <c r="A14">
        <v>155.75610440340824</v>
      </c>
      <c r="C14" s="1" t="s">
        <v>11</v>
      </c>
      <c r="D14" s="1">
        <v>181.47059371462092</v>
      </c>
    </row>
    <row r="15" spans="1:8" x14ac:dyDescent="0.3">
      <c r="A15">
        <v>144.17247406403476</v>
      </c>
      <c r="C15" s="1" t="s">
        <v>12</v>
      </c>
      <c r="D15" s="1">
        <v>7032.6707322528819</v>
      </c>
    </row>
    <row r="16" spans="1:8" ht="15" thickBot="1" x14ac:dyDescent="0.35">
      <c r="A16">
        <v>138.44701733309194</v>
      </c>
      <c r="C16" s="2" t="s">
        <v>13</v>
      </c>
      <c r="D16" s="2">
        <v>50</v>
      </c>
      <c r="F16" s="29" t="s">
        <v>18</v>
      </c>
      <c r="G16" s="29"/>
      <c r="H16" s="29"/>
    </row>
    <row r="17" spans="1:8" x14ac:dyDescent="0.3">
      <c r="A17">
        <v>153.68589892081218</v>
      </c>
      <c r="D17">
        <v>0</v>
      </c>
      <c r="F17" s="5">
        <f>($D$16-1)*$D$9/_xlfn.CHISQ.INV(1-$H17/2,$D$16-1)</f>
        <v>196.96302677070346</v>
      </c>
      <c r="G17" s="6">
        <f>($D$16-1)*$D$9/_xlfn.CHISQ.INV($H17/2,$D$16-1)</f>
        <v>565.46514237204644</v>
      </c>
      <c r="H17" s="7">
        <v>0.01</v>
      </c>
    </row>
    <row r="18" spans="1:8" x14ac:dyDescent="0.3">
      <c r="A18">
        <v>113.35767147887964</v>
      </c>
      <c r="F18" s="8">
        <f t="shared" ref="F18:F19" si="2">($D$16-1)*$D$9/_xlfn.CHISQ.INV(1-$H18/2,$D$16-1)</f>
        <v>219.42505631186259</v>
      </c>
      <c r="G18" s="9">
        <f t="shared" ref="G18:G19" si="3">($D$16-1)*$D$9/_xlfn.CHISQ.INV($H18/2,$D$16-1)</f>
        <v>488.3092328702499</v>
      </c>
      <c r="H18" s="10">
        <v>0.05</v>
      </c>
    </row>
    <row r="19" spans="1:8" ht="15" thickBot="1" x14ac:dyDescent="0.35">
      <c r="A19">
        <v>165.91231805126881</v>
      </c>
      <c r="F19" s="11">
        <f t="shared" si="2"/>
        <v>232.27119206178287</v>
      </c>
      <c r="G19" s="12">
        <f t="shared" si="3"/>
        <v>454.12373305461398</v>
      </c>
      <c r="H19" s="13">
        <v>0.1</v>
      </c>
    </row>
    <row r="20" spans="1:8" x14ac:dyDescent="0.3">
      <c r="A20">
        <v>138.87232206674526</v>
      </c>
      <c r="C20" t="s">
        <v>23</v>
      </c>
      <c r="D20">
        <f>6*$D$16*($D$16-1)/($D$16-2)/($D$16+1)/($D$16+3)</f>
        <v>0.11330003699593044</v>
      </c>
    </row>
    <row r="21" spans="1:8" x14ac:dyDescent="0.3">
      <c r="A21">
        <v>124.30574123631231</v>
      </c>
      <c r="C21" t="s">
        <v>24</v>
      </c>
      <c r="D21">
        <f>24*$D$16*($D$16-1)*($D$16-1)/($D$16-3)/($D$16-2)/($D$16+3)/($D$16+5)</f>
        <v>0.43812269625196171</v>
      </c>
    </row>
    <row r="22" spans="1:8" x14ac:dyDescent="0.3">
      <c r="A22">
        <v>121.09293755987892</v>
      </c>
    </row>
    <row r="23" spans="1:8" x14ac:dyDescent="0.3">
      <c r="A23">
        <v>140.490996399094</v>
      </c>
      <c r="C23" t="s">
        <v>25</v>
      </c>
      <c r="D23" t="b">
        <f>(ABS($D$11))&lt;3*SQRT($D$20)</f>
        <v>1</v>
      </c>
    </row>
    <row r="24" spans="1:8" x14ac:dyDescent="0.3">
      <c r="A24">
        <v>154.23984258508426</v>
      </c>
      <c r="C24" t="s">
        <v>26</v>
      </c>
      <c r="D24" t="b">
        <f>(ABS($D$10))&lt;5*SQRT($D$21)</f>
        <v>1</v>
      </c>
    </row>
    <row r="25" spans="1:8" x14ac:dyDescent="0.3">
      <c r="A25">
        <v>149.26754978536337</v>
      </c>
    </row>
    <row r="26" spans="1:8" x14ac:dyDescent="0.3">
      <c r="A26">
        <v>112.91346517158672</v>
      </c>
    </row>
    <row r="27" spans="1:8" x14ac:dyDescent="0.3">
      <c r="A27">
        <v>121.46258121778374</v>
      </c>
    </row>
    <row r="28" spans="1:8" x14ac:dyDescent="0.3">
      <c r="A28">
        <v>171.33324298687512</v>
      </c>
    </row>
    <row r="29" spans="1:8" x14ac:dyDescent="0.3">
      <c r="A29">
        <v>134.55489728461544</v>
      </c>
    </row>
    <row r="30" spans="1:8" x14ac:dyDescent="0.3">
      <c r="A30">
        <v>143.98510110244388</v>
      </c>
    </row>
    <row r="31" spans="1:8" x14ac:dyDescent="0.3">
      <c r="A31">
        <v>150.95193510991521</v>
      </c>
    </row>
    <row r="32" spans="1:8" x14ac:dyDescent="0.3">
      <c r="A32">
        <v>107.5246999686351</v>
      </c>
    </row>
    <row r="33" spans="1:1" x14ac:dyDescent="0.3">
      <c r="A33">
        <v>113.30873611645075</v>
      </c>
    </row>
    <row r="34" spans="1:1" x14ac:dyDescent="0.3">
      <c r="A34">
        <v>141.31936076286365</v>
      </c>
    </row>
    <row r="35" spans="1:1" x14ac:dyDescent="0.3">
      <c r="A35">
        <v>125.21912402793532</v>
      </c>
    </row>
    <row r="36" spans="1:1" x14ac:dyDescent="0.3">
      <c r="A36">
        <v>123.26031800388591</v>
      </c>
    </row>
    <row r="37" spans="1:1" x14ac:dyDescent="0.3">
      <c r="A37">
        <v>131.60909283091314</v>
      </c>
    </row>
    <row r="38" spans="1:1" x14ac:dyDescent="0.3">
      <c r="A38">
        <v>136.8048803111742</v>
      </c>
    </row>
    <row r="39" spans="1:1" x14ac:dyDescent="0.3">
      <c r="A39">
        <v>148.63857962940529</v>
      </c>
    </row>
    <row r="40" spans="1:1" x14ac:dyDescent="0.3">
      <c r="A40">
        <v>147.56760641706933</v>
      </c>
    </row>
    <row r="41" spans="1:1" x14ac:dyDescent="0.3">
      <c r="A41">
        <v>104.73221472115256</v>
      </c>
    </row>
    <row r="42" spans="1:1" x14ac:dyDescent="0.3">
      <c r="A42">
        <v>150.99677319871262</v>
      </c>
    </row>
    <row r="43" spans="1:1" x14ac:dyDescent="0.3">
      <c r="A43">
        <v>173.36541340104304</v>
      </c>
    </row>
    <row r="44" spans="1:1" x14ac:dyDescent="0.3">
      <c r="A44">
        <v>139.97332906787051</v>
      </c>
    </row>
    <row r="45" spans="1:1" x14ac:dyDescent="0.3">
      <c r="A45">
        <v>138.55408759685815</v>
      </c>
    </row>
    <row r="46" spans="1:1" x14ac:dyDescent="0.3">
      <c r="A46">
        <v>153.87012162012979</v>
      </c>
    </row>
    <row r="47" spans="1:1" x14ac:dyDescent="0.3">
      <c r="A47">
        <v>117.90344195891521</v>
      </c>
    </row>
    <row r="48" spans="1:1" x14ac:dyDescent="0.3">
      <c r="A48">
        <v>166.37909801705973</v>
      </c>
    </row>
    <row r="49" spans="1:1" x14ac:dyDescent="0.3">
      <c r="A49">
        <v>155.8925126925169</v>
      </c>
    </row>
    <row r="50" spans="1:1" x14ac:dyDescent="0.3">
      <c r="A50">
        <v>135.25004227507452</v>
      </c>
    </row>
    <row r="51" spans="1:1" x14ac:dyDescent="0.3">
      <c r="A51">
        <v>121.96128899508039</v>
      </c>
    </row>
  </sheetData>
  <mergeCells count="4">
    <mergeCell ref="F2:H2"/>
    <mergeCell ref="F4:H4"/>
    <mergeCell ref="F10:H10"/>
    <mergeCell ref="F16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6E46-D362-40C8-9A3E-F43A4A67B8FE}">
  <dimension ref="A1:K51"/>
  <sheetViews>
    <sheetView zoomScale="80" zoomScaleNormal="80" workbookViewId="0">
      <selection activeCell="J4" sqref="J4"/>
    </sheetView>
  </sheetViews>
  <sheetFormatPr defaultRowHeight="14.4" x14ac:dyDescent="0.3"/>
  <cols>
    <col min="4" max="4" width="26.6640625" customWidth="1"/>
  </cols>
  <sheetData>
    <row r="1" spans="1:9" ht="15" thickBot="1" x14ac:dyDescent="0.35">
      <c r="A1" t="s">
        <v>49</v>
      </c>
      <c r="B1" t="s">
        <v>50</v>
      </c>
    </row>
    <row r="2" spans="1:9" ht="15" thickBot="1" x14ac:dyDescent="0.35">
      <c r="A2">
        <v>0.25565355388042849</v>
      </c>
      <c r="B2">
        <f>-LN(A2)/V!$D$5</f>
        <v>192.10310650726399</v>
      </c>
      <c r="D2" s="4" t="s">
        <v>52</v>
      </c>
      <c r="E2" s="4"/>
      <c r="G2" s="29" t="s">
        <v>57</v>
      </c>
      <c r="H2" s="29"/>
      <c r="I2" s="29"/>
    </row>
    <row r="3" spans="1:9" x14ac:dyDescent="0.3">
      <c r="A3">
        <v>0.46977141636402481</v>
      </c>
      <c r="B3">
        <f>-LN(A3)/V!$D$5</f>
        <v>106.40972545708583</v>
      </c>
      <c r="D3" s="1"/>
      <c r="E3" s="1"/>
      <c r="G3" s="22">
        <f>_xlfn.CHISQ.INV($I3/2,2*$E$16)/2/$E$16/$E$4</f>
        <v>5.5022581271759047E-3</v>
      </c>
      <c r="H3" s="23">
        <f>_xlfn.CHISQ.INV(1-$I3/2,2*$E$16)/2/$E$16/$E$4</f>
        <v>1.1455170432453513E-2</v>
      </c>
      <c r="I3" s="7">
        <v>0.01</v>
      </c>
    </row>
    <row r="4" spans="1:9" x14ac:dyDescent="0.3">
      <c r="A4">
        <v>0.22952970976897488</v>
      </c>
      <c r="B4">
        <f>-LN(A4)/V!$D$5</f>
        <v>207.28490190549024</v>
      </c>
      <c r="D4" s="1" t="s">
        <v>1</v>
      </c>
      <c r="E4" s="1">
        <v>122.36351285110609</v>
      </c>
      <c r="G4" s="24">
        <f t="shared" ref="G4:G5" si="0">_xlfn.CHISQ.INV($I4/2,2*$E$16)/2/$E$16/$E$4</f>
        <v>6.0656911317377897E-3</v>
      </c>
      <c r="H4" s="25">
        <f t="shared" ref="H4:H5" si="1">_xlfn.CHISQ.INV(1-$I4/2,2*$E$16)/2/$E$16/$E$4</f>
        <v>1.0588221453194855E-2</v>
      </c>
      <c r="I4" s="10">
        <v>0.05</v>
      </c>
    </row>
    <row r="5" spans="1:9" ht="15" thickBot="1" x14ac:dyDescent="0.35">
      <c r="A5">
        <v>0.14761803033539841</v>
      </c>
      <c r="B5">
        <f>-LN(A5)/V!$D$5</f>
        <v>269.45453768061981</v>
      </c>
      <c r="D5" s="1" t="s">
        <v>2</v>
      </c>
      <c r="E5" s="1">
        <v>16.814808569697803</v>
      </c>
      <c r="G5" s="17">
        <f t="shared" si="0"/>
        <v>6.3686848595008137E-3</v>
      </c>
      <c r="H5" s="18">
        <f t="shared" si="1"/>
        <v>1.0161698573929108E-2</v>
      </c>
      <c r="I5" s="13">
        <v>0.1</v>
      </c>
    </row>
    <row r="6" spans="1:9" x14ac:dyDescent="0.3">
      <c r="A6">
        <v>8.9724417859431749E-2</v>
      </c>
      <c r="B6">
        <f>-LN(A6)/V!$D$5</f>
        <v>339.57920141164175</v>
      </c>
      <c r="D6" s="1" t="s">
        <v>3</v>
      </c>
      <c r="E6" s="1">
        <v>80.503687090175987</v>
      </c>
    </row>
    <row r="7" spans="1:9" x14ac:dyDescent="0.3">
      <c r="A7">
        <v>0.80861842707602161</v>
      </c>
      <c r="B7">
        <f>-LN(A7)/V!$D$5</f>
        <v>29.919455376112342</v>
      </c>
      <c r="D7" s="1" t="s">
        <v>4</v>
      </c>
      <c r="E7" s="1" t="e">
        <v>#N/A</v>
      </c>
    </row>
    <row r="8" spans="1:9" ht="15" thickBot="1" x14ac:dyDescent="0.35">
      <c r="A8">
        <v>0.61363567003387554</v>
      </c>
      <c r="B8">
        <f>-LN(A8)/V!$D$5</f>
        <v>68.782239187286848</v>
      </c>
      <c r="D8" s="1" t="s">
        <v>5</v>
      </c>
      <c r="E8" s="1">
        <v>118.89865163986988</v>
      </c>
      <c r="G8" s="29" t="s">
        <v>15</v>
      </c>
      <c r="H8" s="29"/>
      <c r="I8" s="29"/>
    </row>
    <row r="9" spans="1:9" x14ac:dyDescent="0.3">
      <c r="A9">
        <v>2.2156437879573963E-2</v>
      </c>
      <c r="B9">
        <f>-LN(A9)/V!$D$5</f>
        <v>536.56720782120954</v>
      </c>
      <c r="D9" s="1" t="s">
        <v>6</v>
      </c>
      <c r="E9" s="1">
        <v>14136.889361779133</v>
      </c>
      <c r="G9" s="22">
        <f>1/H3</f>
        <v>87.296824250376176</v>
      </c>
      <c r="H9" s="23">
        <f>1/G3</f>
        <v>181.74356362180725</v>
      </c>
      <c r="I9" s="7">
        <v>0.01</v>
      </c>
    </row>
    <row r="10" spans="1:9" x14ac:dyDescent="0.3">
      <c r="A10">
        <v>0.70027771843623154</v>
      </c>
      <c r="B10">
        <f>-LN(A10)/V!$D$5</f>
        <v>50.180039717788112</v>
      </c>
      <c r="D10" s="1" t="s">
        <v>7</v>
      </c>
      <c r="E10" s="1">
        <v>2.4770777531762427</v>
      </c>
      <c r="G10" s="24">
        <f t="shared" ref="G10:G11" si="2">1/H4</f>
        <v>94.444567902219617</v>
      </c>
      <c r="H10" s="25">
        <f t="shared" ref="H10:H11" si="3">1/G4</f>
        <v>164.8616749981968</v>
      </c>
      <c r="I10" s="10">
        <v>0.05</v>
      </c>
    </row>
    <row r="11" spans="1:9" ht="15" thickBot="1" x14ac:dyDescent="0.35">
      <c r="A11">
        <v>0.33121738334299755</v>
      </c>
      <c r="B11">
        <f>-LN(A11)/V!$D$5</f>
        <v>155.63103829709419</v>
      </c>
      <c r="D11" s="1" t="s">
        <v>8</v>
      </c>
      <c r="E11" s="1">
        <v>1.5410068560859191</v>
      </c>
      <c r="G11" s="17">
        <f t="shared" si="2"/>
        <v>98.408744633067926</v>
      </c>
      <c r="H11" s="18">
        <f t="shared" si="3"/>
        <v>157.01828902841666</v>
      </c>
      <c r="I11" s="13">
        <v>0.1</v>
      </c>
    </row>
    <row r="12" spans="1:9" x14ac:dyDescent="0.3">
      <c r="A12">
        <v>0.81340983306375314</v>
      </c>
      <c r="B12">
        <f>-LN(A12)/V!$D$5</f>
        <v>29.087351653589806</v>
      </c>
      <c r="D12" s="1" t="s">
        <v>9</v>
      </c>
      <c r="E12" s="1">
        <v>536.15395752442089</v>
      </c>
    </row>
    <row r="13" spans="1:9" x14ac:dyDescent="0.3">
      <c r="A13">
        <v>0.62996307260353401</v>
      </c>
      <c r="B13">
        <f>-LN(A13)/V!$D$5</f>
        <v>65.08367270838103</v>
      </c>
      <c r="D13" s="1" t="s">
        <v>10</v>
      </c>
      <c r="E13" s="1">
        <v>0.41325029678865483</v>
      </c>
    </row>
    <row r="14" spans="1:9" x14ac:dyDescent="0.3">
      <c r="A14">
        <v>0.72634052552873318</v>
      </c>
      <c r="B14">
        <f>-LN(A14)/V!$D$5</f>
        <v>45.033286013495463</v>
      </c>
      <c r="D14" s="1" t="s">
        <v>11</v>
      </c>
      <c r="E14" s="1">
        <v>536.56720782120954</v>
      </c>
    </row>
    <row r="15" spans="1:9" x14ac:dyDescent="0.3">
      <c r="A15">
        <v>0.29261146885586109</v>
      </c>
      <c r="B15">
        <f>-LN(A15)/V!$D$5</f>
        <v>173.08585842269139</v>
      </c>
      <c r="D15" s="1" t="s">
        <v>12</v>
      </c>
      <c r="E15" s="1">
        <v>6118.1756425553049</v>
      </c>
    </row>
    <row r="16" spans="1:9" ht="15" thickBot="1" x14ac:dyDescent="0.35">
      <c r="A16">
        <v>4.663228247932371E-2</v>
      </c>
      <c r="B16">
        <f>-LN(A16)/V!$D$5</f>
        <v>431.7552423421011</v>
      </c>
      <c r="D16" s="2" t="s">
        <v>13</v>
      </c>
      <c r="E16" s="2">
        <v>50</v>
      </c>
    </row>
    <row r="17" spans="1:11" x14ac:dyDescent="0.3">
      <c r="A17">
        <v>0.86889248329111601</v>
      </c>
      <c r="B17">
        <f>-LN(A17)/V!$D$5</f>
        <v>19.793786761619625</v>
      </c>
      <c r="E17">
        <v>0</v>
      </c>
    </row>
    <row r="18" spans="1:11" x14ac:dyDescent="0.3">
      <c r="A18">
        <v>0.32041383098849452</v>
      </c>
      <c r="B18">
        <f>-LN(A18)/V!$D$5</f>
        <v>160.30167561132996</v>
      </c>
    </row>
    <row r="19" spans="1:11" x14ac:dyDescent="0.3">
      <c r="A19">
        <v>0.1968749046296579</v>
      </c>
      <c r="B19">
        <f>-LN(A19)/V!$D$5</f>
        <v>228.89954279199185</v>
      </c>
      <c r="G19" t="s">
        <v>53</v>
      </c>
      <c r="H19" t="s">
        <v>54</v>
      </c>
      <c r="I19" t="s">
        <v>55</v>
      </c>
      <c r="K19" t="s">
        <v>56</v>
      </c>
    </row>
    <row r="20" spans="1:11" x14ac:dyDescent="0.3">
      <c r="A20">
        <v>0.41688283944212162</v>
      </c>
      <c r="B20">
        <f>-LN(A20)/V!$D$5</f>
        <v>123.23240242684548</v>
      </c>
      <c r="G20">
        <f>_xlfn.CHISQ.INV($K$20/2,$E$16-1)</f>
        <v>31.554916462667123</v>
      </c>
      <c r="H20">
        <f t="array" ref="H20">2*$E$16*(LN($E$15/$E$16)-SUM(LN(B2:B51))/$E$16)/(1+($E$16+1)/6/$E$16)</f>
        <v>52.931669429179514</v>
      </c>
      <c r="I20">
        <f>_xlfn.CHISQ.INV(1-$K$20/2,$E$16-1)</f>
        <v>70.22241356643454</v>
      </c>
      <c r="K20" s="21">
        <v>0.05</v>
      </c>
    </row>
    <row r="21" spans="1:11" x14ac:dyDescent="0.3">
      <c r="A21">
        <v>8.1270790734580517E-2</v>
      </c>
      <c r="B21">
        <f>-LN(A21)/V!$D$5</f>
        <v>353.51670486499319</v>
      </c>
    </row>
    <row r="22" spans="1:11" x14ac:dyDescent="0.3">
      <c r="A22">
        <v>0.99707022309030424</v>
      </c>
      <c r="B22">
        <f>-LN(A22)/V!$D$5</f>
        <v>0.41325029678865483</v>
      </c>
    </row>
    <row r="23" spans="1:11" x14ac:dyDescent="0.3">
      <c r="A23">
        <v>0.3758659627063814</v>
      </c>
      <c r="B23">
        <f>-LN(A23)/V!$D$5</f>
        <v>137.82009595929478</v>
      </c>
      <c r="G23" s="32" t="s">
        <v>35</v>
      </c>
      <c r="H23" s="32"/>
      <c r="I23" t="b">
        <f>AND(G20&lt;H20,H20&lt;I20)</f>
        <v>1</v>
      </c>
    </row>
    <row r="24" spans="1:11" x14ac:dyDescent="0.3">
      <c r="A24">
        <v>0.80214850306711016</v>
      </c>
      <c r="B24">
        <f>-LN(A24)/V!$D$5</f>
        <v>31.050918639102175</v>
      </c>
    </row>
    <row r="25" spans="1:11" x14ac:dyDescent="0.3">
      <c r="A25">
        <v>0.51249732963042083</v>
      </c>
      <c r="B25">
        <f>-LN(A25)/V!$D$5</f>
        <v>94.149264571883947</v>
      </c>
    </row>
    <row r="26" spans="1:11" x14ac:dyDescent="0.3">
      <c r="A26">
        <v>0.88204596087527087</v>
      </c>
      <c r="B26">
        <f>-LN(A26)/V!$D$5</f>
        <v>17.677621760156065</v>
      </c>
    </row>
    <row r="27" spans="1:11" x14ac:dyDescent="0.3">
      <c r="A27">
        <v>0.36671040986358228</v>
      </c>
      <c r="B27">
        <f>-LN(A27)/V!$D$5</f>
        <v>141.29335441569967</v>
      </c>
    </row>
    <row r="28" spans="1:11" x14ac:dyDescent="0.3">
      <c r="A28">
        <v>0.34720908230842007</v>
      </c>
      <c r="B28">
        <f>-LN(A28)/V!$D$5</f>
        <v>148.98987856558693</v>
      </c>
    </row>
    <row r="29" spans="1:11" x14ac:dyDescent="0.3">
      <c r="A29">
        <v>0.95898312326425972</v>
      </c>
      <c r="B29">
        <f>-LN(A29)/V!$D$5</f>
        <v>5.8988454250899309</v>
      </c>
    </row>
    <row r="30" spans="1:11" x14ac:dyDescent="0.3">
      <c r="A30">
        <v>0.39316995757927181</v>
      </c>
      <c r="B30">
        <f>-LN(A30)/V!$D$5</f>
        <v>131.48074627659989</v>
      </c>
    </row>
    <row r="31" spans="1:11" x14ac:dyDescent="0.3">
      <c r="A31">
        <v>0.99462874233222454</v>
      </c>
      <c r="B31">
        <f>-LN(A31)/V!$D$5</f>
        <v>0.75855418810615638</v>
      </c>
    </row>
    <row r="32" spans="1:11" x14ac:dyDescent="0.3">
      <c r="A32">
        <v>0.84090701010162661</v>
      </c>
      <c r="B32">
        <f>-LN(A32)/V!$D$5</f>
        <v>24.404816302935149</v>
      </c>
    </row>
    <row r="33" spans="1:2" x14ac:dyDescent="0.3">
      <c r="A33">
        <v>0.76198614459669789</v>
      </c>
      <c r="B33">
        <f>-LN(A33)/V!$D$5</f>
        <v>38.285479775319509</v>
      </c>
    </row>
    <row r="34" spans="1:2" x14ac:dyDescent="0.3">
      <c r="A34">
        <v>0.88402966399121063</v>
      </c>
      <c r="B34">
        <f>-LN(A34)/V!$D$5</f>
        <v>17.361219768501243</v>
      </c>
    </row>
    <row r="35" spans="1:2" x14ac:dyDescent="0.3">
      <c r="A35">
        <v>0.56660664693136387</v>
      </c>
      <c r="B35">
        <f>-LN(A35)/V!$D$5</f>
        <v>80.012670478240281</v>
      </c>
    </row>
    <row r="36" spans="1:2" x14ac:dyDescent="0.3">
      <c r="A36">
        <v>0.75890377513962215</v>
      </c>
      <c r="B36">
        <f>-LN(A36)/V!$D$5</f>
        <v>38.856378605034926</v>
      </c>
    </row>
    <row r="37" spans="1:2" x14ac:dyDescent="0.3">
      <c r="A37">
        <v>0.80343028046510212</v>
      </c>
      <c r="B37">
        <f>-LN(A37)/V!$D$5</f>
        <v>30.826037657750817</v>
      </c>
    </row>
    <row r="38" spans="1:2" x14ac:dyDescent="0.3">
      <c r="A38">
        <v>0.28162480544450208</v>
      </c>
      <c r="B38">
        <f>-LN(A38)/V!$D$5</f>
        <v>178.47599592418868</v>
      </c>
    </row>
    <row r="39" spans="1:2" x14ac:dyDescent="0.3">
      <c r="A39">
        <v>8.3254493850520347E-2</v>
      </c>
      <c r="B39">
        <f>-LN(A39)/V!$D$5</f>
        <v>350.12016498479306</v>
      </c>
    </row>
    <row r="40" spans="1:2" x14ac:dyDescent="0.3">
      <c r="A40">
        <v>0.2542497024445326</v>
      </c>
      <c r="B40">
        <f>-LN(A40)/V!$D$5</f>
        <v>192.8786499127429</v>
      </c>
    </row>
    <row r="41" spans="1:2" x14ac:dyDescent="0.3">
      <c r="A41">
        <v>0.65974913785210731</v>
      </c>
      <c r="B41">
        <f>-LN(A41)/V!$D$5</f>
        <v>58.576846532286702</v>
      </c>
    </row>
    <row r="42" spans="1:2" x14ac:dyDescent="0.3">
      <c r="A42">
        <v>0.24979400006103702</v>
      </c>
      <c r="B42">
        <f>-LN(A42)/V!$D$5</f>
        <v>195.36883106340122</v>
      </c>
    </row>
    <row r="43" spans="1:2" x14ac:dyDescent="0.3">
      <c r="A43">
        <v>0.87405011139255961</v>
      </c>
      <c r="B43">
        <f>-LN(A43)/V!$D$5</f>
        <v>18.96022102546506</v>
      </c>
    </row>
    <row r="44" spans="1:2" x14ac:dyDescent="0.3">
      <c r="A44">
        <v>0.87630848109378334</v>
      </c>
      <c r="B44">
        <f>-LN(A44)/V!$D$5</f>
        <v>18.596775023626016</v>
      </c>
    </row>
    <row r="45" spans="1:2" x14ac:dyDescent="0.3">
      <c r="A45">
        <v>0.57029938657795953</v>
      </c>
      <c r="B45">
        <f>-LN(A45)/V!$D$5</f>
        <v>79.097720624384309</v>
      </c>
    </row>
    <row r="46" spans="1:2" x14ac:dyDescent="0.3">
      <c r="A46">
        <v>0.90887173070467242</v>
      </c>
      <c r="B46">
        <f>-LN(A46)/V!$D$5</f>
        <v>13.457930295429898</v>
      </c>
    </row>
    <row r="47" spans="1:2" x14ac:dyDescent="0.3">
      <c r="A47">
        <v>0.56266975920896023</v>
      </c>
      <c r="B47">
        <f>-LN(A47)/V!$D$5</f>
        <v>80.994703702111707</v>
      </c>
    </row>
    <row r="48" spans="1:2" x14ac:dyDescent="0.3">
      <c r="A48">
        <v>0.29917294839320047</v>
      </c>
      <c r="B48">
        <f>-LN(A48)/V!$D$5</f>
        <v>169.96245775967009</v>
      </c>
    </row>
    <row r="49" spans="1:2" x14ac:dyDescent="0.3">
      <c r="A49">
        <v>0.37635425885799739</v>
      </c>
      <c r="B49">
        <f>-LN(A49)/V!$D$5</f>
        <v>137.63723962666799</v>
      </c>
    </row>
    <row r="50" spans="1:2" x14ac:dyDescent="0.3">
      <c r="A50">
        <v>0.64354380932035282</v>
      </c>
      <c r="B50">
        <f>-LN(A50)/V!$D$5</f>
        <v>62.079602043854763</v>
      </c>
    </row>
    <row r="51" spans="1:2" x14ac:dyDescent="0.3">
      <c r="A51">
        <v>0.76903592028565326</v>
      </c>
      <c r="B51">
        <f>-LN(A51)/V!$D$5</f>
        <v>36.988394391961194</v>
      </c>
    </row>
  </sheetData>
  <mergeCells count="3">
    <mergeCell ref="G23:H23"/>
    <mergeCell ref="G2:I2"/>
    <mergeCell ref="G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692-660C-4882-938B-BD3F4D302D77}">
  <dimension ref="A1:K151"/>
  <sheetViews>
    <sheetView zoomScale="80" zoomScaleNormal="80" workbookViewId="0">
      <selection activeCell="H25" sqref="H25"/>
    </sheetView>
  </sheetViews>
  <sheetFormatPr defaultRowHeight="14.4" x14ac:dyDescent="0.3"/>
  <cols>
    <col min="4" max="4" width="26.77734375" customWidth="1"/>
  </cols>
  <sheetData>
    <row r="1" spans="1:9" ht="15" thickBot="1" x14ac:dyDescent="0.35">
      <c r="A1" t="s">
        <v>49</v>
      </c>
      <c r="B1" t="s">
        <v>50</v>
      </c>
    </row>
    <row r="2" spans="1:9" ht="15" thickBot="1" x14ac:dyDescent="0.35">
      <c r="A2">
        <v>0.93310342722861417</v>
      </c>
      <c r="B2">
        <f>-LN(A2)/V!$D$5</f>
        <v>9.7520041971846148</v>
      </c>
      <c r="D2" s="4" t="s">
        <v>51</v>
      </c>
      <c r="E2" s="4"/>
      <c r="G2" s="29" t="s">
        <v>57</v>
      </c>
      <c r="H2" s="29"/>
      <c r="I2" s="29"/>
    </row>
    <row r="3" spans="1:9" x14ac:dyDescent="0.3">
      <c r="A3">
        <v>0.28449354533524585</v>
      </c>
      <c r="B3">
        <f>-LN(A3)/V!$D$5</f>
        <v>177.04855118629544</v>
      </c>
      <c r="D3" s="1"/>
      <c r="E3" s="1"/>
      <c r="G3" s="22">
        <f>_xlfn.CHISQ.INV($I3/2,2*$E$16)/2/$E$16/$E$4</f>
        <v>4.6122223804721772E-3</v>
      </c>
      <c r="H3" s="23">
        <f>_xlfn.CHISQ.INV(1-$I3/2,2*$E$16)/2/$E$16/$E$4</f>
        <v>7.0304343848590104E-3</v>
      </c>
      <c r="I3" s="7">
        <v>0.01</v>
      </c>
    </row>
    <row r="4" spans="1:9" x14ac:dyDescent="0.3">
      <c r="A4">
        <v>0.90533158360545674</v>
      </c>
      <c r="B4">
        <f>-LN(A4)/V!$D$5</f>
        <v>14.007607276428201</v>
      </c>
      <c r="D4" s="1" t="s">
        <v>1</v>
      </c>
      <c r="E4" s="1">
        <v>173.93161695430837</v>
      </c>
      <c r="G4" s="24">
        <f t="shared" ref="G4:G5" si="0">_xlfn.CHISQ.INV($I4/2,2*$E$16)/2/$E$16/$E$4</f>
        <v>4.8661331590869258E-3</v>
      </c>
      <c r="H4" s="25">
        <f t="shared" ref="H4:H5" si="1">_xlfn.CHISQ.INV(1-$I4/2,2*$E$16)/2/$E$16/$E$4</f>
        <v>6.7052112195301614E-3</v>
      </c>
      <c r="I4" s="10">
        <v>0.05</v>
      </c>
    </row>
    <row r="5" spans="1:9" ht="15" thickBot="1" x14ac:dyDescent="0.35">
      <c r="A5">
        <v>0.77712332529679251</v>
      </c>
      <c r="B5">
        <f>-LN(A5)/V!$D$5</f>
        <v>35.514960759641561</v>
      </c>
      <c r="D5" s="1" t="s">
        <v>2</v>
      </c>
      <c r="E5" s="1">
        <v>12.462652992791259</v>
      </c>
      <c r="G5" s="17">
        <f t="shared" si="0"/>
        <v>4.9996300931030215E-3</v>
      </c>
      <c r="H5" s="18">
        <f t="shared" si="1"/>
        <v>6.5427075706895547E-3</v>
      </c>
      <c r="I5" s="13">
        <v>0.1</v>
      </c>
    </row>
    <row r="6" spans="1:9" x14ac:dyDescent="0.3">
      <c r="A6">
        <v>0.18112735374004332</v>
      </c>
      <c r="B6">
        <f>-LN(A6)/V!$D$5</f>
        <v>240.6415328607909</v>
      </c>
      <c r="D6" s="1" t="s">
        <v>3</v>
      </c>
      <c r="E6" s="1">
        <v>139.03211677113393</v>
      </c>
    </row>
    <row r="7" spans="1:9" x14ac:dyDescent="0.3">
      <c r="A7">
        <v>0.74443800164799956</v>
      </c>
      <c r="B7">
        <f>-LN(A7)/V!$D$5</f>
        <v>41.567000771751637</v>
      </c>
      <c r="D7" s="1" t="s">
        <v>4</v>
      </c>
      <c r="E7" s="1">
        <v>213.01809350763412</v>
      </c>
    </row>
    <row r="8" spans="1:9" ht="15" thickBot="1" x14ac:dyDescent="0.35">
      <c r="A8">
        <v>0.72792748802148499</v>
      </c>
      <c r="B8">
        <f>-LN(A8)/V!$D$5</f>
        <v>44.725892973575689</v>
      </c>
      <c r="D8" s="1" t="s">
        <v>5</v>
      </c>
      <c r="E8" s="1">
        <v>152.63570336854133</v>
      </c>
      <c r="G8" s="29" t="s">
        <v>15</v>
      </c>
      <c r="H8" s="29"/>
      <c r="I8" s="29"/>
    </row>
    <row r="9" spans="1:9" x14ac:dyDescent="0.3">
      <c r="A9">
        <v>0.25867488631855218</v>
      </c>
      <c r="B9">
        <f>-LN(A9)/V!$D$5</f>
        <v>190.4483480235485</v>
      </c>
      <c r="D9" s="1" t="s">
        <v>6</v>
      </c>
      <c r="E9" s="1">
        <v>23297.657942809339</v>
      </c>
      <c r="G9" s="22">
        <f>1/H3</f>
        <v>142.23872171449818</v>
      </c>
      <c r="H9" s="23">
        <f>1/G3</f>
        <v>216.81521780778158</v>
      </c>
      <c r="I9" s="7">
        <v>0.01</v>
      </c>
    </row>
    <row r="10" spans="1:9" x14ac:dyDescent="0.3">
      <c r="A10">
        <v>0.21826837977233193</v>
      </c>
      <c r="B10">
        <f>-LN(A10)/V!$D$5</f>
        <v>214.37040471859629</v>
      </c>
      <c r="D10" s="1" t="s">
        <v>7</v>
      </c>
      <c r="E10" s="1">
        <v>0.93840243940927204</v>
      </c>
      <c r="G10" s="24">
        <f t="shared" ref="G10:G11" si="2">1/H4</f>
        <v>149.13773291545476</v>
      </c>
      <c r="H10" s="25">
        <f t="shared" ref="H10:H11" si="3">1/G4</f>
        <v>205.50198017754997</v>
      </c>
      <c r="I10" s="10">
        <v>0.05</v>
      </c>
    </row>
    <row r="11" spans="1:9" ht="15" thickBot="1" x14ac:dyDescent="0.35">
      <c r="A11">
        <v>0.19696646015808589</v>
      </c>
      <c r="B11">
        <f>-LN(A11)/V!$D$5</f>
        <v>228.83405883710938</v>
      </c>
      <c r="D11" s="1" t="s">
        <v>8</v>
      </c>
      <c r="E11" s="1">
        <v>1.1449034842136441</v>
      </c>
      <c r="G11" s="17">
        <f t="shared" si="2"/>
        <v>152.84192197124395</v>
      </c>
      <c r="H11" s="18">
        <f t="shared" si="3"/>
        <v>200.01479737060902</v>
      </c>
      <c r="I11" s="13">
        <v>0.1</v>
      </c>
    </row>
    <row r="12" spans="1:9" x14ac:dyDescent="0.3">
      <c r="A12">
        <v>0.64894558549760428</v>
      </c>
      <c r="B12">
        <f>-LN(A12)/V!$D$5</f>
        <v>60.902311183430612</v>
      </c>
      <c r="D12" s="1" t="s">
        <v>9</v>
      </c>
      <c r="E12" s="1">
        <v>664.52111561075776</v>
      </c>
    </row>
    <row r="13" spans="1:9" x14ac:dyDescent="0.3">
      <c r="A13">
        <v>0.74770348216193117</v>
      </c>
      <c r="B13">
        <f>-LN(A13)/V!$D$5</f>
        <v>40.950534341206414</v>
      </c>
      <c r="D13" s="1" t="s">
        <v>10</v>
      </c>
      <c r="E13" s="1">
        <v>0.81042286584658696</v>
      </c>
    </row>
    <row r="14" spans="1:9" x14ac:dyDescent="0.3">
      <c r="A14">
        <v>0.73149815363017667</v>
      </c>
      <c r="B14">
        <f>-LN(A14)/V!$D$5</f>
        <v>44.03670177639345</v>
      </c>
      <c r="D14" s="1" t="s">
        <v>11</v>
      </c>
      <c r="E14" s="1">
        <v>665.33153847660435</v>
      </c>
    </row>
    <row r="15" spans="1:9" x14ac:dyDescent="0.3">
      <c r="A15">
        <v>0.5076754051332133</v>
      </c>
      <c r="B15">
        <f>-LN(A15)/V!$D$5</f>
        <v>95.480704493353059</v>
      </c>
      <c r="D15" s="1" t="s">
        <v>12</v>
      </c>
      <c r="E15" s="1">
        <v>26089.742543146254</v>
      </c>
    </row>
    <row r="16" spans="1:9" ht="15" thickBot="1" x14ac:dyDescent="0.35">
      <c r="A16">
        <v>0.79284035767693106</v>
      </c>
      <c r="B16">
        <f>-LN(A16)/V!$D$5</f>
        <v>32.694843946286298</v>
      </c>
      <c r="D16" s="2" t="s">
        <v>13</v>
      </c>
      <c r="E16" s="2">
        <v>150</v>
      </c>
    </row>
    <row r="17" spans="1:11" x14ac:dyDescent="0.3">
      <c r="A17">
        <v>0.20706808679464095</v>
      </c>
      <c r="B17">
        <f>-LN(A17)/V!$D$5</f>
        <v>221.78980536428369</v>
      </c>
      <c r="E17">
        <v>0</v>
      </c>
    </row>
    <row r="18" spans="1:11" x14ac:dyDescent="0.3">
      <c r="A18">
        <v>0.32264168218024231</v>
      </c>
      <c r="B18">
        <f>-LN(A18)/V!$D$5</f>
        <v>159.32576262411322</v>
      </c>
    </row>
    <row r="19" spans="1:11" x14ac:dyDescent="0.3">
      <c r="A19">
        <v>0.89861751152073732</v>
      </c>
      <c r="B19">
        <f>-LN(A19)/V!$D$5</f>
        <v>15.056027461508839</v>
      </c>
      <c r="G19" t="s">
        <v>53</v>
      </c>
      <c r="H19" t="s">
        <v>54</v>
      </c>
      <c r="I19" t="s">
        <v>55</v>
      </c>
      <c r="K19" t="s">
        <v>56</v>
      </c>
    </row>
    <row r="20" spans="1:11" x14ac:dyDescent="0.3">
      <c r="A20">
        <v>0.90993987853633229</v>
      </c>
      <c r="B20">
        <f>-LN(A20)/V!$D$5</f>
        <v>13.292499886801343</v>
      </c>
      <c r="G20">
        <f>_xlfn.CHISQ.INV($K$20/2,$E$16-1)</f>
        <v>117.09798286232112</v>
      </c>
      <c r="H20">
        <f t="array" ref="H20">2*$E$16*(LN($E$15/$E$16)-SUM(LN(B2:B151))/$E$16)/(1+($E$16+1)/6/$E$16)</f>
        <v>138.21648459016367</v>
      </c>
      <c r="I20">
        <f>_xlfn.CHISQ.INV(1-$K$20/2,$E$16-1)</f>
        <v>184.68695493443448</v>
      </c>
      <c r="K20" s="21">
        <v>0.05</v>
      </c>
    </row>
    <row r="21" spans="1:11" x14ac:dyDescent="0.3">
      <c r="A21">
        <v>0.63649403363139745</v>
      </c>
      <c r="B21">
        <f>-LN(A21)/V!$D$5</f>
        <v>63.63101897775298</v>
      </c>
    </row>
    <row r="22" spans="1:11" x14ac:dyDescent="0.3">
      <c r="A22">
        <v>0.74126407666249583</v>
      </c>
      <c r="B22">
        <f>-LN(A22)/V!$D$5</f>
        <v>42.168780058038728</v>
      </c>
    </row>
    <row r="23" spans="1:11" x14ac:dyDescent="0.3">
      <c r="A23">
        <v>0.37577440717795341</v>
      </c>
      <c r="B23">
        <f>-LN(A23)/V!$D$5</f>
        <v>137.85440796655104</v>
      </c>
      <c r="G23" s="32" t="s">
        <v>35</v>
      </c>
      <c r="H23" s="32"/>
      <c r="I23" t="b">
        <f>AND(G20&lt;H20,H20&lt;I20)</f>
        <v>1</v>
      </c>
    </row>
    <row r="24" spans="1:11" x14ac:dyDescent="0.3">
      <c r="A24">
        <v>0.71910763878292183</v>
      </c>
      <c r="B24">
        <f>-LN(A24)/V!$D$5</f>
        <v>46.442848764931057</v>
      </c>
    </row>
    <row r="25" spans="1:11" x14ac:dyDescent="0.3">
      <c r="A25">
        <v>0.16870632038331249</v>
      </c>
      <c r="B25">
        <f>-LN(A25)/V!$D$5</f>
        <v>250.64729928279971</v>
      </c>
    </row>
    <row r="26" spans="1:11" x14ac:dyDescent="0.3">
      <c r="A26">
        <v>0.22037415692617573</v>
      </c>
      <c r="B26">
        <f>-LN(A26)/V!$D$5</f>
        <v>213.01809350763412</v>
      </c>
    </row>
    <row r="27" spans="1:11" x14ac:dyDescent="0.3">
      <c r="A27">
        <v>0.84578997161778624</v>
      </c>
      <c r="B27">
        <f>-LN(A27)/V!$D$5</f>
        <v>23.589325450242736</v>
      </c>
    </row>
    <row r="28" spans="1:11" x14ac:dyDescent="0.3">
      <c r="A28">
        <v>0.18250068666646321</v>
      </c>
      <c r="B28">
        <f>-LN(A28)/V!$D$5</f>
        <v>239.57765400150794</v>
      </c>
    </row>
    <row r="29" spans="1:11" x14ac:dyDescent="0.3">
      <c r="A29">
        <v>0.37092196417126988</v>
      </c>
      <c r="B29">
        <f>-LN(A29)/V!$D$5</f>
        <v>139.68501093803991</v>
      </c>
    </row>
    <row r="30" spans="1:11" x14ac:dyDescent="0.3">
      <c r="A30">
        <v>0.19757683034760581</v>
      </c>
      <c r="B30">
        <f>-LN(A30)/V!$D$5</f>
        <v>228.39827547453439</v>
      </c>
    </row>
    <row r="31" spans="1:11" x14ac:dyDescent="0.3">
      <c r="A31">
        <v>7.8554643391216775E-2</v>
      </c>
      <c r="B31">
        <f>-LN(A31)/V!$D$5</f>
        <v>358.30433833793126</v>
      </c>
    </row>
    <row r="32" spans="1:11" x14ac:dyDescent="0.3">
      <c r="A32">
        <v>0.24292733542893766</v>
      </c>
      <c r="B32">
        <f>-LN(A32)/V!$D$5</f>
        <v>199.29477626999366</v>
      </c>
    </row>
    <row r="33" spans="1:2" x14ac:dyDescent="0.3">
      <c r="A33">
        <v>0.1575365459150975</v>
      </c>
      <c r="B33">
        <f>-LN(A33)/V!$D$5</f>
        <v>260.29546620800346</v>
      </c>
    </row>
    <row r="34" spans="1:2" x14ac:dyDescent="0.3">
      <c r="A34">
        <v>0.20169682912686546</v>
      </c>
      <c r="B34">
        <f>-LN(A34)/V!$D$5</f>
        <v>225.49148660351142</v>
      </c>
    </row>
    <row r="35" spans="1:2" x14ac:dyDescent="0.3">
      <c r="A35">
        <v>0.17166661580248421</v>
      </c>
      <c r="B35">
        <f>-LN(A35)/V!$D$5</f>
        <v>248.19731877222011</v>
      </c>
    </row>
    <row r="36" spans="1:2" x14ac:dyDescent="0.3">
      <c r="A36">
        <v>5.5330057679982912E-2</v>
      </c>
      <c r="B36">
        <f>-LN(A36)/V!$D$5</f>
        <v>407.66746191556797</v>
      </c>
    </row>
    <row r="37" spans="1:2" x14ac:dyDescent="0.3">
      <c r="A37">
        <v>0.22037415692617573</v>
      </c>
      <c r="B37">
        <f>-LN(A37)/V!$D$5</f>
        <v>213.01809350763412</v>
      </c>
    </row>
    <row r="38" spans="1:2" x14ac:dyDescent="0.3">
      <c r="A38">
        <v>0.18692587054048279</v>
      </c>
      <c r="B38">
        <f>-LN(A38)/V!$D$5</f>
        <v>236.20326125950086</v>
      </c>
    </row>
    <row r="39" spans="1:2" x14ac:dyDescent="0.3">
      <c r="A39">
        <v>0.67317728202154603</v>
      </c>
      <c r="B39">
        <f>-LN(A39)/V!$D$5</f>
        <v>55.738952604125593</v>
      </c>
    </row>
    <row r="40" spans="1:2" x14ac:dyDescent="0.3">
      <c r="A40">
        <v>0.24381237220374158</v>
      </c>
      <c r="B40">
        <f>-LN(A40)/V!$D$5</f>
        <v>198.78257970047068</v>
      </c>
    </row>
    <row r="41" spans="1:2" x14ac:dyDescent="0.3">
      <c r="A41">
        <v>0.38291573839533677</v>
      </c>
      <c r="B41">
        <f>-LN(A41)/V!$D$5</f>
        <v>135.20286171770198</v>
      </c>
    </row>
    <row r="42" spans="1:2" x14ac:dyDescent="0.3">
      <c r="A42">
        <v>9.5522934659871217E-2</v>
      </c>
      <c r="B42">
        <f>-LN(A42)/V!$D$5</f>
        <v>330.75900096073025</v>
      </c>
    </row>
    <row r="43" spans="1:2" x14ac:dyDescent="0.3">
      <c r="A43">
        <v>1.84636982329783E-2</v>
      </c>
      <c r="B43">
        <f>-LN(A43)/V!$D$5</f>
        <v>562.24630032740038</v>
      </c>
    </row>
    <row r="44" spans="1:2" x14ac:dyDescent="0.3">
      <c r="A44">
        <v>0.21521652882473219</v>
      </c>
      <c r="B44">
        <f>-LN(A44)/V!$D$5</f>
        <v>216.35361223065112</v>
      </c>
    </row>
    <row r="45" spans="1:2" x14ac:dyDescent="0.3">
      <c r="A45">
        <v>0.78441724906155585</v>
      </c>
      <c r="B45">
        <f>-LN(A45)/V!$D$5</f>
        <v>34.199182361571324</v>
      </c>
    </row>
    <row r="46" spans="1:2" x14ac:dyDescent="0.3">
      <c r="A46">
        <v>0.93014313180944241</v>
      </c>
      <c r="B46">
        <f>-LN(A46)/V!$D$5</f>
        <v>10.199549226137723</v>
      </c>
    </row>
    <row r="47" spans="1:2" x14ac:dyDescent="0.3">
      <c r="A47">
        <v>0.43852046266060368</v>
      </c>
      <c r="B47">
        <f>-LN(A47)/V!$D$5</f>
        <v>116.10546522903904</v>
      </c>
    </row>
    <row r="48" spans="1:2" x14ac:dyDescent="0.3">
      <c r="A48">
        <v>6.0701315347758418E-2</v>
      </c>
      <c r="B48">
        <f>-LN(A48)/V!$D$5</f>
        <v>394.61829739456499</v>
      </c>
    </row>
    <row r="49" spans="1:2" x14ac:dyDescent="0.3">
      <c r="A49">
        <v>0.30045472579119237</v>
      </c>
      <c r="B49">
        <f>-LN(A49)/V!$D$5</f>
        <v>169.36030975805039</v>
      </c>
    </row>
    <row r="50" spans="1:2" x14ac:dyDescent="0.3">
      <c r="A50">
        <v>0.11716055787835322</v>
      </c>
      <c r="B50">
        <f>-LN(A50)/V!$D$5</f>
        <v>302.00140779642061</v>
      </c>
    </row>
    <row r="51" spans="1:2" x14ac:dyDescent="0.3">
      <c r="A51">
        <v>0.99426252021851258</v>
      </c>
      <c r="B51">
        <f>-LN(A51)/V!$D$5</f>
        <v>0.81042286584658696</v>
      </c>
    </row>
    <row r="52" spans="1:2" x14ac:dyDescent="0.3">
      <c r="A52">
        <v>7.6204718161564988E-2</v>
      </c>
      <c r="B52">
        <f>-LN(A52)/V!$D$5</f>
        <v>362.58195775712829</v>
      </c>
    </row>
    <row r="53" spans="1:2" x14ac:dyDescent="0.3">
      <c r="A53">
        <v>0.10608233893856624</v>
      </c>
      <c r="B53">
        <f>-LN(A53)/V!$D$5</f>
        <v>315.99150760142265</v>
      </c>
    </row>
    <row r="54" spans="1:2" x14ac:dyDescent="0.3">
      <c r="A54">
        <v>0.44254890591143531</v>
      </c>
      <c r="B54">
        <f>-LN(A54)/V!$D$5</f>
        <v>114.81750687429417</v>
      </c>
    </row>
    <row r="55" spans="1:2" x14ac:dyDescent="0.3">
      <c r="A55">
        <v>0.89486373485518966</v>
      </c>
      <c r="B55">
        <f>-LN(A55)/V!$D$5</f>
        <v>15.645608993968178</v>
      </c>
    </row>
    <row r="56" spans="1:2" x14ac:dyDescent="0.3">
      <c r="A56">
        <v>0.4336680196539201</v>
      </c>
      <c r="B56">
        <f>-LN(A56)/V!$D$5</f>
        <v>117.67267172735741</v>
      </c>
    </row>
    <row r="57" spans="1:2" x14ac:dyDescent="0.3">
      <c r="A57">
        <v>0.78774376659443957</v>
      </c>
      <c r="B57">
        <f>-LN(A57)/V!$D$5</f>
        <v>33.603156521077949</v>
      </c>
    </row>
    <row r="58" spans="1:2" x14ac:dyDescent="0.3">
      <c r="A58">
        <v>0.34086123233741267</v>
      </c>
      <c r="B58">
        <f>-LN(A58)/V!$D$5</f>
        <v>151.58870814289537</v>
      </c>
    </row>
    <row r="59" spans="1:2" x14ac:dyDescent="0.3">
      <c r="A59">
        <v>0.75502792443617051</v>
      </c>
      <c r="B59">
        <f>-LN(A59)/V!$D$5</f>
        <v>39.577541466042959</v>
      </c>
    </row>
    <row r="60" spans="1:2" x14ac:dyDescent="0.3">
      <c r="A60">
        <v>3.3448286385692923E-2</v>
      </c>
      <c r="B60">
        <f>-LN(A60)/V!$D$5</f>
        <v>478.55700321794689</v>
      </c>
    </row>
    <row r="61" spans="1:2" x14ac:dyDescent="0.3">
      <c r="A61">
        <v>0.91021454512161626</v>
      </c>
      <c r="B61">
        <f>-LN(A61)/V!$D$5</f>
        <v>13.249992026657326</v>
      </c>
    </row>
    <row r="62" spans="1:2" x14ac:dyDescent="0.3">
      <c r="A62">
        <v>0.81926938688314466</v>
      </c>
      <c r="B62">
        <f>-LN(A62)/V!$D$5</f>
        <v>28.076384154748446</v>
      </c>
    </row>
    <row r="63" spans="1:2" x14ac:dyDescent="0.3">
      <c r="A63">
        <v>0.94830164494766078</v>
      </c>
      <c r="B63">
        <f>-LN(A63)/V!$D$5</f>
        <v>7.4764276712725772</v>
      </c>
    </row>
    <row r="64" spans="1:2" x14ac:dyDescent="0.3">
      <c r="A64">
        <v>7.0101016266365557E-2</v>
      </c>
      <c r="B64">
        <f>-LN(A64)/V!$D$5</f>
        <v>374.34056164313881</v>
      </c>
    </row>
    <row r="65" spans="1:2" x14ac:dyDescent="0.3">
      <c r="A65">
        <v>0.44508194219794306</v>
      </c>
      <c r="B65">
        <f>-LN(A65)/V!$D$5</f>
        <v>114.01364422491335</v>
      </c>
    </row>
    <row r="66" spans="1:2" x14ac:dyDescent="0.3">
      <c r="A66">
        <v>0.7975707266457106</v>
      </c>
      <c r="B66">
        <f>-LN(A66)/V!$D$5</f>
        <v>31.857008845956681</v>
      </c>
    </row>
    <row r="67" spans="1:2" x14ac:dyDescent="0.3">
      <c r="A67">
        <v>0.71190527054658648</v>
      </c>
      <c r="B67">
        <f>-LN(A67)/V!$D$5</f>
        <v>47.86062301504618</v>
      </c>
    </row>
    <row r="68" spans="1:2" x14ac:dyDescent="0.3">
      <c r="A68">
        <v>0.34199041718802453</v>
      </c>
      <c r="B68">
        <f>-LN(A68)/V!$D$5</f>
        <v>151.12289608875409</v>
      </c>
    </row>
    <row r="69" spans="1:2" x14ac:dyDescent="0.3">
      <c r="A69">
        <v>0.96661275063325902</v>
      </c>
      <c r="B69">
        <f>-LN(A69)/V!$D$5</f>
        <v>4.7827223152323191</v>
      </c>
    </row>
    <row r="70" spans="1:2" x14ac:dyDescent="0.3">
      <c r="A70">
        <v>0.14526810510574664</v>
      </c>
      <c r="B70">
        <f>-LN(A70)/V!$D$5</f>
        <v>271.71468213097438</v>
      </c>
    </row>
    <row r="71" spans="1:2" x14ac:dyDescent="0.3">
      <c r="A71">
        <v>0.16034424878688924</v>
      </c>
      <c r="B71">
        <f>-LN(A71)/V!$D$5</f>
        <v>257.80735494505615</v>
      </c>
    </row>
    <row r="72" spans="1:2" x14ac:dyDescent="0.3">
      <c r="A72">
        <v>0.83632923368022705</v>
      </c>
      <c r="B72">
        <f>-LN(A72)/V!$D$5</f>
        <v>25.173651159520311</v>
      </c>
    </row>
    <row r="73" spans="1:2" x14ac:dyDescent="0.3">
      <c r="A73">
        <v>2.1423993652150031E-2</v>
      </c>
      <c r="B73">
        <f>-LN(A73)/V!$D$5</f>
        <v>541.30194173655946</v>
      </c>
    </row>
    <row r="74" spans="1:2" x14ac:dyDescent="0.3">
      <c r="A74">
        <v>0.19754631183812982</v>
      </c>
      <c r="B74">
        <f>-LN(A74)/V!$D$5</f>
        <v>228.420032649278</v>
      </c>
    </row>
    <row r="75" spans="1:2" x14ac:dyDescent="0.3">
      <c r="A75">
        <v>0.86297189245277262</v>
      </c>
      <c r="B75">
        <f>-LN(A75)/V!$D$5</f>
        <v>20.756782818133399</v>
      </c>
    </row>
    <row r="76" spans="1:2" x14ac:dyDescent="0.3">
      <c r="A76">
        <v>0.62086855677968689</v>
      </c>
      <c r="B76">
        <f>-LN(A76)/V!$D$5</f>
        <v>67.131814542736379</v>
      </c>
    </row>
    <row r="77" spans="1:2" x14ac:dyDescent="0.3">
      <c r="A77">
        <v>0.57847834711752677</v>
      </c>
      <c r="B77">
        <f>-LN(A77)/V!$D$5</f>
        <v>77.092135549992776</v>
      </c>
    </row>
    <row r="78" spans="1:2" x14ac:dyDescent="0.3">
      <c r="A78">
        <v>3.0549027985473189E-2</v>
      </c>
      <c r="B78">
        <f>-LN(A78)/V!$D$5</f>
        <v>491.32710014650183</v>
      </c>
    </row>
    <row r="79" spans="1:2" x14ac:dyDescent="0.3">
      <c r="A79">
        <v>0.1424298837244789</v>
      </c>
      <c r="B79">
        <f>-LN(A79)/V!$D$5</f>
        <v>274.49372456416455</v>
      </c>
    </row>
    <row r="80" spans="1:2" x14ac:dyDescent="0.3">
      <c r="A80">
        <v>0.57371745963927123</v>
      </c>
      <c r="B80">
        <f>-LN(A80)/V!$D$5</f>
        <v>78.25608935794682</v>
      </c>
    </row>
    <row r="81" spans="1:2" x14ac:dyDescent="0.3">
      <c r="A81">
        <v>0.96508682515945921</v>
      </c>
      <c r="B81">
        <f>-LN(A81)/V!$D$5</f>
        <v>5.005240483392253</v>
      </c>
    </row>
    <row r="82" spans="1:2" x14ac:dyDescent="0.3">
      <c r="A82">
        <v>0.2780846583452864</v>
      </c>
      <c r="B82">
        <f>-LN(A82)/V!$D$5</f>
        <v>180.25770214484027</v>
      </c>
    </row>
    <row r="83" spans="1:2" x14ac:dyDescent="0.3">
      <c r="A83">
        <v>0.75035859248634296</v>
      </c>
      <c r="B83">
        <f>-LN(A83)/V!$D$5</f>
        <v>40.451276535378724</v>
      </c>
    </row>
    <row r="84" spans="1:2" x14ac:dyDescent="0.3">
      <c r="A84">
        <v>0.98187200537125763</v>
      </c>
      <c r="B84">
        <f>-LN(A84)/V!$D$5</f>
        <v>2.5766647725680696</v>
      </c>
    </row>
    <row r="85" spans="1:2" x14ac:dyDescent="0.3">
      <c r="A85">
        <v>0.19562364574114199</v>
      </c>
      <c r="B85">
        <f>-LN(A85)/V!$D$5</f>
        <v>229.79755499164341</v>
      </c>
    </row>
    <row r="86" spans="1:2" x14ac:dyDescent="0.3">
      <c r="A86">
        <v>0.77031769768364511</v>
      </c>
      <c r="B86">
        <f>-LN(A86)/V!$D$5</f>
        <v>36.753838708975351</v>
      </c>
    </row>
    <row r="87" spans="1:2" x14ac:dyDescent="0.3">
      <c r="A87">
        <v>7.5502792443617059E-2</v>
      </c>
      <c r="B87">
        <f>-LN(A87)/V!$D$5</f>
        <v>363.88530104266908</v>
      </c>
    </row>
    <row r="88" spans="1:2" x14ac:dyDescent="0.3">
      <c r="A88">
        <v>0.54042176580095824</v>
      </c>
      <c r="B88">
        <f>-LN(A88)/V!$D$5</f>
        <v>86.676816408922861</v>
      </c>
    </row>
    <row r="89" spans="1:2" x14ac:dyDescent="0.3">
      <c r="A89">
        <v>9.9337748344370855E-2</v>
      </c>
      <c r="B89">
        <f>-LN(A89)/V!$D$5</f>
        <v>325.24361066376252</v>
      </c>
    </row>
    <row r="90" spans="1:2" x14ac:dyDescent="0.3">
      <c r="A90">
        <v>0.77605517746513264</v>
      </c>
      <c r="B90">
        <f>-LN(A90)/V!$D$5</f>
        <v>35.70868399238261</v>
      </c>
    </row>
    <row r="91" spans="1:2" x14ac:dyDescent="0.3">
      <c r="A91">
        <v>0.54234443189794612</v>
      </c>
      <c r="B91">
        <f>-LN(A91)/V!$D$5</f>
        <v>86.1766191788588</v>
      </c>
    </row>
    <row r="92" spans="1:2" x14ac:dyDescent="0.3">
      <c r="A92">
        <v>0.78344065675832397</v>
      </c>
      <c r="B92">
        <f>-LN(A92)/V!$D$5</f>
        <v>34.374642432284411</v>
      </c>
    </row>
    <row r="93" spans="1:2" x14ac:dyDescent="0.3">
      <c r="A93">
        <v>0.15271462141788994</v>
      </c>
      <c r="B93">
        <f>-LN(A93)/V!$D$5</f>
        <v>264.67384771388481</v>
      </c>
    </row>
    <row r="94" spans="1:2" x14ac:dyDescent="0.3">
      <c r="A94">
        <v>0.12997833185827204</v>
      </c>
      <c r="B94">
        <f>-LN(A94)/V!$D$5</f>
        <v>287.37852400453102</v>
      </c>
    </row>
    <row r="95" spans="1:2" x14ac:dyDescent="0.3">
      <c r="A95">
        <v>0.35441145054475537</v>
      </c>
      <c r="B95">
        <f>-LN(A95)/V!$D$5</f>
        <v>146.09813395910226</v>
      </c>
    </row>
    <row r="96" spans="1:2" x14ac:dyDescent="0.3">
      <c r="A96">
        <v>0.47752311777092804</v>
      </c>
      <c r="B96">
        <f>-LN(A96)/V!$D$5</f>
        <v>104.10460648638403</v>
      </c>
    </row>
    <row r="97" spans="1:2" x14ac:dyDescent="0.3">
      <c r="A97">
        <v>0.42356639301736504</v>
      </c>
      <c r="B97">
        <f>-LN(A97)/V!$D$5</f>
        <v>120.99225422528789</v>
      </c>
    </row>
    <row r="98" spans="1:2" x14ac:dyDescent="0.3">
      <c r="A98">
        <v>2.5574510940885649E-2</v>
      </c>
      <c r="B98">
        <f>-LN(A98)/V!$D$5</f>
        <v>516.36043519342263</v>
      </c>
    </row>
    <row r="99" spans="1:2" x14ac:dyDescent="0.3">
      <c r="A99">
        <v>0.24033326212347789</v>
      </c>
      <c r="B99">
        <f>-LN(A99)/V!$D$5</f>
        <v>200.80686291007748</v>
      </c>
    </row>
    <row r="100" spans="1:2" x14ac:dyDescent="0.3">
      <c r="A100">
        <v>9.7048860133671071E-3</v>
      </c>
      <c r="B100">
        <f>-LN(A100)/V!$D$5</f>
        <v>652.83462078524042</v>
      </c>
    </row>
    <row r="101" spans="1:2" x14ac:dyDescent="0.3">
      <c r="A101">
        <v>0.53257850886562697</v>
      </c>
      <c r="B101">
        <f>-LN(A101)/V!$D$5</f>
        <v>88.73590954598771</v>
      </c>
    </row>
    <row r="102" spans="1:2" x14ac:dyDescent="0.3">
      <c r="A102">
        <v>0.75560777611621444</v>
      </c>
      <c r="B102">
        <f>-LN(A102)/V!$D$5</f>
        <v>39.469415787970426</v>
      </c>
    </row>
    <row r="103" spans="1:2" x14ac:dyDescent="0.3">
      <c r="A103">
        <v>0.3575548570207831</v>
      </c>
      <c r="B103">
        <f>-LN(A103)/V!$D$5</f>
        <v>144.85443414193799</v>
      </c>
    </row>
    <row r="104" spans="1:2" x14ac:dyDescent="0.3">
      <c r="A104">
        <v>0.30060731833857235</v>
      </c>
      <c r="B104">
        <f>-LN(A104)/V!$D$5</f>
        <v>169.28879664637313</v>
      </c>
    </row>
    <row r="105" spans="1:2" x14ac:dyDescent="0.3">
      <c r="A105">
        <v>3.8697470015564443E-2</v>
      </c>
      <c r="B105">
        <f>-LN(A105)/V!$D$5</f>
        <v>458.02550075467781</v>
      </c>
    </row>
    <row r="106" spans="1:2" x14ac:dyDescent="0.3">
      <c r="A106">
        <v>0.18085268715475936</v>
      </c>
      <c r="B106">
        <f>-LN(A106)/V!$D$5</f>
        <v>240.8552763692779</v>
      </c>
    </row>
    <row r="107" spans="1:2" x14ac:dyDescent="0.3">
      <c r="A107">
        <v>1.0864589373455E-2</v>
      </c>
      <c r="B107">
        <f>-LN(A107)/V!$D$5</f>
        <v>636.93612105681029</v>
      </c>
    </row>
    <row r="108" spans="1:2" x14ac:dyDescent="0.3">
      <c r="A108">
        <v>0.27430036317026274</v>
      </c>
      <c r="B108">
        <f>-LN(A108)/V!$D$5</f>
        <v>182.187543246502</v>
      </c>
    </row>
    <row r="109" spans="1:2" x14ac:dyDescent="0.3">
      <c r="A109">
        <v>0.15451521347697378</v>
      </c>
      <c r="B109">
        <f>-LN(A109)/V!$D$5</f>
        <v>263.02291808246122</v>
      </c>
    </row>
    <row r="110" spans="1:2" x14ac:dyDescent="0.3">
      <c r="A110">
        <v>0.20883816034424879</v>
      </c>
      <c r="B110">
        <f>-LN(A110)/V!$D$5</f>
        <v>220.59094076096986</v>
      </c>
    </row>
    <row r="111" spans="1:2" x14ac:dyDescent="0.3">
      <c r="A111">
        <v>0.3414105655079806</v>
      </c>
      <c r="B111">
        <f>-LN(A111)/V!$D$5</f>
        <v>151.36190443781032</v>
      </c>
    </row>
    <row r="112" spans="1:2" x14ac:dyDescent="0.3">
      <c r="A112">
        <v>0.41608935819574572</v>
      </c>
      <c r="B112">
        <f>-LN(A112)/V!$D$5</f>
        <v>123.50073780741596</v>
      </c>
    </row>
    <row r="113" spans="1:2" x14ac:dyDescent="0.3">
      <c r="A113">
        <v>0.19818720053712577</v>
      </c>
      <c r="B113">
        <f>-LN(A113)/V!$D$5</f>
        <v>227.96383629473132</v>
      </c>
    </row>
    <row r="114" spans="1:2" x14ac:dyDescent="0.3">
      <c r="A114">
        <v>6.3509018219550156E-2</v>
      </c>
      <c r="B114">
        <f>-LN(A114)/V!$D$5</f>
        <v>388.24976957207735</v>
      </c>
    </row>
    <row r="115" spans="1:2" x14ac:dyDescent="0.3">
      <c r="A115">
        <v>0.64271980956450092</v>
      </c>
      <c r="B115">
        <f>-LN(A115)/V!$D$5</f>
        <v>62.260056995410885</v>
      </c>
    </row>
    <row r="116" spans="1:2" x14ac:dyDescent="0.3">
      <c r="A116">
        <v>0.44929349650563066</v>
      </c>
      <c r="B116">
        <f>-LN(A116)/V!$D$5</f>
        <v>112.68717432911727</v>
      </c>
    </row>
    <row r="117" spans="1:2" x14ac:dyDescent="0.3">
      <c r="A117">
        <v>0.68761253700369274</v>
      </c>
      <c r="B117">
        <f>-LN(A117)/V!$D$5</f>
        <v>52.75067220422509</v>
      </c>
    </row>
    <row r="118" spans="1:2" x14ac:dyDescent="0.3">
      <c r="A118">
        <v>0.62712485122226636</v>
      </c>
      <c r="B118">
        <f>-LN(A118)/V!$D$5</f>
        <v>65.719666678241353</v>
      </c>
    </row>
    <row r="119" spans="1:2" x14ac:dyDescent="0.3">
      <c r="A119">
        <v>0.46000549333170571</v>
      </c>
      <c r="B119">
        <f>-LN(A119)/V!$D$5</f>
        <v>109.36857007674008</v>
      </c>
    </row>
    <row r="120" spans="1:2" x14ac:dyDescent="0.3">
      <c r="A120">
        <v>0.66261787774285108</v>
      </c>
      <c r="B120">
        <f>-LN(A120)/V!$D$5</f>
        <v>57.965747645173721</v>
      </c>
    </row>
    <row r="121" spans="1:2" x14ac:dyDescent="0.3">
      <c r="A121">
        <v>0.48371837519455552</v>
      </c>
      <c r="B121">
        <f>-LN(A121)/V!$D$5</f>
        <v>102.2890719788672</v>
      </c>
    </row>
    <row r="122" spans="1:2" x14ac:dyDescent="0.3">
      <c r="A122">
        <v>0.63560899685659356</v>
      </c>
      <c r="B122">
        <f>-LN(A122)/V!$D$5</f>
        <v>63.826998523432053</v>
      </c>
    </row>
    <row r="123" spans="1:2" x14ac:dyDescent="0.3">
      <c r="A123">
        <v>0.12881862849818415</v>
      </c>
      <c r="B123">
        <f>-LN(A123)/V!$D$5</f>
        <v>288.64082317927961</v>
      </c>
    </row>
    <row r="124" spans="1:2" x14ac:dyDescent="0.3">
      <c r="A124">
        <v>0.91903439436017942</v>
      </c>
      <c r="B124">
        <f>-LN(A124)/V!$D$5</f>
        <v>11.89179316512609</v>
      </c>
    </row>
    <row r="125" spans="1:2" x14ac:dyDescent="0.3">
      <c r="A125">
        <v>0.88879055146946628</v>
      </c>
      <c r="B125">
        <f>-LN(A125)/V!$D$5</f>
        <v>16.604742446920998</v>
      </c>
    </row>
    <row r="126" spans="1:2" x14ac:dyDescent="0.3">
      <c r="A126">
        <v>8.8808862575151838E-3</v>
      </c>
      <c r="B126">
        <f>-LN(A126)/V!$D$5</f>
        <v>665.33153847660435</v>
      </c>
    </row>
    <row r="127" spans="1:2" x14ac:dyDescent="0.3">
      <c r="A127">
        <v>0.90951261940366834</v>
      </c>
      <c r="B127">
        <f>-LN(A127)/V!$D$5</f>
        <v>13.358648735208217</v>
      </c>
    </row>
    <row r="128" spans="1:2" x14ac:dyDescent="0.3">
      <c r="A128">
        <v>0.87752922147282331</v>
      </c>
      <c r="B128">
        <f>-LN(A128)/V!$D$5</f>
        <v>18.400707517302259</v>
      </c>
    </row>
    <row r="129" spans="1:2" x14ac:dyDescent="0.3">
      <c r="A129">
        <v>0.10596026490066225</v>
      </c>
      <c r="B129">
        <f>-LN(A129)/V!$D$5</f>
        <v>316.15367810917508</v>
      </c>
    </row>
    <row r="130" spans="1:2" x14ac:dyDescent="0.3">
      <c r="A130">
        <v>9.6987823114719082E-2</v>
      </c>
      <c r="B130">
        <f>-LN(A130)/V!$D$5</f>
        <v>328.61547088151019</v>
      </c>
    </row>
    <row r="131" spans="1:2" x14ac:dyDescent="0.3">
      <c r="A131">
        <v>0.37345500045777763</v>
      </c>
      <c r="B131">
        <f>-LN(A131)/V!$D$5</f>
        <v>138.72644540418531</v>
      </c>
    </row>
    <row r="132" spans="1:2" x14ac:dyDescent="0.3">
      <c r="A132">
        <v>0.45908993804742576</v>
      </c>
      <c r="B132">
        <f>-LN(A132)/V!$D$5</f>
        <v>109.64917530388171</v>
      </c>
    </row>
    <row r="133" spans="1:2" x14ac:dyDescent="0.3">
      <c r="A133">
        <v>0.96646015808587904</v>
      </c>
      <c r="B133">
        <f>-LN(A133)/V!$D$5</f>
        <v>4.8049583188816261</v>
      </c>
    </row>
    <row r="134" spans="1:2" x14ac:dyDescent="0.3">
      <c r="A134">
        <v>0.12363048188726462</v>
      </c>
      <c r="B134">
        <f>-LN(A134)/V!$D$5</f>
        <v>294.43072495108356</v>
      </c>
    </row>
    <row r="135" spans="1:2" x14ac:dyDescent="0.3">
      <c r="A135">
        <v>0.1976989043855098</v>
      </c>
      <c r="B135">
        <f>-LN(A135)/V!$D$5</f>
        <v>228.31128036959285</v>
      </c>
    </row>
    <row r="136" spans="1:2" x14ac:dyDescent="0.3">
      <c r="A136">
        <v>8.8106936857203888E-2</v>
      </c>
      <c r="B136">
        <f>-LN(A136)/V!$D$5</f>
        <v>342.14140995668293</v>
      </c>
    </row>
    <row r="137" spans="1:2" x14ac:dyDescent="0.3">
      <c r="A137">
        <v>0.33048493911557358</v>
      </c>
      <c r="B137">
        <f>-LN(A137)/V!$D$5</f>
        <v>155.94284376436681</v>
      </c>
    </row>
    <row r="138" spans="1:2" x14ac:dyDescent="0.3">
      <c r="A138">
        <v>0.60814233832819609</v>
      </c>
      <c r="B138">
        <f>-LN(A138)/V!$D$5</f>
        <v>70.048776806028116</v>
      </c>
    </row>
    <row r="139" spans="1:2" x14ac:dyDescent="0.3">
      <c r="A139">
        <v>2.4048585467085788E-2</v>
      </c>
      <c r="B139">
        <f>-LN(A139)/V!$D$5</f>
        <v>525.02522542218378</v>
      </c>
    </row>
    <row r="140" spans="1:2" x14ac:dyDescent="0.3">
      <c r="A140">
        <v>0.74025696584978795</v>
      </c>
      <c r="B140">
        <f>-LN(A140)/V!$D$5</f>
        <v>42.360267875110644</v>
      </c>
    </row>
    <row r="141" spans="1:2" x14ac:dyDescent="0.3">
      <c r="A141">
        <v>6.8483535264137696E-2</v>
      </c>
      <c r="B141">
        <f>-LN(A141)/V!$D$5</f>
        <v>377.62843995954881</v>
      </c>
    </row>
    <row r="142" spans="1:2" x14ac:dyDescent="0.3">
      <c r="A142">
        <v>4.7212134159367654E-2</v>
      </c>
      <c r="B142">
        <f>-LN(A142)/V!$D$5</f>
        <v>430.0146957439884</v>
      </c>
    </row>
    <row r="143" spans="1:2" x14ac:dyDescent="0.3">
      <c r="A143">
        <v>0.53859065523239846</v>
      </c>
      <c r="B143">
        <f>-LN(A143)/V!$D$5</f>
        <v>87.154851952408464</v>
      </c>
    </row>
    <row r="144" spans="1:2" x14ac:dyDescent="0.3">
      <c r="A144">
        <v>0.32831812494277779</v>
      </c>
      <c r="B144">
        <f>-LN(A144)/V!$D$5</f>
        <v>156.86933063692902</v>
      </c>
    </row>
    <row r="145" spans="1:2" x14ac:dyDescent="0.3">
      <c r="A145">
        <v>2.8412732322153387E-2</v>
      </c>
      <c r="B145">
        <f>-LN(A145)/V!$D$5</f>
        <v>501.53773423638262</v>
      </c>
    </row>
    <row r="146" spans="1:2" x14ac:dyDescent="0.3">
      <c r="A146">
        <v>0.6377452925199133</v>
      </c>
      <c r="B146">
        <f>-LN(A146)/V!$D$5</f>
        <v>63.354408926096603</v>
      </c>
    </row>
    <row r="147" spans="1:2" x14ac:dyDescent="0.3">
      <c r="A147">
        <v>0.42847987304300056</v>
      </c>
      <c r="B147">
        <f>-LN(A147)/V!$D$5</f>
        <v>119.36781870078616</v>
      </c>
    </row>
    <row r="148" spans="1:2" x14ac:dyDescent="0.3">
      <c r="A148">
        <v>0.45731986449781792</v>
      </c>
      <c r="B148">
        <f>-LN(A148)/V!$D$5</f>
        <v>110.1932690992423</v>
      </c>
    </row>
    <row r="149" spans="1:2" x14ac:dyDescent="0.3">
      <c r="A149">
        <v>0.89571825312051756</v>
      </c>
      <c r="B149">
        <f>-LN(A149)/V!$D$5</f>
        <v>15.511178182977662</v>
      </c>
    </row>
    <row r="150" spans="1:2" x14ac:dyDescent="0.3">
      <c r="A150">
        <v>0.3218482009338664</v>
      </c>
      <c r="B150">
        <f>-LN(A150)/V!$D$5</f>
        <v>159.67257327675617</v>
      </c>
    </row>
    <row r="151" spans="1:2" x14ac:dyDescent="0.3">
      <c r="A151">
        <v>0.37183751945554977</v>
      </c>
      <c r="B151">
        <f>-LN(A151)/V!$D$5</f>
        <v>139.33778813808254</v>
      </c>
    </row>
  </sheetData>
  <mergeCells count="3">
    <mergeCell ref="G23:H23"/>
    <mergeCell ref="G2:I2"/>
    <mergeCell ref="G8:I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E20F-D770-4824-ABC4-71FAA0A07E2C}">
  <dimension ref="B2:L47"/>
  <sheetViews>
    <sheetView tabSelected="1" topLeftCell="A14" zoomScale="80" zoomScaleNormal="80" workbookViewId="0">
      <selection activeCell="E30" sqref="E30"/>
    </sheetView>
  </sheetViews>
  <sheetFormatPr defaultRowHeight="14.4" x14ac:dyDescent="0.3"/>
  <cols>
    <col min="2" max="2" width="28.77734375" customWidth="1"/>
    <col min="3" max="4" width="14.77734375" customWidth="1"/>
    <col min="6" max="6" width="28.77734375" customWidth="1"/>
    <col min="7" max="8" width="14.77734375" customWidth="1"/>
    <col min="10" max="10" width="28.77734375" customWidth="1"/>
    <col min="11" max="12" width="14.77734375" customWidth="1"/>
  </cols>
  <sheetData>
    <row r="2" spans="2:12" x14ac:dyDescent="0.3">
      <c r="B2" s="29" t="s">
        <v>36</v>
      </c>
      <c r="C2" s="29"/>
      <c r="D2" s="29"/>
      <c r="F2" s="29" t="s">
        <v>37</v>
      </c>
      <c r="G2" s="29"/>
      <c r="H2" s="29"/>
      <c r="J2" s="29" t="s">
        <v>38</v>
      </c>
      <c r="K2" s="29"/>
      <c r="L2" s="29"/>
    </row>
    <row r="3" spans="2:12" ht="15" thickBot="1" x14ac:dyDescent="0.35"/>
    <row r="4" spans="2:12" x14ac:dyDescent="0.3">
      <c r="B4" s="3"/>
      <c r="C4" s="3" t="s">
        <v>27</v>
      </c>
      <c r="D4" s="3" t="s">
        <v>28</v>
      </c>
      <c r="F4" s="3"/>
      <c r="G4" s="3" t="s">
        <v>27</v>
      </c>
      <c r="H4" s="3" t="s">
        <v>28</v>
      </c>
      <c r="J4" s="3"/>
      <c r="K4" s="3" t="s">
        <v>27</v>
      </c>
      <c r="L4" s="3" t="s">
        <v>28</v>
      </c>
    </row>
    <row r="5" spans="2:12" x14ac:dyDescent="0.3">
      <c r="B5" s="1" t="s">
        <v>1</v>
      </c>
      <c r="C5" s="1">
        <v>136.05828941184882</v>
      </c>
      <c r="D5" s="1">
        <v>140.65341464505764</v>
      </c>
      <c r="F5" s="1" t="s">
        <v>1</v>
      </c>
      <c r="G5" s="1">
        <v>136.05828941184882</v>
      </c>
      <c r="H5" s="1">
        <v>140.65341464505764</v>
      </c>
      <c r="J5" s="1" t="s">
        <v>1</v>
      </c>
      <c r="K5" s="1">
        <v>136.05828941184882</v>
      </c>
      <c r="L5" s="1">
        <v>140.65341464505764</v>
      </c>
    </row>
    <row r="6" spans="2:12" x14ac:dyDescent="0.3">
      <c r="B6" s="1" t="s">
        <v>29</v>
      </c>
      <c r="C6" s="1">
        <v>216.16784506728015</v>
      </c>
      <c r="D6" s="1">
        <v>314.4603479830572</v>
      </c>
      <c r="F6" s="1" t="s">
        <v>29</v>
      </c>
      <c r="G6" s="1">
        <v>216.16784506728015</v>
      </c>
      <c r="H6" s="1">
        <v>314.4603479830572</v>
      </c>
      <c r="J6" s="1" t="s">
        <v>29</v>
      </c>
      <c r="K6" s="1">
        <v>216.16784506728015</v>
      </c>
      <c r="L6" s="1">
        <v>314.4603479830572</v>
      </c>
    </row>
    <row r="7" spans="2:12" x14ac:dyDescent="0.3">
      <c r="B7" s="1" t="s">
        <v>30</v>
      </c>
      <c r="C7" s="1">
        <v>20</v>
      </c>
      <c r="D7" s="1">
        <v>50</v>
      </c>
      <c r="F7" s="1" t="s">
        <v>30</v>
      </c>
      <c r="G7" s="1">
        <v>20</v>
      </c>
      <c r="H7" s="1">
        <v>50</v>
      </c>
      <c r="J7" s="1" t="s">
        <v>30</v>
      </c>
      <c r="K7" s="1">
        <v>20</v>
      </c>
      <c r="L7" s="1">
        <v>50</v>
      </c>
    </row>
    <row r="8" spans="2:12" x14ac:dyDescent="0.3">
      <c r="B8" s="1" t="s">
        <v>31</v>
      </c>
      <c r="C8" s="1">
        <v>19</v>
      </c>
      <c r="D8" s="1">
        <v>49</v>
      </c>
      <c r="F8" s="1" t="s">
        <v>31</v>
      </c>
      <c r="G8" s="1">
        <v>19</v>
      </c>
      <c r="H8" s="1">
        <v>49</v>
      </c>
      <c r="J8" s="1" t="s">
        <v>31</v>
      </c>
      <c r="K8" s="1">
        <v>19</v>
      </c>
      <c r="L8" s="1">
        <v>49</v>
      </c>
    </row>
    <row r="9" spans="2:12" x14ac:dyDescent="0.3">
      <c r="B9" s="1" t="s">
        <v>32</v>
      </c>
      <c r="C9" s="1">
        <v>0.6874248103259335</v>
      </c>
      <c r="D9" s="1"/>
      <c r="F9" s="1" t="s">
        <v>32</v>
      </c>
      <c r="G9" s="1">
        <v>0.6874248103259335</v>
      </c>
      <c r="H9" s="1"/>
      <c r="J9" s="1" t="s">
        <v>32</v>
      </c>
      <c r="K9" s="1">
        <v>0.6874248103259335</v>
      </c>
      <c r="L9" s="1"/>
    </row>
    <row r="10" spans="2:12" x14ac:dyDescent="0.3">
      <c r="B10" s="1" t="s">
        <v>33</v>
      </c>
      <c r="C10" s="1">
        <v>0.18721881726759682</v>
      </c>
      <c r="D10" s="1"/>
      <c r="F10" s="1" t="s">
        <v>33</v>
      </c>
      <c r="G10" s="1">
        <v>0.18721881726759682</v>
      </c>
      <c r="H10" s="1"/>
      <c r="J10" s="1" t="s">
        <v>33</v>
      </c>
      <c r="K10" s="1">
        <v>0.18721881726759682</v>
      </c>
      <c r="L10" s="1"/>
    </row>
    <row r="11" spans="2:12" ht="15" thickBot="1" x14ac:dyDescent="0.35">
      <c r="B11" s="2" t="s">
        <v>34</v>
      </c>
      <c r="C11" s="2">
        <v>0.36852729782917237</v>
      </c>
      <c r="D11" s="2"/>
      <c r="F11" s="2" t="s">
        <v>34</v>
      </c>
      <c r="G11" s="2">
        <v>0.49978393814240601</v>
      </c>
      <c r="H11" s="2"/>
      <c r="J11" s="2" t="s">
        <v>34</v>
      </c>
      <c r="K11" s="2">
        <v>0.58380385670536494</v>
      </c>
      <c r="L11" s="2"/>
    </row>
    <row r="13" spans="2:12" x14ac:dyDescent="0.3">
      <c r="B13" s="20" t="s">
        <v>35</v>
      </c>
      <c r="C13" t="b">
        <f>OR(AND(C9&lt;1,C9&gt;C11),AND(C9&gt;1,C9&lt;C11))</f>
        <v>1</v>
      </c>
      <c r="F13" s="20" t="s">
        <v>35</v>
      </c>
      <c r="G13" t="b">
        <f>OR(AND(G9&lt;1,G9&gt;G11),AND(G9&gt;1,G9&lt;G11))</f>
        <v>1</v>
      </c>
      <c r="J13" s="20" t="s">
        <v>35</v>
      </c>
      <c r="K13" t="b">
        <f>OR(AND(K9&lt;1,K9&gt;K11),AND(K9&gt;1,K9&lt;K11))</f>
        <v>1</v>
      </c>
    </row>
    <row r="16" spans="2:12" x14ac:dyDescent="0.3">
      <c r="B16" s="29" t="s">
        <v>46</v>
      </c>
      <c r="C16" s="29"/>
      <c r="D16" s="29"/>
      <c r="F16" s="29" t="s">
        <v>47</v>
      </c>
      <c r="G16" s="29"/>
      <c r="H16" s="29"/>
      <c r="J16" s="29" t="s">
        <v>48</v>
      </c>
      <c r="K16" s="29"/>
      <c r="L16" s="29"/>
    </row>
    <row r="17" spans="2:12" ht="15" thickBot="1" x14ac:dyDescent="0.35"/>
    <row r="18" spans="2:12" x14ac:dyDescent="0.3">
      <c r="B18" s="3"/>
      <c r="C18" s="3" t="s">
        <v>27</v>
      </c>
      <c r="D18" s="3" t="s">
        <v>28</v>
      </c>
      <c r="F18" s="3"/>
      <c r="G18" s="3" t="s">
        <v>27</v>
      </c>
      <c r="H18" s="3" t="s">
        <v>28</v>
      </c>
      <c r="J18" s="3"/>
      <c r="K18" s="3" t="s">
        <v>27</v>
      </c>
      <c r="L18" s="3" t="s">
        <v>28</v>
      </c>
    </row>
    <row r="19" spans="2:12" x14ac:dyDescent="0.3">
      <c r="B19" s="1" t="s">
        <v>1</v>
      </c>
      <c r="C19" s="1">
        <v>136.05828941184882</v>
      </c>
      <c r="D19" s="1">
        <v>140.65341464505764</v>
      </c>
      <c r="F19" s="1" t="s">
        <v>1</v>
      </c>
      <c r="G19" s="1">
        <v>136.05828941184882</v>
      </c>
      <c r="H19" s="1">
        <v>140.65341464505764</v>
      </c>
      <c r="J19" s="1" t="s">
        <v>1</v>
      </c>
      <c r="K19" s="1">
        <v>136.05828941184882</v>
      </c>
      <c r="L19" s="1">
        <v>140.65341464505764</v>
      </c>
    </row>
    <row r="20" spans="2:12" x14ac:dyDescent="0.3">
      <c r="B20" s="1" t="s">
        <v>29</v>
      </c>
      <c r="C20" s="1">
        <v>216.16784506728015</v>
      </c>
      <c r="D20" s="1">
        <v>314.4603479830572</v>
      </c>
      <c r="F20" s="1" t="s">
        <v>29</v>
      </c>
      <c r="G20" s="1">
        <v>216.16784506728015</v>
      </c>
      <c r="H20" s="1">
        <v>314.4603479830572</v>
      </c>
      <c r="J20" s="1" t="s">
        <v>29</v>
      </c>
      <c r="K20" s="1">
        <v>216.16784506728015</v>
      </c>
      <c r="L20" s="1">
        <v>314.4603479830572</v>
      </c>
    </row>
    <row r="21" spans="2:12" x14ac:dyDescent="0.3">
      <c r="B21" s="1" t="s">
        <v>30</v>
      </c>
      <c r="C21" s="1">
        <v>20</v>
      </c>
      <c r="D21" s="1">
        <v>50</v>
      </c>
      <c r="F21" s="1" t="s">
        <v>30</v>
      </c>
      <c r="G21" s="1">
        <v>20</v>
      </c>
      <c r="H21" s="1">
        <v>50</v>
      </c>
      <c r="J21" s="1" t="s">
        <v>30</v>
      </c>
      <c r="K21" s="1">
        <v>20</v>
      </c>
      <c r="L21" s="1">
        <v>50</v>
      </c>
    </row>
    <row r="22" spans="2:12" x14ac:dyDescent="0.3">
      <c r="B22" s="1" t="s">
        <v>39</v>
      </c>
      <c r="C22" s="1">
        <v>286.99626628600186</v>
      </c>
      <c r="D22" s="1"/>
      <c r="F22" s="1" t="s">
        <v>39</v>
      </c>
      <c r="G22" s="1">
        <v>286.99626628600186</v>
      </c>
      <c r="H22" s="1"/>
      <c r="J22" s="1" t="s">
        <v>39</v>
      </c>
      <c r="K22" s="1">
        <v>286.99626628600186</v>
      </c>
      <c r="L22" s="1"/>
    </row>
    <row r="23" spans="2:12" x14ac:dyDescent="0.3">
      <c r="B23" s="1" t="s">
        <v>40</v>
      </c>
      <c r="C23" s="1">
        <v>0</v>
      </c>
      <c r="D23" s="1"/>
      <c r="F23" s="1" t="s">
        <v>40</v>
      </c>
      <c r="G23" s="1">
        <v>0</v>
      </c>
      <c r="H23" s="1"/>
      <c r="J23" s="1" t="s">
        <v>40</v>
      </c>
      <c r="K23" s="1">
        <v>0</v>
      </c>
      <c r="L23" s="1"/>
    </row>
    <row r="24" spans="2:12" x14ac:dyDescent="0.3">
      <c r="B24" s="1" t="s">
        <v>31</v>
      </c>
      <c r="C24" s="1">
        <v>68</v>
      </c>
      <c r="D24" s="1"/>
      <c r="F24" s="1" t="s">
        <v>31</v>
      </c>
      <c r="G24" s="1">
        <v>68</v>
      </c>
      <c r="H24" s="1"/>
      <c r="J24" s="1" t="s">
        <v>31</v>
      </c>
      <c r="K24" s="1">
        <v>68</v>
      </c>
      <c r="L24" s="1"/>
    </row>
    <row r="25" spans="2:12" x14ac:dyDescent="0.3">
      <c r="B25" s="1" t="s">
        <v>41</v>
      </c>
      <c r="C25" s="1">
        <v>-1.0252038030073396</v>
      </c>
      <c r="D25" s="1"/>
      <c r="F25" s="1" t="s">
        <v>41</v>
      </c>
      <c r="G25" s="1">
        <v>-1.0252038030073396</v>
      </c>
      <c r="H25" s="1"/>
      <c r="J25" s="1" t="s">
        <v>41</v>
      </c>
      <c r="K25" s="1">
        <v>-1.0252038030073396</v>
      </c>
      <c r="L25" s="1"/>
    </row>
    <row r="26" spans="2:12" x14ac:dyDescent="0.3">
      <c r="B26" s="1" t="s">
        <v>42</v>
      </c>
      <c r="C26" s="1">
        <v>0.15445014525893824</v>
      </c>
      <c r="D26" s="1"/>
      <c r="F26" s="1" t="s">
        <v>42</v>
      </c>
      <c r="G26" s="1">
        <v>0.15445014525893824</v>
      </c>
      <c r="H26" s="1"/>
      <c r="J26" s="1" t="s">
        <v>42</v>
      </c>
      <c r="K26" s="1">
        <v>0.15445014525893824</v>
      </c>
      <c r="L26" s="1"/>
    </row>
    <row r="27" spans="2:12" x14ac:dyDescent="0.3">
      <c r="B27" s="1" t="s">
        <v>43</v>
      </c>
      <c r="C27" s="1">
        <v>2.3824458031673097</v>
      </c>
      <c r="D27" s="1"/>
      <c r="F27" s="1" t="s">
        <v>43</v>
      </c>
      <c r="G27" s="1">
        <v>1.6675722807967104</v>
      </c>
      <c r="H27" s="1"/>
      <c r="J27" s="1" t="s">
        <v>43</v>
      </c>
      <c r="K27" s="1">
        <v>1.2941256287999623</v>
      </c>
      <c r="L27" s="1"/>
    </row>
    <row r="28" spans="2:12" x14ac:dyDescent="0.3">
      <c r="B28" s="1" t="s">
        <v>44</v>
      </c>
      <c r="C28" s="1">
        <v>0.30890029051787649</v>
      </c>
      <c r="D28" s="1"/>
      <c r="F28" s="1" t="s">
        <v>44</v>
      </c>
      <c r="G28" s="1">
        <v>0.30890029051787649</v>
      </c>
      <c r="H28" s="1"/>
      <c r="J28" s="1" t="s">
        <v>44</v>
      </c>
      <c r="K28" s="1">
        <v>0.30890029051787649</v>
      </c>
      <c r="L28" s="1"/>
    </row>
    <row r="29" spans="2:12" ht="15" thickBot="1" x14ac:dyDescent="0.35">
      <c r="B29" s="2" t="s">
        <v>45</v>
      </c>
      <c r="C29" s="2">
        <v>2.6500812986947286</v>
      </c>
      <c r="D29" s="2"/>
      <c r="F29" s="2" t="s">
        <v>45</v>
      </c>
      <c r="G29" s="2">
        <v>1.9954689314298424</v>
      </c>
      <c r="H29" s="2"/>
      <c r="J29" s="2" t="s">
        <v>45</v>
      </c>
      <c r="K29" s="2">
        <v>1.6675722807967104</v>
      </c>
      <c r="L29" s="2"/>
    </row>
    <row r="31" spans="2:12" x14ac:dyDescent="0.3">
      <c r="B31" s="20" t="s">
        <v>35</v>
      </c>
      <c r="C31" t="b">
        <f>C25&lt;C29</f>
        <v>1</v>
      </c>
      <c r="F31" s="20" t="s">
        <v>35</v>
      </c>
      <c r="G31" t="b">
        <f>G25&lt;G29</f>
        <v>1</v>
      </c>
      <c r="J31" s="20" t="s">
        <v>35</v>
      </c>
      <c r="K31" t="b">
        <f>K25&lt;K29</f>
        <v>1</v>
      </c>
    </row>
    <row r="34" spans="6:8" x14ac:dyDescent="0.3">
      <c r="F34" s="29" t="s">
        <v>64</v>
      </c>
      <c r="G34" s="29"/>
      <c r="H34" s="29"/>
    </row>
    <row r="35" spans="6:8" ht="15" thickBot="1" x14ac:dyDescent="0.35"/>
    <row r="36" spans="6:8" x14ac:dyDescent="0.3">
      <c r="F36" s="3"/>
      <c r="G36" s="3" t="s">
        <v>27</v>
      </c>
      <c r="H36" s="3" t="s">
        <v>28</v>
      </c>
    </row>
    <row r="37" spans="6:8" x14ac:dyDescent="0.3">
      <c r="F37" s="1" t="s">
        <v>1</v>
      </c>
      <c r="G37" s="1">
        <v>122.36351285110609</v>
      </c>
      <c r="H37" s="1">
        <v>173.93161695430837</v>
      </c>
    </row>
    <row r="38" spans="6:8" x14ac:dyDescent="0.3">
      <c r="F38" s="1" t="s">
        <v>58</v>
      </c>
      <c r="G38" s="1">
        <v>14136.889359999999</v>
      </c>
      <c r="H38" s="1">
        <v>23297.657940000001</v>
      </c>
    </row>
    <row r="39" spans="6:8" x14ac:dyDescent="0.3">
      <c r="F39" s="1" t="s">
        <v>30</v>
      </c>
      <c r="G39" s="1">
        <v>50</v>
      </c>
      <c r="H39" s="1">
        <v>150</v>
      </c>
    </row>
    <row r="40" spans="6:8" x14ac:dyDescent="0.3">
      <c r="F40" s="1" t="s">
        <v>40</v>
      </c>
      <c r="G40" s="1">
        <v>0</v>
      </c>
      <c r="H40" s="1"/>
    </row>
    <row r="41" spans="6:8" x14ac:dyDescent="0.3">
      <c r="F41" s="1" t="s">
        <v>59</v>
      </c>
      <c r="G41" s="1">
        <v>-2.4638632100449236</v>
      </c>
      <c r="H41" s="1"/>
    </row>
    <row r="42" spans="6:8" x14ac:dyDescent="0.3">
      <c r="F42" s="1" t="s">
        <v>60</v>
      </c>
      <c r="G42" s="1">
        <v>6.8724278108770465E-3</v>
      </c>
      <c r="H42" s="1"/>
    </row>
    <row r="43" spans="6:8" x14ac:dyDescent="0.3">
      <c r="F43" s="1" t="s">
        <v>61</v>
      </c>
      <c r="G43" s="1">
        <v>1.6448536269514715</v>
      </c>
      <c r="H43" s="1"/>
    </row>
    <row r="44" spans="6:8" x14ac:dyDescent="0.3">
      <c r="F44" s="1" t="s">
        <v>62</v>
      </c>
      <c r="G44" s="1">
        <v>1.3744855621754093E-2</v>
      </c>
      <c r="H44" s="1"/>
    </row>
    <row r="45" spans="6:8" ht="15" thickBot="1" x14ac:dyDescent="0.35">
      <c r="F45" s="2" t="s">
        <v>63</v>
      </c>
      <c r="G45" s="2">
        <v>1.9599639845400536</v>
      </c>
      <c r="H45" s="2"/>
    </row>
    <row r="47" spans="6:8" x14ac:dyDescent="0.3">
      <c r="F47" s="20" t="s">
        <v>35</v>
      </c>
      <c r="G47" t="b">
        <f>G41&lt;G45</f>
        <v>1</v>
      </c>
    </row>
  </sheetData>
  <mergeCells count="7">
    <mergeCell ref="F34:H34"/>
    <mergeCell ref="B2:D2"/>
    <mergeCell ref="F2:H2"/>
    <mergeCell ref="J2:L2"/>
    <mergeCell ref="B16:D16"/>
    <mergeCell ref="F16:H16"/>
    <mergeCell ref="J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V</vt:lpstr>
      <vt:lpstr>X1</vt:lpstr>
      <vt:lpstr>X2</vt:lpstr>
      <vt:lpstr>Y2</vt:lpstr>
      <vt:lpstr>Y3</vt:lpstr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Антанович</dc:creator>
  <cp:lastModifiedBy>Саша Антанович</cp:lastModifiedBy>
  <dcterms:created xsi:type="dcterms:W3CDTF">2023-12-03T17:47:04Z</dcterms:created>
  <dcterms:modified xsi:type="dcterms:W3CDTF">2023-12-05T12:03:11Z</dcterms:modified>
</cp:coreProperties>
</file>