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C71A4250-5397-409E-8851-617D02C398DD}" xr6:coauthVersionLast="36" xr6:coauthVersionMax="36" xr10:uidLastSave="{00000000-0000-0000-0000-000000000000}"/>
  <bookViews>
    <workbookView xWindow="0" yWindow="0" windowWidth="23040" windowHeight="9060" xr2:uid="{D21F7144-FC99-4BB4-A4C5-A0E9CD58132B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7" i="1" s="1"/>
  <c r="F10" i="3"/>
  <c r="G10" i="3"/>
  <c r="F11" i="3"/>
  <c r="G11" i="3" s="1"/>
  <c r="G12" i="3" l="1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H14" i="1"/>
  <c r="H15" i="1" s="1"/>
  <c r="H17" i="1" s="1"/>
  <c r="E20" i="1"/>
  <c r="G20" i="1" s="1"/>
  <c r="H20" i="1" s="1"/>
  <c r="F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 s="1"/>
  <c r="E25" i="1"/>
  <c r="F25" i="1"/>
  <c r="G25" i="1"/>
  <c r="H25" i="1" s="1"/>
  <c r="G4" i="1"/>
  <c r="G5" i="1"/>
  <c r="G7" i="1"/>
  <c r="G8" i="1"/>
  <c r="E4" i="1"/>
  <c r="E5" i="1"/>
  <c r="E6" i="1"/>
  <c r="G6" i="1" s="1"/>
  <c r="E7" i="1"/>
  <c r="E8" i="1"/>
  <c r="E9" i="1"/>
  <c r="G9" i="1" s="1"/>
  <c r="E3" i="1"/>
  <c r="G3" i="1" s="1"/>
  <c r="G10" i="1" s="1"/>
  <c r="H3" i="1" l="1"/>
  <c r="H5" i="1"/>
  <c r="H4" i="1"/>
  <c r="H10" i="1" s="1"/>
  <c r="I10" i="1" s="1"/>
  <c r="H6" i="1"/>
  <c r="H7" i="1"/>
  <c r="H8" i="1"/>
  <c r="H9" i="1"/>
  <c r="H26" i="1"/>
  <c r="I24" i="1" l="1"/>
  <c r="I21" i="1"/>
  <c r="I23" i="1"/>
  <c r="I20" i="1"/>
  <c r="I26" i="1" s="1"/>
  <c r="J26" i="1" s="1"/>
  <c r="I25" i="1"/>
  <c r="I22" i="1"/>
</calcChain>
</file>

<file path=xl/sharedStrings.xml><?xml version="1.0" encoding="utf-8"?>
<sst xmlns="http://schemas.openxmlformats.org/spreadsheetml/2006/main" count="33" uniqueCount="21">
  <si>
    <t>Uv, В</t>
  </si>
  <si>
    <t>Ia, мА</t>
  </si>
  <si>
    <t>R', Ом</t>
  </si>
  <si>
    <t>Rx, Ом</t>
  </si>
  <si>
    <t>delta Rx, Ом</t>
  </si>
  <si>
    <t>eps, %</t>
  </si>
  <si>
    <t>Ia/Uv, ОМ-1</t>
  </si>
  <si>
    <t>1/Rv, Ом-1</t>
  </si>
  <si>
    <t>1/Rx, Ом-1</t>
  </si>
  <si>
    <t>l</t>
  </si>
  <si>
    <t>l, м</t>
  </si>
  <si>
    <t>U, В</t>
  </si>
  <si>
    <t>I, мА</t>
  </si>
  <si>
    <t>Ra, Ом</t>
  </si>
  <si>
    <t>м</t>
  </si>
  <si>
    <t>d</t>
  </si>
  <si>
    <t>Rx</t>
  </si>
  <si>
    <t>Ом</t>
  </si>
  <si>
    <t>p</t>
  </si>
  <si>
    <t>мм</t>
  </si>
  <si>
    <t>Ом*мм^2/м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</si>
</sst>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Лист3!$C$3:$C$11</c:f>
              <c:numCache>
                <c:formatCode>General</c:formatCode>
                <c:ptCount val="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</c:numCache>
            </c:numRef>
          </c:xVal>
          <c:yVal>
            <c:numRef>
              <c:f>Лист3!$F$3:$F$11</c:f>
              <c:numCache>
                <c:formatCode>General</c:formatCode>
                <c:ptCount val="9"/>
                <c:pt idx="0">
                  <c:v>1.85</c:v>
                </c:pt>
                <c:pt idx="1">
                  <c:v>2.5166666666666666</c:v>
                </c:pt>
                <c:pt idx="2">
                  <c:v>3.0500000000000003</c:v>
                </c:pt>
                <c:pt idx="3">
                  <c:v>3.5166666666666666</c:v>
                </c:pt>
                <c:pt idx="4">
                  <c:v>4.05</c:v>
                </c:pt>
                <c:pt idx="5">
                  <c:v>4.6499999999999995</c:v>
                </c:pt>
                <c:pt idx="6">
                  <c:v>5.1833333333333327</c:v>
                </c:pt>
                <c:pt idx="7">
                  <c:v>5.85</c:v>
                </c:pt>
                <c:pt idx="8">
                  <c:v>6.1833333333333327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1A-451E-BAB0-BC86230E7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382847"/>
        <c:axId val="693866159"/>
      </c:scatterChart>
      <c:valAx>
        <c:axId val="64238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3866159"/>
        <c:crosses val="autoZero"/>
        <c:crossBetween val="midCat"/>
      </c:valAx>
      <c:valAx>
        <c:axId val="69386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4238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F7DF9E1-DBD9-4B96-A91D-2E60458A1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E817-C66E-4AE1-9518-57178AB72132}">
  <dimension ref="C2:K26"/>
  <sheetViews>
    <sheetView tabSelected="1" workbookViewId="0">
      <selection activeCell="K16" sqref="K16"/>
    </sheetView>
  </sheetViews>
  <sheetFormatPr defaultRowHeight="14.4" x14ac:dyDescent="0.3"/>
  <sheetData>
    <row r="2" spans="3:11" x14ac:dyDescent="0.3">
      <c r="C2" t="s">
        <v>0</v>
      </c>
      <c r="D2" t="s">
        <v>1</v>
      </c>
      <c r="E2" t="s">
        <v>2</v>
      </c>
      <c r="F2" t="s">
        <v>13</v>
      </c>
      <c r="G2" t="s">
        <v>3</v>
      </c>
      <c r="H2" t="s">
        <v>4</v>
      </c>
      <c r="I2" t="s">
        <v>5</v>
      </c>
    </row>
    <row r="3" spans="3:11" x14ac:dyDescent="0.3">
      <c r="C3">
        <v>0.3</v>
      </c>
      <c r="D3">
        <v>66</v>
      </c>
      <c r="E3">
        <f>1000*C3/D3</f>
        <v>4.5454545454545459</v>
      </c>
      <c r="F3">
        <v>0.15</v>
      </c>
      <c r="G3">
        <f>E3-F3</f>
        <v>4.3954545454545455</v>
      </c>
      <c r="H3">
        <f>ABS($G$10-G3)</f>
        <v>6.313535106104684E-2</v>
      </c>
    </row>
    <row r="4" spans="3:11" x14ac:dyDescent="0.3">
      <c r="C4">
        <v>0.4</v>
      </c>
      <c r="D4">
        <v>90</v>
      </c>
      <c r="E4">
        <f t="shared" ref="E4:E9" si="0">1000*C4/D4</f>
        <v>4.4444444444444446</v>
      </c>
      <c r="F4">
        <v>0.15</v>
      </c>
      <c r="G4">
        <f t="shared" ref="G4:G9" si="1">E4-F4</f>
        <v>4.2944444444444443</v>
      </c>
      <c r="H4">
        <f t="shared" ref="H4:H9" si="2">ABS($G$10-G4)</f>
        <v>0.16414545207114806</v>
      </c>
    </row>
    <row r="5" spans="3:11" x14ac:dyDescent="0.3">
      <c r="C5">
        <v>0.5</v>
      </c>
      <c r="D5">
        <v>110</v>
      </c>
      <c r="E5">
        <f t="shared" si="0"/>
        <v>4.5454545454545459</v>
      </c>
      <c r="F5">
        <v>0.15</v>
      </c>
      <c r="G5">
        <f t="shared" si="1"/>
        <v>4.3954545454545455</v>
      </c>
      <c r="H5">
        <f t="shared" si="2"/>
        <v>6.313535106104684E-2</v>
      </c>
    </row>
    <row r="6" spans="3:11" x14ac:dyDescent="0.3">
      <c r="C6">
        <v>0.6</v>
      </c>
      <c r="D6">
        <v>130</v>
      </c>
      <c r="E6">
        <f t="shared" si="0"/>
        <v>4.615384615384615</v>
      </c>
      <c r="F6">
        <v>0.15</v>
      </c>
      <c r="G6">
        <f t="shared" si="1"/>
        <v>4.4653846153846146</v>
      </c>
      <c r="H6">
        <f t="shared" si="2"/>
        <v>6.794718869022276E-3</v>
      </c>
    </row>
    <row r="7" spans="3:11" x14ac:dyDescent="0.3">
      <c r="C7">
        <v>0.7</v>
      </c>
      <c r="D7">
        <v>150</v>
      </c>
      <c r="E7">
        <f t="shared" si="0"/>
        <v>4.666666666666667</v>
      </c>
      <c r="F7">
        <v>0.15</v>
      </c>
      <c r="G7">
        <f t="shared" si="1"/>
        <v>4.5166666666666666</v>
      </c>
      <c r="H7">
        <f t="shared" si="2"/>
        <v>5.8076770151074264E-2</v>
      </c>
    </row>
    <row r="8" spans="3:11" x14ac:dyDescent="0.3">
      <c r="C8">
        <v>0.8</v>
      </c>
      <c r="D8">
        <v>170</v>
      </c>
      <c r="E8">
        <f t="shared" si="0"/>
        <v>4.7058823529411766</v>
      </c>
      <c r="F8">
        <v>0.15</v>
      </c>
      <c r="G8">
        <f t="shared" si="1"/>
        <v>4.5558823529411763</v>
      </c>
      <c r="H8">
        <f t="shared" si="2"/>
        <v>9.7292456425583929E-2</v>
      </c>
    </row>
    <row r="9" spans="3:11" x14ac:dyDescent="0.3">
      <c r="C9">
        <v>0.9</v>
      </c>
      <c r="D9">
        <v>190</v>
      </c>
      <c r="E9">
        <f t="shared" si="0"/>
        <v>4.7368421052631575</v>
      </c>
      <c r="F9">
        <v>0.15</v>
      </c>
      <c r="G9">
        <f t="shared" si="1"/>
        <v>4.5868421052631572</v>
      </c>
      <c r="H9">
        <f t="shared" si="2"/>
        <v>0.12825220874756482</v>
      </c>
    </row>
    <row r="10" spans="3:11" x14ac:dyDescent="0.3">
      <c r="G10" s="1">
        <f>AVERAGE(G3:G9)</f>
        <v>4.4585898965155923</v>
      </c>
      <c r="H10" s="1">
        <f>AVERAGE(H3:H9)</f>
        <v>8.2976044055212431E-2</v>
      </c>
      <c r="I10" s="2">
        <f>H10/G10</f>
        <v>1.8610378164643171E-2</v>
      </c>
    </row>
    <row r="12" spans="3:11" x14ac:dyDescent="0.3">
      <c r="G12" t="s">
        <v>9</v>
      </c>
      <c r="H12">
        <v>0.34</v>
      </c>
      <c r="I12" t="s">
        <v>14</v>
      </c>
    </row>
    <row r="13" spans="3:11" x14ac:dyDescent="0.3">
      <c r="G13" t="s">
        <v>15</v>
      </c>
      <c r="H13">
        <v>0.36</v>
      </c>
      <c r="I13" t="s">
        <v>19</v>
      </c>
      <c r="K13" s="1">
        <v>1.4669300000000001</v>
      </c>
    </row>
    <row r="14" spans="3:11" x14ac:dyDescent="0.3">
      <c r="G14" t="s">
        <v>16</v>
      </c>
      <c r="H14">
        <f>AVERAGE(G10,H26)</f>
        <v>4.4281084999184248</v>
      </c>
      <c r="I14" t="s">
        <v>17</v>
      </c>
    </row>
    <row r="15" spans="3:11" x14ac:dyDescent="0.3">
      <c r="D15" t="s">
        <v>18</v>
      </c>
      <c r="E15">
        <v>1.05</v>
      </c>
      <c r="F15" t="s">
        <v>20</v>
      </c>
      <c r="G15" s="1" t="s">
        <v>18</v>
      </c>
      <c r="H15" s="1">
        <f>H14*PI()*H13*H13/4/H12</f>
        <v>1.325666310287084</v>
      </c>
      <c r="I15" s="1" t="s">
        <v>20</v>
      </c>
      <c r="K15" s="1">
        <f>K13*PI()*H13*H13/4/H12</f>
        <v>0.43916260872678642</v>
      </c>
    </row>
    <row r="17" spans="3:11" x14ac:dyDescent="0.3">
      <c r="G17" s="1" t="s">
        <v>15</v>
      </c>
      <c r="H17" s="2">
        <f>ABS(E15-H15)/E15</f>
        <v>0.26253934313055616</v>
      </c>
      <c r="K17" s="2">
        <f>ABS(E15-K15)/E15</f>
        <v>0.58174989645067965</v>
      </c>
    </row>
    <row r="19" spans="3:11" x14ac:dyDescent="0.3">
      <c r="C19" t="s">
        <v>0</v>
      </c>
      <c r="D19" t="s">
        <v>1</v>
      </c>
      <c r="E19" t="s">
        <v>6</v>
      </c>
      <c r="F19" t="s">
        <v>7</v>
      </c>
      <c r="G19" t="s">
        <v>8</v>
      </c>
      <c r="H19" t="s">
        <v>3</v>
      </c>
      <c r="I19" t="s">
        <v>4</v>
      </c>
      <c r="J19" t="s">
        <v>5</v>
      </c>
    </row>
    <row r="20" spans="3:11" x14ac:dyDescent="0.3">
      <c r="C20">
        <v>0.5</v>
      </c>
      <c r="D20">
        <v>115</v>
      </c>
      <c r="E20">
        <f t="shared" ref="E20:E25" si="3">D20/C20/1000</f>
        <v>0.23</v>
      </c>
      <c r="F20">
        <f t="shared" ref="F20:F25" si="4">1/2500</f>
        <v>4.0000000000000002E-4</v>
      </c>
      <c r="G20">
        <f t="shared" ref="G20:G25" si="5">E20-F20</f>
        <v>0.2296</v>
      </c>
      <c r="H20">
        <f t="shared" ref="H20:H25" si="6">1/G20</f>
        <v>4.3554006968641117</v>
      </c>
      <c r="I20">
        <f t="shared" ref="I20:I25" si="7">ABS($H$26-H20)</f>
        <v>4.2226406457146481E-2</v>
      </c>
    </row>
    <row r="21" spans="3:11" x14ac:dyDescent="0.3">
      <c r="C21">
        <v>0.6</v>
      </c>
      <c r="D21">
        <v>135</v>
      </c>
      <c r="E21">
        <f t="shared" si="3"/>
        <v>0.22500000000000001</v>
      </c>
      <c r="F21">
        <f t="shared" si="4"/>
        <v>4.0000000000000002E-4</v>
      </c>
      <c r="G21">
        <f t="shared" si="5"/>
        <v>0.22459999999999999</v>
      </c>
      <c r="H21">
        <f t="shared" si="6"/>
        <v>4.4523597506678545</v>
      </c>
      <c r="I21">
        <f t="shared" si="7"/>
        <v>5.473264734659633E-2</v>
      </c>
    </row>
    <row r="22" spans="3:11" x14ac:dyDescent="0.3">
      <c r="C22">
        <v>0.7</v>
      </c>
      <c r="D22">
        <v>160</v>
      </c>
      <c r="E22">
        <f t="shared" si="3"/>
        <v>0.22857142857142859</v>
      </c>
      <c r="F22">
        <f t="shared" si="4"/>
        <v>4.0000000000000002E-4</v>
      </c>
      <c r="G22">
        <f t="shared" si="5"/>
        <v>0.22817142857142858</v>
      </c>
      <c r="H22">
        <f t="shared" si="6"/>
        <v>4.3826696719258704</v>
      </c>
      <c r="I22">
        <f t="shared" si="7"/>
        <v>1.4957431395387744E-2</v>
      </c>
    </row>
    <row r="23" spans="3:11" x14ac:dyDescent="0.3">
      <c r="C23">
        <v>0.8</v>
      </c>
      <c r="D23">
        <v>185</v>
      </c>
      <c r="E23">
        <f t="shared" si="3"/>
        <v>0.23125000000000001</v>
      </c>
      <c r="F23">
        <f t="shared" si="4"/>
        <v>4.0000000000000002E-4</v>
      </c>
      <c r="G23">
        <f t="shared" si="5"/>
        <v>0.23085</v>
      </c>
      <c r="H23">
        <f t="shared" si="6"/>
        <v>4.3318171973142734</v>
      </c>
      <c r="I23">
        <f t="shared" si="7"/>
        <v>6.5809906006984775E-2</v>
      </c>
    </row>
    <row r="24" spans="3:11" x14ac:dyDescent="0.3">
      <c r="C24">
        <v>0.9</v>
      </c>
      <c r="D24">
        <v>200</v>
      </c>
      <c r="E24">
        <f t="shared" si="3"/>
        <v>0.22222222222222224</v>
      </c>
      <c r="F24">
        <f t="shared" si="4"/>
        <v>4.0000000000000002E-4</v>
      </c>
      <c r="G24">
        <f t="shared" si="5"/>
        <v>0.22182222222222223</v>
      </c>
      <c r="H24">
        <f t="shared" si="6"/>
        <v>4.5081146062913247</v>
      </c>
      <c r="I24">
        <f t="shared" si="7"/>
        <v>0.11048750297006649</v>
      </c>
    </row>
    <row r="25" spans="3:11" x14ac:dyDescent="0.3">
      <c r="C25">
        <v>1</v>
      </c>
      <c r="D25">
        <v>230</v>
      </c>
      <c r="E25">
        <f t="shared" si="3"/>
        <v>0.23</v>
      </c>
      <c r="F25">
        <f t="shared" si="4"/>
        <v>4.0000000000000002E-4</v>
      </c>
      <c r="G25">
        <f t="shared" si="5"/>
        <v>0.2296</v>
      </c>
      <c r="H25">
        <f t="shared" si="6"/>
        <v>4.3554006968641117</v>
      </c>
      <c r="I25">
        <f t="shared" si="7"/>
        <v>4.2226406457146481E-2</v>
      </c>
    </row>
    <row r="26" spans="3:11" x14ac:dyDescent="0.3">
      <c r="H26" s="1">
        <f>AVERAGE(H20:H25)</f>
        <v>4.3976271033212582</v>
      </c>
      <c r="I26" s="1">
        <f>AVERAGE(I20:I25)</f>
        <v>5.5073383438888047E-2</v>
      </c>
      <c r="J26" s="2">
        <f>I26/H26</f>
        <v>1.2523431874725008E-2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4A64-3646-4EB9-A3E2-8FD5A5CBC70D}">
  <dimension ref="C2:L12"/>
  <sheetViews>
    <sheetView workbookViewId="0">
      <selection activeCell="G12" sqref="G12"/>
    </sheetView>
  </sheetViews>
  <sheetFormatPr defaultRowHeight="14.4" x14ac:dyDescent="0.3"/>
  <sheetData>
    <row r="2" spans="3:12" x14ac:dyDescent="0.3">
      <c r="C2" t="s">
        <v>10</v>
      </c>
      <c r="D2" t="s">
        <v>11</v>
      </c>
      <c r="E2" t="s">
        <v>12</v>
      </c>
      <c r="F2" t="s">
        <v>3</v>
      </c>
      <c r="G2" t="s">
        <v>18</v>
      </c>
      <c r="J2" t="s">
        <v>15</v>
      </c>
      <c r="K2">
        <v>0.36</v>
      </c>
      <c r="L2" t="s">
        <v>19</v>
      </c>
    </row>
    <row r="3" spans="3:12" x14ac:dyDescent="0.3">
      <c r="C3">
        <v>0.1</v>
      </c>
      <c r="D3">
        <v>0.3</v>
      </c>
      <c r="E3">
        <v>150</v>
      </c>
      <c r="F3">
        <f t="shared" ref="F3:F11" si="0">1000*D3/E3-0.15</f>
        <v>1.85</v>
      </c>
      <c r="G3">
        <f t="shared" ref="G3:G11" si="1">F3*PI()*$K$2*$K$2/4/C3</f>
        <v>1.8830706365617218</v>
      </c>
    </row>
    <row r="4" spans="3:12" x14ac:dyDescent="0.3">
      <c r="C4">
        <v>0.15</v>
      </c>
      <c r="D4">
        <v>0.4</v>
      </c>
      <c r="E4">
        <v>150</v>
      </c>
      <c r="F4">
        <f t="shared" si="0"/>
        <v>2.5166666666666666</v>
      </c>
      <c r="G4">
        <f t="shared" si="1"/>
        <v>1.7077697664914113</v>
      </c>
    </row>
    <row r="5" spans="3:12" x14ac:dyDescent="0.3">
      <c r="C5">
        <v>0.2</v>
      </c>
      <c r="D5">
        <v>0.48</v>
      </c>
      <c r="E5">
        <v>150</v>
      </c>
      <c r="F5">
        <f t="shared" si="0"/>
        <v>3.0500000000000003</v>
      </c>
      <c r="G5">
        <f t="shared" si="1"/>
        <v>1.5522609301387169</v>
      </c>
    </row>
    <row r="6" spans="3:12" x14ac:dyDescent="0.3">
      <c r="C6">
        <v>0.25</v>
      </c>
      <c r="D6">
        <v>0.55000000000000004</v>
      </c>
      <c r="E6">
        <v>150</v>
      </c>
      <c r="F6">
        <f t="shared" si="0"/>
        <v>3.5166666666666666</v>
      </c>
      <c r="G6">
        <f t="shared" si="1"/>
        <v>1.431812267800084</v>
      </c>
    </row>
    <row r="7" spans="3:12" x14ac:dyDescent="0.3">
      <c r="C7">
        <v>0.3</v>
      </c>
      <c r="D7">
        <v>0.63</v>
      </c>
      <c r="E7">
        <v>150</v>
      </c>
      <c r="F7">
        <f t="shared" si="0"/>
        <v>4.05</v>
      </c>
      <c r="G7">
        <f t="shared" si="1"/>
        <v>1.3741326266801754</v>
      </c>
    </row>
    <row r="8" spans="3:12" x14ac:dyDescent="0.3">
      <c r="C8">
        <v>0.35</v>
      </c>
      <c r="D8">
        <v>0.72</v>
      </c>
      <c r="E8">
        <v>150</v>
      </c>
      <c r="F8">
        <f t="shared" si="0"/>
        <v>4.6499999999999995</v>
      </c>
      <c r="G8">
        <f t="shared" si="1"/>
        <v>1.3523209976852519</v>
      </c>
    </row>
    <row r="9" spans="3:12" x14ac:dyDescent="0.3">
      <c r="C9">
        <v>0.4</v>
      </c>
      <c r="D9">
        <v>0.8</v>
      </c>
      <c r="E9">
        <v>150</v>
      </c>
      <c r="F9">
        <f t="shared" si="0"/>
        <v>5.1833333333333327</v>
      </c>
      <c r="G9">
        <f t="shared" si="1"/>
        <v>1.3189976756096744</v>
      </c>
    </row>
    <row r="10" spans="3:12" x14ac:dyDescent="0.3">
      <c r="C10">
        <v>0.45</v>
      </c>
      <c r="D10">
        <v>0.9</v>
      </c>
      <c r="E10">
        <v>150</v>
      </c>
      <c r="F10">
        <f t="shared" si="0"/>
        <v>5.85</v>
      </c>
      <c r="G10">
        <f t="shared" si="1"/>
        <v>1.3232388256920207</v>
      </c>
    </row>
    <row r="11" spans="3:12" x14ac:dyDescent="0.3">
      <c r="C11">
        <v>0.5</v>
      </c>
      <c r="D11">
        <v>0.95</v>
      </c>
      <c r="E11">
        <v>150</v>
      </c>
      <c r="F11">
        <f t="shared" si="0"/>
        <v>6.1833333333333327</v>
      </c>
      <c r="G11">
        <f t="shared" si="1"/>
        <v>1.2587733444403582</v>
      </c>
    </row>
    <row r="12" spans="3:12" x14ac:dyDescent="0.3">
      <c r="G12" s="1">
        <f>AVERAGE(G3:G11)</f>
        <v>1.466930785677713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Антанович</dc:creator>
  <cp:lastModifiedBy>Саша Антанович</cp:lastModifiedBy>
  <dcterms:created xsi:type="dcterms:W3CDTF">2023-10-02T11:11:11Z</dcterms:created>
  <dcterms:modified xsi:type="dcterms:W3CDTF">2023-10-09T16:50:46Z</dcterms:modified>
</cp:coreProperties>
</file>