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race\Desktop\"/>
    </mc:Choice>
  </mc:AlternateContent>
  <bookViews>
    <workbookView xWindow="360" yWindow="135" windowWidth="14355" windowHeight="8010" tabRatio="823" firstSheet="1" activeTab="11"/>
  </bookViews>
  <sheets>
    <sheet name="Summary" sheetId="1" r:id="rId1"/>
    <sheet name="Int Inc 2015" sheetId="2" r:id="rId2"/>
    <sheet name="Clients 1" sheetId="3" r:id="rId3"/>
    <sheet name="Clients 2" sheetId="4" r:id="rId4"/>
    <sheet name="Clients 3" sheetId="5" r:id="rId5"/>
    <sheet name="Clients 4" sheetId="7" r:id="rId6"/>
    <sheet name="Cat 2" sheetId="8" r:id="rId7"/>
    <sheet name="Cat 3" sheetId="9" r:id="rId8"/>
    <sheet name="CAT 4" sheetId="10" r:id="rId9"/>
    <sheet name="CAT 5" sheetId="13" r:id="rId10"/>
    <sheet name="Cat 1" sheetId="6" r:id="rId11"/>
    <sheet name="Sheet2" sheetId="12" r:id="rId12"/>
    <sheet name="0" sheetId="11" r:id="rId13"/>
  </sheets>
  <externalReferences>
    <externalReference r:id="rId14"/>
  </externalReferences>
  <calcPr calcId="152511"/>
</workbook>
</file>

<file path=xl/calcChain.xml><?xml version="1.0" encoding="utf-8"?>
<calcChain xmlns="http://schemas.openxmlformats.org/spreadsheetml/2006/main">
  <c r="H8" i="5" l="1"/>
  <c r="C8" i="5" s="1"/>
  <c r="D8" i="5" s="1"/>
  <c r="F8" i="5" s="1"/>
  <c r="I8" i="10"/>
  <c r="I6" i="8"/>
  <c r="B9" i="13" l="1"/>
  <c r="I8" i="13" s="1"/>
  <c r="D8" i="13" s="1"/>
  <c r="B8" i="13"/>
  <c r="H12" i="4"/>
  <c r="C12" i="4" s="1"/>
  <c r="D12" i="4" s="1"/>
  <c r="F12" i="4" s="1"/>
  <c r="H7" i="7"/>
  <c r="P19" i="1"/>
  <c r="P28" i="1"/>
  <c r="P20" i="1"/>
  <c r="P26" i="1"/>
  <c r="AA41" i="1"/>
  <c r="Z41" i="1"/>
  <c r="Y41" i="1"/>
  <c r="X41" i="1"/>
  <c r="W41" i="1"/>
  <c r="V41" i="1"/>
  <c r="U41" i="1"/>
  <c r="T41" i="1"/>
  <c r="S41" i="1"/>
  <c r="R41" i="1"/>
  <c r="Q41" i="1"/>
  <c r="J21" i="1"/>
  <c r="H21" i="1"/>
  <c r="F21" i="1"/>
  <c r="D21" i="1"/>
  <c r="E21" i="1"/>
  <c r="G21" i="1"/>
  <c r="I21" i="1"/>
  <c r="K21" i="1"/>
  <c r="P14" i="1"/>
  <c r="D21" i="2"/>
  <c r="E21" i="2"/>
  <c r="F21" i="2"/>
  <c r="G21" i="2"/>
  <c r="H21" i="2"/>
  <c r="I21" i="2"/>
  <c r="J21" i="2"/>
  <c r="K21" i="2"/>
  <c r="L21" i="2"/>
  <c r="M21" i="2"/>
  <c r="B21" i="2"/>
  <c r="O7" i="1"/>
  <c r="N7" i="1"/>
  <c r="M7" i="1"/>
  <c r="L7" i="1"/>
  <c r="K7" i="1"/>
  <c r="J7" i="1"/>
  <c r="I7" i="1"/>
  <c r="H7" i="1"/>
  <c r="G7" i="1"/>
  <c r="F7" i="1"/>
  <c r="E7" i="1"/>
  <c r="D7" i="1"/>
  <c r="D8" i="10"/>
  <c r="E8" i="10" s="1"/>
  <c r="G8" i="10" s="1"/>
  <c r="C7" i="7"/>
  <c r="D7" i="7" s="1"/>
  <c r="F7" i="7" s="1"/>
  <c r="I8" i="9"/>
  <c r="D8" i="9"/>
  <c r="E8" i="9" s="1"/>
  <c r="I8" i="6"/>
  <c r="D8" i="6"/>
  <c r="E8" i="6" s="1"/>
  <c r="G8" i="6" s="1"/>
  <c r="C9" i="9"/>
  <c r="D6" i="8"/>
  <c r="C9" i="6"/>
  <c r="I9" i="6"/>
  <c r="D9" i="6" s="1"/>
  <c r="I12" i="6"/>
  <c r="D12" i="6" s="1"/>
  <c r="E12" i="6"/>
  <c r="G8" i="9"/>
  <c r="H15" i="2"/>
  <c r="J6" i="1" s="1"/>
  <c r="J8" i="1" s="1"/>
  <c r="I15" i="2"/>
  <c r="K6" i="1"/>
  <c r="K8" i="1" s="1"/>
  <c r="K13" i="1" s="1"/>
  <c r="K15" i="1" s="1"/>
  <c r="F15" i="2"/>
  <c r="H6" i="1" s="1"/>
  <c r="H8" i="1" s="1"/>
  <c r="G15" i="2"/>
  <c r="I6" i="1"/>
  <c r="I8" i="1" s="1"/>
  <c r="I13" i="1" s="1"/>
  <c r="I15" i="1" s="1"/>
  <c r="E9" i="6"/>
  <c r="G9" i="6" s="1"/>
  <c r="C10" i="6"/>
  <c r="C11" i="6" s="1"/>
  <c r="K27" i="1"/>
  <c r="K29" i="1" s="1"/>
  <c r="I27" i="1"/>
  <c r="I29" i="1" s="1"/>
  <c r="I10" i="6"/>
  <c r="D10" i="6" s="1"/>
  <c r="D15" i="2"/>
  <c r="F6" i="1" s="1"/>
  <c r="F8" i="1"/>
  <c r="F27" i="1" s="1"/>
  <c r="F29" i="1" s="1"/>
  <c r="H8" i="3"/>
  <c r="C8" i="3" s="1"/>
  <c r="D8" i="3" s="1"/>
  <c r="F8" i="3"/>
  <c r="F13" i="1"/>
  <c r="F15" i="1" s="1"/>
  <c r="E10" i="6"/>
  <c r="G10" i="6" s="1"/>
  <c r="I11" i="6"/>
  <c r="D11" i="6" s="1"/>
  <c r="E15" i="2"/>
  <c r="G6" i="1" s="1"/>
  <c r="G8" i="1" s="1"/>
  <c r="J15" i="2"/>
  <c r="L6" i="1" s="1"/>
  <c r="L8" i="1" s="1"/>
  <c r="K15" i="2"/>
  <c r="M6" i="1"/>
  <c r="M8" i="1" s="1"/>
  <c r="M13" i="1"/>
  <c r="M15" i="1" s="1"/>
  <c r="M27" i="1"/>
  <c r="M29" i="1"/>
  <c r="H8" i="4"/>
  <c r="C8" i="4"/>
  <c r="B9" i="4"/>
  <c r="H9" i="4"/>
  <c r="C9" i="4" s="1"/>
  <c r="D9" i="4" s="1"/>
  <c r="F9" i="4" s="1"/>
  <c r="B10" i="4"/>
  <c r="B11" i="4" s="1"/>
  <c r="D8" i="4"/>
  <c r="F8" i="4" s="1"/>
  <c r="H10" i="4"/>
  <c r="C10" i="4" s="1"/>
  <c r="D10" i="4" s="1"/>
  <c r="F10" i="4" s="1"/>
  <c r="O29" i="1"/>
  <c r="L15" i="2"/>
  <c r="N6" i="1" s="1"/>
  <c r="N8" i="1" s="1"/>
  <c r="M15" i="2"/>
  <c r="O6" i="1" s="1"/>
  <c r="O8" i="1" s="1"/>
  <c r="O13" i="1" s="1"/>
  <c r="O15" i="1" s="1"/>
  <c r="H11" i="4" l="1"/>
  <c r="C11" i="4" s="1"/>
  <c r="D11" i="4" s="1"/>
  <c r="F11" i="4" s="1"/>
  <c r="L27" i="1"/>
  <c r="L29" i="1" s="1"/>
  <c r="L13" i="1"/>
  <c r="L15" i="1" s="1"/>
  <c r="H13" i="1"/>
  <c r="H15" i="1" s="1"/>
  <c r="H27" i="1"/>
  <c r="H29" i="1" s="1"/>
  <c r="N13" i="1"/>
  <c r="N15" i="1" s="1"/>
  <c r="N27" i="1"/>
  <c r="N29" i="1" s="1"/>
  <c r="G13" i="1"/>
  <c r="G15" i="1" s="1"/>
  <c r="G27" i="1"/>
  <c r="G29" i="1" s="1"/>
  <c r="J13" i="1"/>
  <c r="J15" i="1" s="1"/>
  <c r="J27" i="1"/>
  <c r="J29" i="1" s="1"/>
  <c r="E11" i="6"/>
  <c r="G11" i="6" s="1"/>
  <c r="C10" i="9"/>
  <c r="I9" i="9"/>
  <c r="D9" i="9" s="1"/>
  <c r="E9" i="9" s="1"/>
  <c r="G9" i="9" s="1"/>
  <c r="P21" i="1"/>
  <c r="G8" i="13"/>
  <c r="E8" i="13"/>
  <c r="E6" i="8"/>
  <c r="G6" i="8" s="1"/>
  <c r="I10" i="9" l="1"/>
  <c r="D10" i="9" s="1"/>
  <c r="C11" i="9"/>
  <c r="E10" i="9"/>
  <c r="G10" i="9" s="1"/>
  <c r="C12" i="9" l="1"/>
  <c r="I11" i="9"/>
  <c r="D11" i="9" s="1"/>
  <c r="E11" i="9" s="1"/>
  <c r="G11" i="9" s="1"/>
  <c r="I12" i="9" l="1"/>
  <c r="D12" i="9" s="1"/>
  <c r="E12" i="9" s="1"/>
  <c r="G12" i="9" s="1"/>
  <c r="C13" i="9"/>
  <c r="C14" i="9" l="1"/>
  <c r="I13" i="9"/>
  <c r="D13" i="9" s="1"/>
  <c r="E13" i="9" s="1"/>
  <c r="G13" i="9" s="1"/>
  <c r="I14" i="9" l="1"/>
  <c r="D14" i="9" s="1"/>
  <c r="D6" i="1" s="1"/>
  <c r="D8" i="1" s="1"/>
  <c r="E6" i="1"/>
  <c r="E8" i="1" s="1"/>
  <c r="B16" i="5"/>
  <c r="H16" i="5" s="1"/>
  <c r="C16" i="5" s="1"/>
  <c r="D16" i="5" s="1"/>
  <c r="F16" i="5" s="1"/>
  <c r="D13" i="1" l="1"/>
  <c r="D27" i="1"/>
  <c r="D29" i="1" s="1"/>
  <c r="P29" i="1" s="1"/>
  <c r="E14" i="9"/>
  <c r="G14" i="9" s="1"/>
  <c r="E27" i="1"/>
  <c r="E29" i="1" s="1"/>
  <c r="E13" i="1"/>
  <c r="E15" i="1" s="1"/>
  <c r="D15" i="1"/>
  <c r="P15" i="1" s="1"/>
  <c r="P27" i="1"/>
  <c r="P13" i="1" l="1"/>
</calcChain>
</file>

<file path=xl/sharedStrings.xml><?xml version="1.0" encoding="utf-8"?>
<sst xmlns="http://schemas.openxmlformats.org/spreadsheetml/2006/main" count="140" uniqueCount="57">
  <si>
    <t xml:space="preserve">January 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</si>
  <si>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</si>
  <si>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</si>
  <si>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</si>
  <si>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</si>
  <si>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</si>
  <si>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</si>
  <si>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</si>
  <si>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</si>
  <si>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</si>
  <si>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</si>
  <si>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</si>
  <si>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Interest due to Client</t>
  </si>
  <si>
    <t>Monthly</t>
  </si>
  <si>
    <t>Interest Accrual Sheet</t>
  </si>
  <si>
    <t>Parkstone Capital Clients</t>
  </si>
  <si>
    <t>DATE</t>
  </si>
  <si>
    <t>PRINCIPAL</t>
  </si>
  <si>
    <t>INTEREST ACCRUED</t>
  </si>
  <si>
    <t>PRINCIPAL PLUS INTEREST</t>
  </si>
  <si>
    <t>PAYMENTS</t>
  </si>
  <si>
    <t>BALANCE DUE</t>
  </si>
  <si>
    <t>Additions</t>
  </si>
  <si>
    <t>interest</t>
  </si>
  <si>
    <t>Interest</t>
  </si>
  <si>
    <t>Catamount Finance Moneylending</t>
  </si>
  <si>
    <t xml:space="preserve">Interest Accrued </t>
  </si>
  <si>
    <t>Clients 1</t>
  </si>
  <si>
    <t>Clients 2</t>
  </si>
  <si>
    <t>Clients 3</t>
  </si>
  <si>
    <t>Clients 4</t>
  </si>
  <si>
    <t>Cat 1</t>
  </si>
  <si>
    <t>Cat 2</t>
  </si>
  <si>
    <t>Cat 3</t>
  </si>
  <si>
    <t>January</t>
  </si>
  <si>
    <t>Cat 4</t>
  </si>
  <si>
    <t>Interest Accrued from Investments 2015</t>
  </si>
  <si>
    <t>Total Interest Income - Parkstone</t>
  </si>
  <si>
    <t>Management Fees</t>
  </si>
  <si>
    <t>Reconciliation</t>
  </si>
  <si>
    <t>Parkstone Capital</t>
  </si>
  <si>
    <t>Detailed income Computation - CORRECT</t>
  </si>
  <si>
    <t>Total Interest Income - Parkstone - CORRECT</t>
  </si>
  <si>
    <t xml:space="preserve">Parkstone Fund </t>
  </si>
  <si>
    <t>Difference</t>
  </si>
  <si>
    <t>2014 Income Calculation - REPORTED</t>
  </si>
  <si>
    <t>2014 REPORTED income</t>
  </si>
  <si>
    <t>Summary Income - REVISED</t>
  </si>
  <si>
    <t xml:space="preserve">INCOME </t>
  </si>
  <si>
    <t>Advisory fees</t>
  </si>
  <si>
    <t>TO USE IN ACCOUNTS</t>
  </si>
  <si>
    <t>overstatement of 816.19</t>
  </si>
  <si>
    <t>understatement at end of Q3</t>
  </si>
  <si>
    <t>reported total of 2508 in Q4</t>
  </si>
  <si>
    <t>Revised Income for Year end accounts</t>
  </si>
  <si>
    <t>Detailed Fund computation - CORRECT</t>
  </si>
  <si>
    <t xml:space="preserve">Interest Accrued to Parkstone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</si>
</sst>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0" applyFont="1"/>
    <xf numFmtId="43" fontId="0" fillId="0" borderId="0" xfId="0" applyNumberFormat="1"/>
    <xf numFmtId="9" fontId="0" fillId="0" borderId="0" xfId="0" applyNumberFormat="1"/>
    <xf numFmtId="14" fontId="0" fillId="0" borderId="0" xfId="0" applyNumberFormat="1"/>
    <xf numFmtId="43" fontId="0" fillId="0" borderId="0" xfId="1" applyFont="1"/>
    <xf numFmtId="14" fontId="0" fillId="0" borderId="1" xfId="0" applyNumberFormat="1" applyBorder="1"/>
    <xf numFmtId="43" fontId="0" fillId="0" borderId="1" xfId="0" applyNumberFormat="1" applyBorder="1"/>
    <xf numFmtId="43" fontId="0" fillId="0" borderId="1" xfId="1" applyFont="1" applyBorder="1"/>
    <xf numFmtId="43" fontId="0" fillId="0" borderId="0" xfId="0" applyNumberFormat="1" applyFill="1"/>
    <xf numFmtId="14" fontId="0" fillId="0" borderId="0" xfId="0" applyNumberFormat="1" applyBorder="1"/>
    <xf numFmtId="43" fontId="0" fillId="0" borderId="0" xfId="0" applyNumberFormat="1" applyFill="1" applyBorder="1"/>
    <xf numFmtId="43" fontId="0" fillId="0" borderId="0" xfId="0" applyNumberFormat="1" applyBorder="1"/>
    <xf numFmtId="0" fontId="0" fillId="0" borderId="1" xfId="0" applyBorder="1"/>
    <xf numFmtId="0" fontId="0" fillId="0" borderId="0" xfId="0" applyBorder="1"/>
    <xf numFmtId="9" fontId="2" fillId="0" borderId="0" xfId="0" applyNumberFormat="1" applyFont="1"/>
    <xf numFmtId="0" fontId="2" fillId="0" borderId="0" xfId="0" applyFont="1" applyBorder="1" applyAlignment="1">
      <alignment horizontal="center"/>
    </xf>
    <xf numFmtId="43" fontId="0" fillId="0" borderId="0" xfId="1" applyFont="1" applyBorder="1"/>
    <xf numFmtId="43" fontId="2" fillId="0" borderId="0" xfId="0" applyNumberFormat="1" applyFont="1"/>
    <xf numFmtId="43" fontId="0" fillId="0" borderId="0" xfId="1" applyFont="1" applyFill="1" applyBorder="1"/>
    <xf numFmtId="0" fontId="2" fillId="0" borderId="0" xfId="0" applyFont="1" applyAlignment="1">
      <alignment horizontal="center"/>
    </xf>
    <xf numFmtId="43" fontId="0" fillId="0" borderId="0" xfId="1" applyFont="1" applyFill="1"/>
    <xf numFmtId="43" fontId="2" fillId="0" borderId="0" xfId="0" applyNumberFormat="1" applyFont="1" applyFill="1"/>
    <xf numFmtId="0" fontId="0" fillId="0" borderId="0" xfId="0" applyFill="1"/>
    <xf numFmtId="43" fontId="0" fillId="0" borderId="2" xfId="0" applyNumberFormat="1" applyBorder="1"/>
    <xf numFmtId="43" fontId="0" fillId="0" borderId="2" xfId="1" applyFont="1" applyBorder="1"/>
    <xf numFmtId="0" fontId="0" fillId="0" borderId="2" xfId="0" applyBorder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7" fontId="0" fillId="0" borderId="0" xfId="0" applyNumberFormat="1"/>
    <xf numFmtId="43" fontId="0" fillId="0" borderId="3" xfId="0" applyNumberFormat="1" applyBorder="1"/>
    <xf numFmtId="43" fontId="0" fillId="0" borderId="4" xfId="0" applyNumberFormat="1" applyBorder="1"/>
    <xf numFmtId="43" fontId="0" fillId="0" borderId="2" xfId="0" applyNumberFormat="1" applyFill="1" applyBorder="1"/>
    <xf numFmtId="43" fontId="0" fillId="2" borderId="0" xfId="0" applyNumberFormat="1" applyFill="1"/>
    <xf numFmtId="164" fontId="0" fillId="0" borderId="0" xfId="0" applyNumberFormat="1"/>
    <xf numFmtId="43" fontId="0" fillId="2" borderId="4" xfId="0" applyNumberFormat="1" applyFill="1" applyBorder="1"/>
    <xf numFmtId="43" fontId="0" fillId="3" borderId="0" xfId="0" applyNumberFormat="1" applyFill="1"/>
    <xf numFmtId="0" fontId="0" fillId="0" borderId="0" xfId="0" applyFill="1" applyBorder="1"/>
    <xf numFmtId="43" fontId="0" fillId="3" borderId="0" xfId="1" applyFont="1" applyFill="1"/>
    <xf numFmtId="164" fontId="0" fillId="3" borderId="0" xfId="0" applyNumberFormat="1" applyFill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8" xfId="0" applyFont="1" applyBorder="1"/>
    <xf numFmtId="0" fontId="0" fillId="0" borderId="9" xfId="0" applyBorder="1"/>
    <xf numFmtId="0" fontId="0" fillId="0" borderId="8" xfId="0" applyBorder="1"/>
    <xf numFmtId="43" fontId="0" fillId="0" borderId="9" xfId="0" applyNumberFormat="1" applyBorder="1"/>
    <xf numFmtId="43" fontId="0" fillId="2" borderId="0" xfId="0" applyNumberFormat="1" applyFill="1" applyBorder="1"/>
    <xf numFmtId="164" fontId="0" fillId="0" borderId="0" xfId="0" applyNumberFormat="1" applyBorder="1"/>
    <xf numFmtId="164" fontId="0" fillId="0" borderId="9" xfId="0" applyNumberFormat="1" applyBorder="1"/>
    <xf numFmtId="43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9" fontId="0" fillId="0" borderId="0" xfId="0" applyNumberFormat="1" applyBorder="1"/>
    <xf numFmtId="43" fontId="0" fillId="0" borderId="1" xfId="1" applyFont="1" applyFill="1" applyBorder="1"/>
    <xf numFmtId="43" fontId="2" fillId="0" borderId="0" xfId="0" applyNumberFormat="1" applyFont="1" applyBorder="1"/>
    <xf numFmtId="43" fontId="2" fillId="0" borderId="1" xfId="0" applyNumberFormat="1" applyFont="1" applyBorder="1"/>
    <xf numFmtId="4" fontId="0" fillId="0" borderId="0" xfId="0" applyNumberFormat="1"/>
    <xf numFmtId="14" fontId="0" fillId="0" borderId="0" xfId="0" applyNumberFormat="1" applyAlignment="1">
      <alignment horizontal="right"/>
    </xf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02/AppData/Local/Microsoft/Windows/INetCache/Content.Outlook/MYOJYJ8G/Client%20Interest%20Accruals%20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 - Client Interest"/>
      <sheetName val="Monthly Interest Accrued"/>
      <sheetName val="Sheet2"/>
    </sheetNames>
    <sheetDataSet>
      <sheetData sheetId="0"/>
      <sheetData sheetId="1">
        <row r="79">
          <cell r="G79">
            <v>888.46000000000015</v>
          </cell>
          <cell r="H79">
            <v>1732.04</v>
          </cell>
          <cell r="I79">
            <v>2472.29</v>
          </cell>
          <cell r="J79">
            <v>2628.98</v>
          </cell>
          <cell r="K79">
            <v>2953.91</v>
          </cell>
          <cell r="L79">
            <v>3123.22</v>
          </cell>
          <cell r="M79">
            <v>3476.41</v>
          </cell>
          <cell r="N79">
            <v>4294.6599999999989</v>
          </cell>
          <cell r="O79">
            <v>5273.3500000000013</v>
          </cell>
          <cell r="P79">
            <v>5123.17</v>
          </cell>
          <cell r="Q79">
            <v>4333.74</v>
          </cell>
          <cell r="R79">
            <v>5941.8300000000008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44"/>
  <sheetViews>
    <sheetView workbookViewId="0">
      <selection activeCell="E1" sqref="E1"/>
    </sheetView>
  </sheetViews>
  <sheetFormatPr defaultRowHeight="15" x14ac:dyDescent="0.25"/>
  <cols>
    <col min="1" max="1" width="21.5703125" customWidth="1"/>
    <col min="2" max="2" width="6.5703125" customWidth="1"/>
    <col min="4" max="4" width="9.5703125" bestFit="1" customWidth="1"/>
    <col min="5" max="5" width="10.28515625" customWidth="1"/>
    <col min="6" max="6" width="11" customWidth="1"/>
    <col min="7" max="7" width="11.140625" customWidth="1"/>
    <col min="8" max="8" width="10.7109375" customWidth="1"/>
    <col min="9" max="9" width="10.5703125" customWidth="1"/>
    <col min="10" max="10" width="10.7109375" customWidth="1"/>
    <col min="11" max="11" width="10.42578125" customWidth="1"/>
    <col min="12" max="13" width="10.28515625" customWidth="1"/>
    <col min="14" max="14" width="11" customWidth="1"/>
    <col min="15" max="15" width="10.28515625" customWidth="1"/>
    <col min="16" max="16" width="10.5703125" bestFit="1" customWidth="1"/>
  </cols>
  <sheetData>
    <row r="2" spans="1:19" x14ac:dyDescent="0.25">
      <c r="G2" t="s">
        <v>48</v>
      </c>
    </row>
    <row r="4" spans="1:19" x14ac:dyDescent="0.25">
      <c r="C4" s="1"/>
      <c r="D4" s="1" t="s">
        <v>0</v>
      </c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1" t="s">
        <v>6</v>
      </c>
      <c r="K4" s="1" t="s">
        <v>7</v>
      </c>
      <c r="L4" s="1" t="s">
        <v>8</v>
      </c>
      <c r="M4" s="1" t="s">
        <v>9</v>
      </c>
      <c r="N4" s="1" t="s">
        <v>10</v>
      </c>
      <c r="O4" s="1" t="s">
        <v>11</v>
      </c>
    </row>
    <row r="5" spans="1:19" x14ac:dyDescent="0.25">
      <c r="A5" t="s">
        <v>13</v>
      </c>
    </row>
    <row r="6" spans="1:19" x14ac:dyDescent="0.25">
      <c r="A6" t="s">
        <v>56</v>
      </c>
      <c r="D6" s="2">
        <f>+'Int Inc 2015'!B15</f>
        <v>0</v>
      </c>
      <c r="E6" s="2">
        <f>+'Int Inc 2015'!C15</f>
        <v>0</v>
      </c>
      <c r="F6" s="2">
        <f>+'Int Inc 2015'!D15</f>
        <v>0</v>
      </c>
      <c r="G6" s="2">
        <f>+'Int Inc 2015'!E15</f>
        <v>0</v>
      </c>
      <c r="H6" s="2">
        <f>+'Int Inc 2015'!F15</f>
        <v>0</v>
      </c>
      <c r="I6" s="2">
        <f>+'Int Inc 2015'!G15</f>
        <v>0</v>
      </c>
      <c r="J6" s="2">
        <f>+'Int Inc 2015'!H15</f>
        <v>0</v>
      </c>
      <c r="K6" s="2">
        <f>+'Int Inc 2015'!I15</f>
        <v>0</v>
      </c>
      <c r="L6" s="2">
        <f>+'Int Inc 2015'!J15</f>
        <v>0</v>
      </c>
      <c r="M6" s="2">
        <f>+'Int Inc 2015'!K15</f>
        <v>0</v>
      </c>
      <c r="N6" s="2">
        <f>+'Int Inc 2015'!L15</f>
        <v>0</v>
      </c>
      <c r="O6" s="2">
        <f>+'Int Inc 2015'!M15</f>
        <v>0</v>
      </c>
    </row>
    <row r="7" spans="1:19" x14ac:dyDescent="0.25">
      <c r="A7" t="s">
        <v>12</v>
      </c>
      <c r="D7" s="2">
        <f>+'[1]Monthly Interest Accrued'!$G$79</f>
        <v>888.46000000000015</v>
      </c>
      <c r="E7" s="2">
        <f>+'[1]Monthly Interest Accrued'!$H$79</f>
        <v>1732.04</v>
      </c>
      <c r="F7" s="2">
        <f>+'[1]Monthly Interest Accrued'!$I$79</f>
        <v>2472.29</v>
      </c>
      <c r="G7" s="2">
        <f>+'[1]Monthly Interest Accrued'!$J$79</f>
        <v>2628.98</v>
      </c>
      <c r="H7" s="2">
        <f>+'[1]Monthly Interest Accrued'!$K$79</f>
        <v>2953.91</v>
      </c>
      <c r="I7" s="2">
        <f>+'[1]Monthly Interest Accrued'!$L$79</f>
        <v>3123.22</v>
      </c>
      <c r="J7" s="2">
        <f>+'[1]Monthly Interest Accrued'!$M$79</f>
        <v>3476.41</v>
      </c>
      <c r="K7" s="2">
        <f>+'[1]Monthly Interest Accrued'!$N$79</f>
        <v>4294.6599999999989</v>
      </c>
      <c r="L7" s="2">
        <f>+'[1]Monthly Interest Accrued'!$O$79</f>
        <v>5273.3500000000013</v>
      </c>
      <c r="M7" s="2">
        <f>+'[1]Monthly Interest Accrued'!$P$79</f>
        <v>5123.17</v>
      </c>
      <c r="N7" s="2">
        <f>+'[1]Monthly Interest Accrued'!$Q$79</f>
        <v>4333.74</v>
      </c>
      <c r="O7" s="2">
        <f>+'[1]Monthly Interest Accrued'!$R$79</f>
        <v>5941.8300000000008</v>
      </c>
    </row>
    <row r="8" spans="1:19" x14ac:dyDescent="0.25">
      <c r="A8" t="s">
        <v>42</v>
      </c>
      <c r="D8" s="35">
        <f>+D6-D7</f>
        <v>-888.46000000000015</v>
      </c>
      <c r="E8" s="35">
        <f t="shared" ref="E8:O8" si="0">+E6-E7</f>
        <v>-1732.04</v>
      </c>
      <c r="F8" s="35">
        <f t="shared" si="0"/>
        <v>-2472.29</v>
      </c>
      <c r="G8" s="35">
        <f t="shared" si="0"/>
        <v>-2628.98</v>
      </c>
      <c r="H8" s="35">
        <f t="shared" si="0"/>
        <v>-2953.91</v>
      </c>
      <c r="I8" s="35">
        <f t="shared" si="0"/>
        <v>-3123.22</v>
      </c>
      <c r="J8" s="35">
        <f t="shared" si="0"/>
        <v>-3476.41</v>
      </c>
      <c r="K8" s="35">
        <f t="shared" si="0"/>
        <v>-4294.6599999999989</v>
      </c>
      <c r="L8" s="35">
        <f t="shared" si="0"/>
        <v>-5273.3500000000013</v>
      </c>
      <c r="M8" s="35">
        <f t="shared" si="0"/>
        <v>-5123.17</v>
      </c>
      <c r="N8" s="35">
        <f t="shared" si="0"/>
        <v>-4333.74</v>
      </c>
      <c r="O8" s="35">
        <f t="shared" si="0"/>
        <v>-5941.8300000000008</v>
      </c>
    </row>
    <row r="9" spans="1:19" x14ac:dyDescent="0.25"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</row>
    <row r="10" spans="1:19" x14ac:dyDescent="0.25"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9" x14ac:dyDescent="0.25">
      <c r="A11" s="1" t="s">
        <v>39</v>
      </c>
    </row>
    <row r="12" spans="1:19" x14ac:dyDescent="0.25">
      <c r="A12" s="1" t="s">
        <v>40</v>
      </c>
    </row>
    <row r="13" spans="1:19" x14ac:dyDescent="0.25">
      <c r="A13" t="s">
        <v>41</v>
      </c>
      <c r="D13" s="33">
        <f t="shared" ref="D13:O13" si="1">+D8</f>
        <v>-888.46000000000015</v>
      </c>
      <c r="E13" s="33">
        <f t="shared" si="1"/>
        <v>-1732.04</v>
      </c>
      <c r="F13" s="33">
        <f t="shared" si="1"/>
        <v>-2472.29</v>
      </c>
      <c r="G13" s="33">
        <f t="shared" si="1"/>
        <v>-2628.98</v>
      </c>
      <c r="H13" s="33">
        <f t="shared" si="1"/>
        <v>-2953.91</v>
      </c>
      <c r="I13" s="33">
        <f t="shared" si="1"/>
        <v>-3123.22</v>
      </c>
      <c r="J13" s="33">
        <f t="shared" si="1"/>
        <v>-3476.41</v>
      </c>
      <c r="K13" s="33">
        <f t="shared" si="1"/>
        <v>-4294.6599999999989</v>
      </c>
      <c r="L13" s="33">
        <f t="shared" si="1"/>
        <v>-5273.3500000000013</v>
      </c>
      <c r="M13" s="33">
        <f t="shared" si="1"/>
        <v>-5123.17</v>
      </c>
      <c r="N13" s="33">
        <f t="shared" si="1"/>
        <v>-4333.74</v>
      </c>
      <c r="O13" s="33">
        <f t="shared" si="1"/>
        <v>-5941.8300000000008</v>
      </c>
      <c r="P13" s="2">
        <f>SUM(D13:O13)</f>
        <v>-42242.06</v>
      </c>
      <c r="Q13" s="37"/>
      <c r="R13" s="37"/>
      <c r="S13" s="37"/>
    </row>
    <row r="14" spans="1:19" x14ac:dyDescent="0.25">
      <c r="A14" t="s">
        <v>45</v>
      </c>
      <c r="D14" s="38">
        <v>978.56482118221061</v>
      </c>
      <c r="E14" s="38">
        <v>1185.4164193557265</v>
      </c>
      <c r="F14" s="38">
        <v>1467.6249809995622</v>
      </c>
      <c r="G14" s="38">
        <v>1467.6249809995622</v>
      </c>
      <c r="H14" s="38">
        <v>2384.2671360005006</v>
      </c>
      <c r="I14" s="38">
        <v>1638.6085616438356</v>
      </c>
      <c r="J14" s="38">
        <v>1895.6259889670298</v>
      </c>
      <c r="K14" s="38">
        <v>1629.9027347945207</v>
      </c>
      <c r="L14" s="38">
        <v>1537</v>
      </c>
      <c r="M14" s="38">
        <v>1478.75</v>
      </c>
      <c r="N14" s="38">
        <v>1663</v>
      </c>
      <c r="O14" s="38">
        <v>127.53</v>
      </c>
      <c r="P14" s="2">
        <f>SUM(D14:O14)</f>
        <v>17453.915623942947</v>
      </c>
      <c r="Q14" s="37"/>
      <c r="R14" s="37"/>
      <c r="S14" s="37"/>
    </row>
    <row r="15" spans="1:19" x14ac:dyDescent="0.25">
      <c r="A15" t="s">
        <v>44</v>
      </c>
      <c r="D15" s="31">
        <f t="shared" ref="D15:O15" si="2">+D13-D14</f>
        <v>-1867.0248211822109</v>
      </c>
      <c r="E15" s="31">
        <f t="shared" si="2"/>
        <v>-2917.4564193557262</v>
      </c>
      <c r="F15" s="31">
        <f t="shared" si="2"/>
        <v>-3939.9149809995624</v>
      </c>
      <c r="G15" s="31">
        <f t="shared" si="2"/>
        <v>-4096.604980999562</v>
      </c>
      <c r="H15" s="31">
        <f t="shared" si="2"/>
        <v>-5338.1771360005005</v>
      </c>
      <c r="I15" s="31">
        <f t="shared" si="2"/>
        <v>-4761.8285616438352</v>
      </c>
      <c r="J15" s="31">
        <f t="shared" si="2"/>
        <v>-5372.0359889670299</v>
      </c>
      <c r="K15" s="31">
        <f t="shared" si="2"/>
        <v>-5924.5627347945192</v>
      </c>
      <c r="L15" s="31">
        <f t="shared" si="2"/>
        <v>-6810.3500000000013</v>
      </c>
      <c r="M15" s="31">
        <f t="shared" si="2"/>
        <v>-6601.92</v>
      </c>
      <c r="N15" s="31">
        <f t="shared" si="2"/>
        <v>-5996.74</v>
      </c>
      <c r="O15" s="31">
        <f t="shared" si="2"/>
        <v>-6069.3600000000006</v>
      </c>
      <c r="P15" s="31">
        <f>SUM(D15:O15)</f>
        <v>-59695.975623942941</v>
      </c>
      <c r="Q15" s="37" t="s">
        <v>51</v>
      </c>
      <c r="R15" s="37"/>
      <c r="S15" s="37"/>
    </row>
    <row r="16" spans="1:19" x14ac:dyDescent="0.25">
      <c r="Q16" s="37"/>
      <c r="R16" s="37"/>
      <c r="S16" s="37"/>
    </row>
    <row r="17" spans="1:19" x14ac:dyDescent="0.25">
      <c r="Q17" s="37"/>
      <c r="R17" s="37"/>
      <c r="S17" s="37"/>
    </row>
    <row r="18" spans="1:19" x14ac:dyDescent="0.25">
      <c r="A18" s="1" t="s">
        <v>43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Q18" s="37"/>
      <c r="R18" s="37"/>
      <c r="S18" s="37"/>
    </row>
    <row r="19" spans="1:19" x14ac:dyDescent="0.25">
      <c r="A19" t="s">
        <v>55</v>
      </c>
      <c r="D19" s="2">
        <v>851.24843838754248</v>
      </c>
      <c r="E19" s="2">
        <v>897.90182210523062</v>
      </c>
      <c r="F19" s="2">
        <v>1059.1310290724739</v>
      </c>
      <c r="G19" s="2">
        <v>968.23727515188511</v>
      </c>
      <c r="H19" s="2">
        <v>1135.6408091272679</v>
      </c>
      <c r="I19" s="2">
        <v>940.58459678110307</v>
      </c>
      <c r="J19" s="2">
        <v>1174.1961570676265</v>
      </c>
      <c r="K19" s="2">
        <v>991.83960597946725</v>
      </c>
      <c r="L19" s="2">
        <v>-420.6321620457195</v>
      </c>
      <c r="M19" s="2">
        <v>-258.7628231550043</v>
      </c>
      <c r="N19" s="2">
        <v>-180.93159274712235</v>
      </c>
      <c r="O19" s="2">
        <v>-565.99889108922878</v>
      </c>
      <c r="P19" s="34">
        <f>SUM(D19:K19)</f>
        <v>8018.7797336725962</v>
      </c>
    </row>
    <row r="20" spans="1:19" x14ac:dyDescent="0.25">
      <c r="A20" t="s">
        <v>46</v>
      </c>
      <c r="D20" s="39">
        <v>444.44138888888892</v>
      </c>
      <c r="E20" s="39">
        <v>444.44138888888892</v>
      </c>
      <c r="F20" s="39">
        <v>444.44138888888892</v>
      </c>
      <c r="G20" s="39">
        <v>444.44138888888892</v>
      </c>
      <c r="H20" s="36">
        <v>785.75777777777785</v>
      </c>
      <c r="I20" s="36">
        <v>660.6125439601492</v>
      </c>
      <c r="J20" s="36">
        <v>684.44816039850537</v>
      </c>
      <c r="K20" s="36">
        <v>803.03446176836849</v>
      </c>
      <c r="L20" s="36">
        <v>400</v>
      </c>
      <c r="M20" s="36">
        <v>425</v>
      </c>
      <c r="N20" s="36">
        <v>583</v>
      </c>
      <c r="O20" s="36">
        <v>1500</v>
      </c>
      <c r="P20" s="34">
        <f>SUM(D20:O20)</f>
        <v>7619.6184994603564</v>
      </c>
    </row>
    <row r="21" spans="1:19" x14ac:dyDescent="0.25">
      <c r="A21" t="s">
        <v>44</v>
      </c>
      <c r="D21" s="31">
        <f t="shared" ref="D21:K21" si="3">+D19-D20</f>
        <v>406.80704949865356</v>
      </c>
      <c r="E21" s="31">
        <f t="shared" si="3"/>
        <v>453.4604332163417</v>
      </c>
      <c r="F21" s="31">
        <f t="shared" si="3"/>
        <v>614.68964018358497</v>
      </c>
      <c r="G21" s="31">
        <f t="shared" si="3"/>
        <v>523.79588626299619</v>
      </c>
      <c r="H21" s="31">
        <f t="shared" si="3"/>
        <v>349.88303134949001</v>
      </c>
      <c r="I21" s="31">
        <f t="shared" si="3"/>
        <v>279.97205282095388</v>
      </c>
      <c r="J21" s="31">
        <f t="shared" si="3"/>
        <v>489.74799666912111</v>
      </c>
      <c r="K21" s="31">
        <f t="shared" si="3"/>
        <v>188.80514421109876</v>
      </c>
      <c r="L21" s="31"/>
      <c r="M21" s="31"/>
      <c r="N21" s="31"/>
      <c r="O21" s="31"/>
      <c r="P21" s="31">
        <f>SUM(D21:O21)-400</f>
        <v>2907.1612342122398</v>
      </c>
      <c r="Q21" t="s">
        <v>52</v>
      </c>
    </row>
    <row r="22" spans="1:19" x14ac:dyDescent="0.25"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t="s">
        <v>53</v>
      </c>
    </row>
    <row r="23" spans="1:19" ht="15.75" thickBot="1" x14ac:dyDescent="0.3"/>
    <row r="24" spans="1:19" x14ac:dyDescent="0.25">
      <c r="A24" s="40" t="s">
        <v>50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2"/>
    </row>
    <row r="25" spans="1:19" x14ac:dyDescent="0.25">
      <c r="A25" s="43" t="s">
        <v>47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44"/>
      <c r="Q25" t="s">
        <v>54</v>
      </c>
    </row>
    <row r="26" spans="1:19" x14ac:dyDescent="0.25">
      <c r="A26" s="45" t="s">
        <v>38</v>
      </c>
      <c r="B26" s="14"/>
      <c r="C26" s="14"/>
      <c r="D26" s="17">
        <v>444.44138888888892</v>
      </c>
      <c r="E26" s="17">
        <v>444.44138888888892</v>
      </c>
      <c r="F26" s="17">
        <v>444.44138888888892</v>
      </c>
      <c r="G26" s="17">
        <v>444.44138888888892</v>
      </c>
      <c r="H26" s="17">
        <v>785.75777777777785</v>
      </c>
      <c r="I26" s="17">
        <v>660.6125439601492</v>
      </c>
      <c r="J26" s="17">
        <v>684.44816039850537</v>
      </c>
      <c r="K26" s="17">
        <v>803.03446176836849</v>
      </c>
      <c r="L26" s="17">
        <v>400</v>
      </c>
      <c r="M26" s="17">
        <v>425</v>
      </c>
      <c r="N26" s="17">
        <v>583</v>
      </c>
      <c r="O26" s="17">
        <v>1500</v>
      </c>
      <c r="P26" s="46">
        <f>SUM(D26:O26)</f>
        <v>7619.6184994603564</v>
      </c>
    </row>
    <row r="27" spans="1:19" x14ac:dyDescent="0.25">
      <c r="A27" s="45" t="s">
        <v>37</v>
      </c>
      <c r="B27" s="14"/>
      <c r="C27" s="14"/>
      <c r="D27" s="47">
        <f t="shared" ref="D27:N27" si="4">+D8</f>
        <v>-888.46000000000015</v>
      </c>
      <c r="E27" s="47">
        <f t="shared" si="4"/>
        <v>-1732.04</v>
      </c>
      <c r="F27" s="47">
        <f t="shared" si="4"/>
        <v>-2472.29</v>
      </c>
      <c r="G27" s="47">
        <f t="shared" si="4"/>
        <v>-2628.98</v>
      </c>
      <c r="H27" s="47">
        <f t="shared" si="4"/>
        <v>-2953.91</v>
      </c>
      <c r="I27" s="47">
        <f t="shared" si="4"/>
        <v>-3123.22</v>
      </c>
      <c r="J27" s="47">
        <f t="shared" si="4"/>
        <v>-3476.41</v>
      </c>
      <c r="K27" s="47">
        <f t="shared" si="4"/>
        <v>-4294.6599999999989</v>
      </c>
      <c r="L27" s="47">
        <f t="shared" si="4"/>
        <v>-5273.3500000000013</v>
      </c>
      <c r="M27" s="47">
        <f t="shared" si="4"/>
        <v>-5123.17</v>
      </c>
      <c r="N27" s="47">
        <f t="shared" si="4"/>
        <v>-4333.74</v>
      </c>
      <c r="O27" s="47">
        <v>127.53</v>
      </c>
      <c r="P27" s="46">
        <f>SUM(D27:O27)</f>
        <v>-36172.699999999997</v>
      </c>
    </row>
    <row r="28" spans="1:19" x14ac:dyDescent="0.25">
      <c r="A28" s="45" t="s">
        <v>49</v>
      </c>
      <c r="B28" s="14"/>
      <c r="C28" s="14"/>
      <c r="D28" s="48">
        <v>0</v>
      </c>
      <c r="E28" s="48">
        <v>0</v>
      </c>
      <c r="F28" s="48">
        <v>5000</v>
      </c>
      <c r="G28" s="48">
        <v>5000</v>
      </c>
      <c r="H28" s="48">
        <v>5000</v>
      </c>
      <c r="I28" s="48">
        <v>5000</v>
      </c>
      <c r="J28" s="48">
        <v>0</v>
      </c>
      <c r="K28" s="48">
        <v>0</v>
      </c>
      <c r="L28" s="48">
        <v>5000</v>
      </c>
      <c r="M28" s="48">
        <v>0</v>
      </c>
      <c r="N28" s="48">
        <v>0</v>
      </c>
      <c r="O28" s="48">
        <v>45000</v>
      </c>
      <c r="P28" s="49">
        <f>SUM(D28:O28)</f>
        <v>70000</v>
      </c>
    </row>
    <row r="29" spans="1:19" x14ac:dyDescent="0.25">
      <c r="A29" s="45"/>
      <c r="B29" s="14"/>
      <c r="C29" s="14"/>
      <c r="D29" s="31">
        <f>SUM(D26:D28)</f>
        <v>-444.01861111111123</v>
      </c>
      <c r="E29" s="31">
        <f t="shared" ref="E29:O29" si="5">SUM(E26:E28)</f>
        <v>-1287.598611111111</v>
      </c>
      <c r="F29" s="31">
        <f t="shared" si="5"/>
        <v>2972.151388888889</v>
      </c>
      <c r="G29" s="31">
        <f t="shared" si="5"/>
        <v>2815.4613888888889</v>
      </c>
      <c r="H29" s="31">
        <f t="shared" si="5"/>
        <v>2831.847777777778</v>
      </c>
      <c r="I29" s="31">
        <f t="shared" si="5"/>
        <v>2537.3925439601494</v>
      </c>
      <c r="J29" s="31">
        <f t="shared" si="5"/>
        <v>-2791.9618396014944</v>
      </c>
      <c r="K29" s="31">
        <f t="shared" si="5"/>
        <v>-3491.6255382316303</v>
      </c>
      <c r="L29" s="31">
        <f t="shared" si="5"/>
        <v>126.64999999999873</v>
      </c>
      <c r="M29" s="31">
        <f t="shared" si="5"/>
        <v>-4698.17</v>
      </c>
      <c r="N29" s="31">
        <f t="shared" si="5"/>
        <v>-3750.74</v>
      </c>
      <c r="O29" s="31">
        <f t="shared" si="5"/>
        <v>46627.53</v>
      </c>
      <c r="P29" s="50">
        <f>SUM(D29:O29)</f>
        <v>41446.918499460357</v>
      </c>
      <c r="Q29" t="s">
        <v>54</v>
      </c>
    </row>
    <row r="30" spans="1:19" ht="15.75" thickBot="1" x14ac:dyDescent="0.3">
      <c r="A30" s="51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3"/>
    </row>
    <row r="41" spans="4:27" x14ac:dyDescent="0.25">
      <c r="Q41" s="2">
        <f t="shared" ref="Q41:AA41" si="6">0.8*Q39</f>
        <v>0</v>
      </c>
      <c r="R41" s="2">
        <f t="shared" si="6"/>
        <v>0</v>
      </c>
      <c r="S41" s="2">
        <f t="shared" si="6"/>
        <v>0</v>
      </c>
      <c r="T41" s="2">
        <f t="shared" si="6"/>
        <v>0</v>
      </c>
      <c r="U41" s="2">
        <f t="shared" si="6"/>
        <v>0</v>
      </c>
      <c r="V41" s="2">
        <f t="shared" si="6"/>
        <v>0</v>
      </c>
      <c r="W41" s="2">
        <f t="shared" si="6"/>
        <v>0</v>
      </c>
      <c r="X41" s="2">
        <f t="shared" si="6"/>
        <v>0</v>
      </c>
      <c r="Y41" s="2">
        <f t="shared" si="6"/>
        <v>0</v>
      </c>
      <c r="Z41" s="2">
        <f t="shared" si="6"/>
        <v>0</v>
      </c>
      <c r="AA41" s="2">
        <f t="shared" si="6"/>
        <v>0</v>
      </c>
    </row>
    <row r="44" spans="4:27" x14ac:dyDescent="0.25"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</sheetData>
  <pageMargins left="0.7" right="0.7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9"/>
  <sheetViews>
    <sheetView workbookViewId="0">
      <selection activeCell="D20" sqref="D20"/>
    </sheetView>
  </sheetViews>
  <sheetFormatPr defaultRowHeight="15" x14ac:dyDescent="0.25"/>
  <cols>
    <col min="2" max="2" width="13.5703125" customWidth="1"/>
    <col min="3" max="3" width="15.28515625" customWidth="1"/>
    <col min="4" max="4" width="21.42578125" customWidth="1"/>
    <col min="5" max="5" width="21.7109375" customWidth="1"/>
    <col min="6" max="6" width="12.85546875" customWidth="1"/>
    <col min="7" max="7" width="16.42578125" customWidth="1"/>
    <col min="8" max="8" width="12.140625" customWidth="1"/>
    <col min="9" max="9" width="11.85546875" customWidth="1"/>
  </cols>
  <sheetData>
    <row r="4" spans="2:9" x14ac:dyDescent="0.25">
      <c r="C4" s="27"/>
      <c r="D4" s="20" t="s">
        <v>25</v>
      </c>
    </row>
    <row r="6" spans="2:9" x14ac:dyDescent="0.25">
      <c r="C6" s="3">
        <v>0.32</v>
      </c>
    </row>
    <row r="7" spans="2:9" x14ac:dyDescent="0.25">
      <c r="B7" s="20" t="s">
        <v>16</v>
      </c>
      <c r="C7" s="20" t="s">
        <v>17</v>
      </c>
      <c r="D7" s="20" t="s">
        <v>18</v>
      </c>
      <c r="E7" s="20" t="s">
        <v>19</v>
      </c>
      <c r="F7" s="20" t="s">
        <v>20</v>
      </c>
      <c r="G7" s="20" t="s">
        <v>21</v>
      </c>
      <c r="H7" s="20" t="s">
        <v>22</v>
      </c>
      <c r="I7" s="20" t="s">
        <v>23</v>
      </c>
    </row>
    <row r="8" spans="2:9" x14ac:dyDescent="0.25">
      <c r="B8" s="59">
        <f>DATE(2015,4,16)</f>
        <v>42110</v>
      </c>
      <c r="C8" s="58">
        <v>17700</v>
      </c>
      <c r="D8" s="60">
        <f>I8</f>
        <v>217.24931506849316</v>
      </c>
      <c r="E8" s="58">
        <f>C8+D8</f>
        <v>17917.249315068493</v>
      </c>
      <c r="G8" s="60">
        <f>D8</f>
        <v>217.24931506849316</v>
      </c>
      <c r="I8" s="60">
        <f>((B9-B8)/365)*$C$6*C8</f>
        <v>217.24931506849316</v>
      </c>
    </row>
    <row r="9" spans="2:9" x14ac:dyDescent="0.25">
      <c r="B9" s="59">
        <f>DATE(2015,4,30)</f>
        <v>42124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12"/>
  <sheetViews>
    <sheetView workbookViewId="0">
      <selection activeCell="F18" sqref="F18"/>
    </sheetView>
  </sheetViews>
  <sheetFormatPr defaultRowHeight="15" x14ac:dyDescent="0.25"/>
  <cols>
    <col min="2" max="2" width="11.7109375" customWidth="1"/>
    <col min="3" max="3" width="11.140625" customWidth="1"/>
    <col min="4" max="4" width="14.42578125" customWidth="1"/>
    <col min="5" max="5" width="11.28515625" customWidth="1"/>
    <col min="6" max="6" width="10.5703125" bestFit="1" customWidth="1"/>
    <col min="7" max="7" width="13.140625" customWidth="1"/>
    <col min="8" max="8" width="10.5703125" bestFit="1" customWidth="1"/>
    <col min="9" max="9" width="16.85546875" customWidth="1"/>
  </cols>
  <sheetData>
    <row r="4" spans="1:11" x14ac:dyDescent="0.25">
      <c r="D4" s="1" t="s">
        <v>25</v>
      </c>
    </row>
    <row r="5" spans="1:11" x14ac:dyDescent="0.25">
      <c r="D5" s="3">
        <v>0.28999999999999998</v>
      </c>
    </row>
    <row r="6" spans="1:11" x14ac:dyDescent="0.25">
      <c r="B6" s="1" t="s">
        <v>16</v>
      </c>
      <c r="C6" s="1" t="s">
        <v>17</v>
      </c>
      <c r="D6" s="1" t="s">
        <v>18</v>
      </c>
      <c r="E6" s="1" t="s">
        <v>19</v>
      </c>
      <c r="F6" s="1" t="s">
        <v>20</v>
      </c>
      <c r="G6" s="1" t="s">
        <v>21</v>
      </c>
      <c r="H6" s="1" t="s">
        <v>22</v>
      </c>
      <c r="I6" s="1" t="s">
        <v>23</v>
      </c>
    </row>
    <row r="7" spans="1:11" x14ac:dyDescent="0.25">
      <c r="H7" s="2"/>
    </row>
    <row r="8" spans="1:11" x14ac:dyDescent="0.25">
      <c r="A8">
        <v>1</v>
      </c>
      <c r="B8" s="4">
        <v>41654</v>
      </c>
      <c r="C8" s="2">
        <v>0</v>
      </c>
      <c r="D8" s="2">
        <f>+I8</f>
        <v>0</v>
      </c>
      <c r="E8" s="2">
        <f>+C8+D8</f>
        <v>0</v>
      </c>
      <c r="G8" s="2">
        <f>+E8-F8</f>
        <v>0</v>
      </c>
      <c r="H8" s="5"/>
      <c r="I8" s="2">
        <f>(+B9-B8)/364*$D$5*C8</f>
        <v>0</v>
      </c>
      <c r="K8">
        <v>3552.5</v>
      </c>
    </row>
    <row r="9" spans="1:11" x14ac:dyDescent="0.25">
      <c r="B9" s="4">
        <v>41670</v>
      </c>
      <c r="C9" s="2">
        <f>+C8</f>
        <v>0</v>
      </c>
      <c r="D9" s="2">
        <f t="shared" ref="D9:D11" si="0">+I9</f>
        <v>0</v>
      </c>
      <c r="E9" s="2">
        <f t="shared" ref="E9:E11" si="1">+C9+D9</f>
        <v>0</v>
      </c>
      <c r="G9" s="2">
        <f>+E9+D8</f>
        <v>0</v>
      </c>
      <c r="H9" s="5"/>
      <c r="I9" s="2">
        <f t="shared" ref="I9:I12" si="2">(+B10-B9)/364*$D$5*C9</f>
        <v>0</v>
      </c>
    </row>
    <row r="10" spans="1:11" x14ac:dyDescent="0.25">
      <c r="B10" s="4">
        <v>41698</v>
      </c>
      <c r="C10" s="2">
        <f>+C9</f>
        <v>0</v>
      </c>
      <c r="D10" s="2">
        <f t="shared" si="0"/>
        <v>0</v>
      </c>
      <c r="E10" s="2">
        <f t="shared" si="1"/>
        <v>0</v>
      </c>
      <c r="G10" s="2">
        <f>+E10+D9+D8</f>
        <v>0</v>
      </c>
      <c r="H10" s="5"/>
      <c r="I10" s="2">
        <f t="shared" si="2"/>
        <v>0</v>
      </c>
    </row>
    <row r="11" spans="1:11" x14ac:dyDescent="0.25">
      <c r="B11" s="4">
        <v>41729</v>
      </c>
      <c r="C11" s="2">
        <f>+C10</f>
        <v>0</v>
      </c>
      <c r="D11" s="2">
        <f t="shared" si="0"/>
        <v>0</v>
      </c>
      <c r="E11" s="2">
        <f t="shared" si="1"/>
        <v>0</v>
      </c>
      <c r="G11" s="2">
        <f>+E11+D10+D9+D8</f>
        <v>0</v>
      </c>
      <c r="H11" s="5"/>
      <c r="I11" s="2">
        <f t="shared" si="2"/>
        <v>0</v>
      </c>
    </row>
    <row r="12" spans="1:11" x14ac:dyDescent="0.25">
      <c r="B12" s="4">
        <v>41745</v>
      </c>
      <c r="C12" s="2"/>
      <c r="D12" s="2">
        <f t="shared" ref="D12" si="3">+I12</f>
        <v>0</v>
      </c>
      <c r="E12" s="2">
        <f t="shared" ref="E12" si="4">+C12+D12</f>
        <v>0</v>
      </c>
      <c r="F12" s="5"/>
      <c r="G12" s="2"/>
      <c r="H12" s="5"/>
      <c r="I12" s="2">
        <f t="shared" si="2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13"/>
  <sheetViews>
    <sheetView workbookViewId="0">
      <selection activeCell="D21" sqref="D21"/>
    </sheetView>
  </sheetViews>
  <sheetFormatPr defaultRowHeight="15" x14ac:dyDescent="0.25"/>
  <sheetData>
    <row r="2" spans="3:14" x14ac:dyDescent="0.25">
      <c r="F2" s="1"/>
      <c r="G2" s="1"/>
      <c r="H2" s="1"/>
      <c r="I2" s="1"/>
    </row>
    <row r="3" spans="3:14" x14ac:dyDescent="0.25"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</row>
    <row r="6" spans="3:14" x14ac:dyDescent="0.25">
      <c r="C6" s="2"/>
    </row>
    <row r="7" spans="3:14" x14ac:dyDescent="0.25">
      <c r="C7" s="2"/>
    </row>
    <row r="13" spans="3:14" ht="15.75" thickBot="1" x14ac:dyDescent="0.3">
      <c r="C13" s="3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1"/>
  <sheetViews>
    <sheetView workbookViewId="0">
      <selection activeCell="B7" sqref="B7:B15"/>
    </sheetView>
  </sheetViews>
  <sheetFormatPr defaultRowHeight="15" x14ac:dyDescent="0.25"/>
  <cols>
    <col min="1" max="1" width="17.140625" customWidth="1"/>
    <col min="2" max="13" width="9.5703125" bestFit="1" customWidth="1"/>
  </cols>
  <sheetData>
    <row r="3" spans="1:13" x14ac:dyDescent="0.25">
      <c r="C3" s="1"/>
      <c r="D3" s="1" t="s">
        <v>36</v>
      </c>
      <c r="E3" s="1"/>
      <c r="F3" s="1"/>
      <c r="G3" s="1"/>
    </row>
    <row r="5" spans="1:13" x14ac:dyDescent="0.25">
      <c r="B5" s="1" t="s">
        <v>34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9</v>
      </c>
      <c r="L5" s="1" t="s">
        <v>10</v>
      </c>
      <c r="M5" s="1" t="s">
        <v>11</v>
      </c>
    </row>
    <row r="6" spans="1:13" x14ac:dyDescent="0.25">
      <c r="A6" t="s">
        <v>26</v>
      </c>
    </row>
    <row r="7" spans="1:13" x14ac:dyDescent="0.25">
      <c r="A7" t="s">
        <v>27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25">
      <c r="A8" t="s">
        <v>28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5">
      <c r="A9" t="s">
        <v>29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1" spans="1:13" x14ac:dyDescent="0.25">
      <c r="A11" t="s">
        <v>31</v>
      </c>
      <c r="B11" s="2"/>
      <c r="C11" s="2"/>
      <c r="D11" s="2"/>
      <c r="E11" s="2"/>
    </row>
    <row r="12" spans="1:13" x14ac:dyDescent="0.25">
      <c r="A12" t="s">
        <v>32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25">
      <c r="A13" t="s">
        <v>33</v>
      </c>
      <c r="B13" s="2"/>
      <c r="H13" s="2"/>
      <c r="I13" s="2"/>
      <c r="J13" s="2"/>
      <c r="K13" s="2"/>
      <c r="L13" s="2"/>
      <c r="M13" s="2"/>
    </row>
    <row r="14" spans="1:13" x14ac:dyDescent="0.25">
      <c r="A14" t="s">
        <v>35</v>
      </c>
      <c r="B14" s="2"/>
      <c r="C14" s="2"/>
      <c r="M14" s="2"/>
    </row>
    <row r="15" spans="1:13" ht="15.75" thickBot="1" x14ac:dyDescent="0.3">
      <c r="B15" s="30"/>
      <c r="C15" s="30"/>
      <c r="D15" s="30">
        <f t="shared" ref="D15:L15" si="0">SUM(D7:D13)</f>
        <v>0</v>
      </c>
      <c r="E15" s="30">
        <f t="shared" si="0"/>
        <v>0</v>
      </c>
      <c r="F15" s="30">
        <f t="shared" si="0"/>
        <v>0</v>
      </c>
      <c r="G15" s="30">
        <f t="shared" si="0"/>
        <v>0</v>
      </c>
      <c r="H15" s="30">
        <f t="shared" si="0"/>
        <v>0</v>
      </c>
      <c r="I15" s="30">
        <f t="shared" si="0"/>
        <v>0</v>
      </c>
      <c r="J15" s="30">
        <f t="shared" si="0"/>
        <v>0</v>
      </c>
      <c r="K15" s="30">
        <f>SUM(K7:K13)</f>
        <v>0</v>
      </c>
      <c r="L15" s="30">
        <f t="shared" si="0"/>
        <v>0</v>
      </c>
      <c r="M15" s="30">
        <f>SUM(M7:M14)</f>
        <v>0</v>
      </c>
    </row>
    <row r="19" spans="1:13" x14ac:dyDescent="0.25">
      <c r="A19" t="s">
        <v>30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2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 x14ac:dyDescent="0.25">
      <c r="B21" s="31">
        <f>+B19-B20</f>
        <v>0</v>
      </c>
      <c r="C21" s="31"/>
      <c r="D21" s="31">
        <f t="shared" ref="D21:M21" si="1">+D19-D20</f>
        <v>0</v>
      </c>
      <c r="E21" s="31">
        <f t="shared" si="1"/>
        <v>0</v>
      </c>
      <c r="F21" s="31">
        <f t="shared" si="1"/>
        <v>0</v>
      </c>
      <c r="G21" s="31">
        <f t="shared" si="1"/>
        <v>0</v>
      </c>
      <c r="H21" s="31">
        <f t="shared" si="1"/>
        <v>0</v>
      </c>
      <c r="I21" s="31">
        <f t="shared" si="1"/>
        <v>0</v>
      </c>
      <c r="J21" s="31">
        <f t="shared" si="1"/>
        <v>0</v>
      </c>
      <c r="K21" s="31">
        <f t="shared" si="1"/>
        <v>0</v>
      </c>
      <c r="L21" s="31">
        <f t="shared" si="1"/>
        <v>0</v>
      </c>
      <c r="M21" s="31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4"/>
  <sheetViews>
    <sheetView workbookViewId="0">
      <selection activeCell="A10" sqref="A10:A14"/>
    </sheetView>
  </sheetViews>
  <sheetFormatPr defaultRowHeight="15" x14ac:dyDescent="0.25"/>
  <cols>
    <col min="1" max="1" width="12" customWidth="1"/>
    <col min="2" max="2" width="18" customWidth="1"/>
    <col min="3" max="3" width="20.140625" customWidth="1"/>
    <col min="4" max="4" width="22" customWidth="1"/>
    <col min="5" max="5" width="16.85546875" customWidth="1"/>
    <col min="6" max="6" width="16" customWidth="1"/>
    <col min="7" max="8" width="13.140625" customWidth="1"/>
    <col min="10" max="10" width="9.7109375" bestFit="1" customWidth="1"/>
    <col min="11" max="11" width="10.5703125" bestFit="1" customWidth="1"/>
  </cols>
  <sheetData>
    <row r="3" spans="1:8" x14ac:dyDescent="0.25">
      <c r="B3" t="s">
        <v>14</v>
      </c>
      <c r="D3" s="3">
        <v>0.33</v>
      </c>
    </row>
    <row r="5" spans="1:8" x14ac:dyDescent="0.25">
      <c r="C5" t="s">
        <v>15</v>
      </c>
    </row>
    <row r="6" spans="1:8" x14ac:dyDescent="0.25">
      <c r="C6" s="3">
        <v>0.33</v>
      </c>
    </row>
    <row r="7" spans="1:8" x14ac:dyDescent="0.25">
      <c r="A7" s="1" t="s">
        <v>16</v>
      </c>
      <c r="B7" s="1" t="s">
        <v>17</v>
      </c>
      <c r="C7" s="1" t="s">
        <v>18</v>
      </c>
      <c r="D7" s="1" t="s">
        <v>19</v>
      </c>
      <c r="E7" s="1" t="s">
        <v>20</v>
      </c>
      <c r="F7" s="1" t="s">
        <v>21</v>
      </c>
      <c r="G7" s="1" t="s">
        <v>22</v>
      </c>
      <c r="H7" s="1" t="s">
        <v>23</v>
      </c>
    </row>
    <row r="8" spans="1:8" x14ac:dyDescent="0.25">
      <c r="A8" s="10">
        <v>41958</v>
      </c>
      <c r="B8" s="2">
        <v>10000</v>
      </c>
      <c r="C8" s="32">
        <f>+H8</f>
        <v>135.61643835616439</v>
      </c>
      <c r="D8" s="24">
        <f>+C8+B8</f>
        <v>10135.616438356165</v>
      </c>
      <c r="E8" s="26"/>
      <c r="F8" s="24">
        <f>+D8</f>
        <v>10135.616438356165</v>
      </c>
      <c r="G8" s="26"/>
      <c r="H8" s="24">
        <f t="shared" ref="H8:H9" si="0">(+A9-A8)/365*$D$3*B8</f>
        <v>135.61643835616439</v>
      </c>
    </row>
    <row r="9" spans="1:8" x14ac:dyDescent="0.25">
      <c r="A9" s="4">
        <v>41973</v>
      </c>
      <c r="B9" s="2"/>
      <c r="C9" s="11"/>
      <c r="D9" s="12"/>
      <c r="E9" s="14"/>
      <c r="F9" s="12"/>
      <c r="G9" s="17"/>
      <c r="H9" s="12"/>
    </row>
    <row r="10" spans="1:8" x14ac:dyDescent="0.25">
      <c r="A10" s="4"/>
      <c r="B10" s="2"/>
      <c r="C10" s="11"/>
      <c r="D10" s="12"/>
      <c r="E10" s="14"/>
      <c r="F10" s="12"/>
      <c r="G10" s="17"/>
      <c r="H10" s="12"/>
    </row>
    <row r="11" spans="1:8" x14ac:dyDescent="0.25">
      <c r="A11" s="4"/>
      <c r="B11" s="2"/>
      <c r="C11" s="11"/>
      <c r="D11" s="12"/>
      <c r="E11" s="2"/>
      <c r="F11" s="12"/>
      <c r="G11" s="17"/>
      <c r="H11" s="12"/>
    </row>
    <row r="12" spans="1:8" x14ac:dyDescent="0.25">
      <c r="A12" s="4"/>
      <c r="B12" s="2"/>
      <c r="C12" s="11"/>
      <c r="D12" s="12"/>
      <c r="F12" s="12"/>
      <c r="G12" s="17"/>
      <c r="H12" s="12"/>
    </row>
    <row r="13" spans="1:8" x14ac:dyDescent="0.25">
      <c r="A13" s="4"/>
      <c r="B13" s="2"/>
      <c r="C13" s="11"/>
      <c r="D13" s="12"/>
      <c r="F13" s="12"/>
      <c r="H13" s="12"/>
    </row>
    <row r="14" spans="1:8" x14ac:dyDescent="0.25">
      <c r="A14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5"/>
  <sheetViews>
    <sheetView workbookViewId="0">
      <selection activeCell="A14" sqref="A14:A15"/>
    </sheetView>
  </sheetViews>
  <sheetFormatPr defaultRowHeight="15" x14ac:dyDescent="0.25"/>
  <cols>
    <col min="1" max="1" width="11.42578125" customWidth="1"/>
    <col min="2" max="2" width="11.5703125" customWidth="1"/>
    <col min="3" max="3" width="11.42578125" customWidth="1"/>
    <col min="4" max="4" width="12" customWidth="1"/>
    <col min="5" max="5" width="12.5703125" customWidth="1"/>
    <col min="6" max="6" width="12" customWidth="1"/>
    <col min="7" max="7" width="11.5703125" customWidth="1"/>
    <col min="8" max="8" width="10.85546875" customWidth="1"/>
  </cols>
  <sheetData>
    <row r="3" spans="1:10" x14ac:dyDescent="0.25">
      <c r="C3" s="1" t="s">
        <v>15</v>
      </c>
    </row>
    <row r="4" spans="1:10" x14ac:dyDescent="0.25">
      <c r="D4" s="3">
        <v>0.33</v>
      </c>
    </row>
    <row r="5" spans="1:10" x14ac:dyDescent="0.25">
      <c r="C5" s="15">
        <v>0.33</v>
      </c>
    </row>
    <row r="6" spans="1:10" x14ac:dyDescent="0.25">
      <c r="A6" s="16" t="s">
        <v>16</v>
      </c>
      <c r="B6" s="16" t="s">
        <v>17</v>
      </c>
      <c r="C6" s="16" t="s">
        <v>18</v>
      </c>
      <c r="D6" s="16" t="s">
        <v>19</v>
      </c>
      <c r="E6" s="16" t="s">
        <v>20</v>
      </c>
      <c r="F6" s="16" t="s">
        <v>21</v>
      </c>
      <c r="G6" s="16" t="s">
        <v>22</v>
      </c>
      <c r="H6" s="16" t="s">
        <v>24</v>
      </c>
    </row>
    <row r="7" spans="1:10" x14ac:dyDescent="0.25">
      <c r="A7" s="14"/>
      <c r="B7" s="14"/>
      <c r="C7" s="14"/>
      <c r="D7" s="14"/>
      <c r="E7" s="14"/>
      <c r="F7" s="14"/>
      <c r="G7" s="14"/>
      <c r="H7" s="14"/>
    </row>
    <row r="8" spans="1:10" hidden="1" x14ac:dyDescent="0.25">
      <c r="A8" s="10">
        <v>41958</v>
      </c>
      <c r="B8" s="11">
        <v>32294.080000000002</v>
      </c>
      <c r="C8" s="12">
        <f t="shared" ref="C8:C14" si="0">+H8</f>
        <v>437.96081095890418</v>
      </c>
      <c r="D8" s="12">
        <f t="shared" ref="D8:D10" si="1">+B8+C8</f>
        <v>32732.040810958904</v>
      </c>
      <c r="E8" s="14"/>
      <c r="F8" s="56">
        <f>+D8</f>
        <v>32732.040810958904</v>
      </c>
      <c r="G8" s="14"/>
      <c r="H8" s="12">
        <f t="shared" ref="H8:H12" si="2">(A9-A8)/365*$D$4*B8</f>
        <v>437.96081095890418</v>
      </c>
      <c r="I8" s="14"/>
      <c r="J8">
        <v>583.95000000000005</v>
      </c>
    </row>
    <row r="9" spans="1:10" hidden="1" x14ac:dyDescent="0.25">
      <c r="A9" s="10">
        <v>41973</v>
      </c>
      <c r="B9" s="11">
        <f>+B8</f>
        <v>32294.080000000002</v>
      </c>
      <c r="C9" s="12">
        <f t="shared" si="0"/>
        <v>145.98693698630137</v>
      </c>
      <c r="D9" s="12">
        <f t="shared" ref="D9" si="3">+B9+C9</f>
        <v>32440.066936986303</v>
      </c>
      <c r="E9" s="14"/>
      <c r="F9" s="56">
        <f>+D9</f>
        <v>32440.066936986303</v>
      </c>
      <c r="G9" s="19">
        <v>6000</v>
      </c>
      <c r="H9" s="12">
        <f t="shared" si="2"/>
        <v>145.98693698630137</v>
      </c>
      <c r="I9" s="14"/>
    </row>
    <row r="10" spans="1:10" hidden="1" x14ac:dyDescent="0.25">
      <c r="A10" s="10">
        <v>41978</v>
      </c>
      <c r="B10" s="12">
        <f>+B8+G9</f>
        <v>38294.080000000002</v>
      </c>
      <c r="C10" s="12">
        <f t="shared" si="0"/>
        <v>865.55112328767132</v>
      </c>
      <c r="D10" s="12">
        <f t="shared" si="1"/>
        <v>39159.631123287676</v>
      </c>
      <c r="E10" s="14"/>
      <c r="F10" s="56">
        <f>+D10</f>
        <v>39159.631123287676</v>
      </c>
      <c r="G10" s="19">
        <v>4400</v>
      </c>
      <c r="H10" s="12">
        <f t="shared" si="2"/>
        <v>865.55112328767132</v>
      </c>
      <c r="I10" s="14"/>
    </row>
    <row r="11" spans="1:10" hidden="1" x14ac:dyDescent="0.25">
      <c r="A11" s="6">
        <v>42003</v>
      </c>
      <c r="B11" s="7">
        <f>+B10+G10</f>
        <v>42694.080000000002</v>
      </c>
      <c r="C11" s="7">
        <f t="shared" si="0"/>
        <v>38.60012712328767</v>
      </c>
      <c r="D11" s="7">
        <f t="shared" ref="D11" si="4">+B11+C11</f>
        <v>42732.680127123291</v>
      </c>
      <c r="E11" s="13"/>
      <c r="F11" s="57">
        <f>+D11</f>
        <v>42732.680127123291</v>
      </c>
      <c r="G11" s="55"/>
      <c r="H11" s="7">
        <f t="shared" si="2"/>
        <v>38.60012712328767</v>
      </c>
      <c r="I11" s="13"/>
    </row>
    <row r="12" spans="1:10" x14ac:dyDescent="0.25">
      <c r="A12" s="4">
        <v>42004</v>
      </c>
      <c r="B12" s="5">
        <v>1000</v>
      </c>
      <c r="C12" s="12">
        <f t="shared" si="0"/>
        <v>28.027397260273975</v>
      </c>
      <c r="D12" s="12">
        <f t="shared" ref="D12" si="5">+B12+C12</f>
        <v>1028.027397260274</v>
      </c>
      <c r="F12" s="18">
        <f>+D12</f>
        <v>1028.027397260274</v>
      </c>
      <c r="H12" s="12">
        <f t="shared" si="2"/>
        <v>28.027397260273975</v>
      </c>
    </row>
    <row r="13" spans="1:10" x14ac:dyDescent="0.25">
      <c r="A13" s="4">
        <v>42035</v>
      </c>
      <c r="B13" s="5"/>
      <c r="C13" s="12"/>
      <c r="D13" s="12"/>
      <c r="F13" s="18"/>
      <c r="H13" s="12"/>
    </row>
    <row r="14" spans="1:10" x14ac:dyDescent="0.25">
      <c r="A14" s="4"/>
      <c r="B14" s="5"/>
      <c r="C14" s="12"/>
      <c r="D14" s="12"/>
      <c r="F14" s="18"/>
      <c r="H14" s="12"/>
    </row>
    <row r="15" spans="1:10" x14ac:dyDescent="0.25">
      <c r="A15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9"/>
  <sheetViews>
    <sheetView workbookViewId="0">
      <selection activeCell="G13" sqref="G13:G14"/>
    </sheetView>
  </sheetViews>
  <sheetFormatPr defaultRowHeight="15" x14ac:dyDescent="0.25"/>
  <cols>
    <col min="1" max="1" width="10.85546875" customWidth="1"/>
    <col min="2" max="2" width="15" customWidth="1"/>
    <col min="3" max="3" width="13.42578125" customWidth="1"/>
    <col min="4" max="4" width="13.7109375" customWidth="1"/>
    <col min="5" max="6" width="12.42578125" customWidth="1"/>
    <col min="7" max="7" width="13.140625" customWidth="1"/>
    <col min="8" max="8" width="14.140625" customWidth="1"/>
  </cols>
  <sheetData>
    <row r="3" spans="1:8" x14ac:dyDescent="0.25">
      <c r="C3" s="1" t="s">
        <v>15</v>
      </c>
    </row>
    <row r="4" spans="1:8" x14ac:dyDescent="0.25">
      <c r="C4" s="1"/>
    </row>
    <row r="5" spans="1:8" x14ac:dyDescent="0.25">
      <c r="C5" s="15">
        <v>0.33</v>
      </c>
      <c r="D5" s="3">
        <v>0.33</v>
      </c>
    </row>
    <row r="6" spans="1:8" x14ac:dyDescent="0.25">
      <c r="A6" s="20" t="s">
        <v>16</v>
      </c>
      <c r="B6" s="20" t="s">
        <v>17</v>
      </c>
      <c r="C6" s="20" t="s">
        <v>18</v>
      </c>
      <c r="D6" s="20" t="s">
        <v>19</v>
      </c>
      <c r="E6" s="20" t="s">
        <v>20</v>
      </c>
      <c r="F6" s="20" t="s">
        <v>21</v>
      </c>
      <c r="G6" s="20" t="s">
        <v>22</v>
      </c>
      <c r="H6" s="20" t="s">
        <v>24</v>
      </c>
    </row>
    <row r="8" spans="1:8" x14ac:dyDescent="0.25">
      <c r="A8" s="4">
        <v>41899</v>
      </c>
      <c r="B8" s="22">
        <v>20000</v>
      </c>
      <c r="C8" s="9">
        <f>+H8</f>
        <v>126.57534246575344</v>
      </c>
      <c r="D8" s="21">
        <f t="shared" ref="D8:D14" si="0">+B8+C8</f>
        <v>20126.575342465752</v>
      </c>
      <c r="E8" s="23"/>
      <c r="F8" s="9">
        <f>+D8</f>
        <v>20126.575342465752</v>
      </c>
      <c r="G8" s="21">
        <v>8400</v>
      </c>
      <c r="H8" s="9">
        <f t="shared" ref="H8:H14" si="1">(+A9-A8)/365*$D$5*B8</f>
        <v>126.57534246575344</v>
      </c>
    </row>
    <row r="9" spans="1:8" x14ac:dyDescent="0.25">
      <c r="A9" s="4">
        <v>41906</v>
      </c>
      <c r="B9" s="9"/>
      <c r="C9" s="9"/>
      <c r="D9" s="21"/>
      <c r="E9" s="23"/>
      <c r="F9" s="9"/>
      <c r="G9" s="21"/>
      <c r="H9" s="9"/>
    </row>
    <row r="10" spans="1:8" x14ac:dyDescent="0.25">
      <c r="A10" s="4"/>
      <c r="B10" s="9"/>
      <c r="C10" s="9"/>
      <c r="D10" s="21"/>
      <c r="E10" s="21"/>
      <c r="F10" s="9"/>
      <c r="H10" s="9"/>
    </row>
    <row r="11" spans="1:8" x14ac:dyDescent="0.25">
      <c r="A11" s="10"/>
      <c r="B11" s="11"/>
      <c r="C11" s="11"/>
      <c r="D11" s="19"/>
      <c r="E11" s="37"/>
      <c r="F11" s="11"/>
      <c r="G11" s="19"/>
      <c r="H11" s="11"/>
    </row>
    <row r="12" spans="1:8" x14ac:dyDescent="0.25">
      <c r="A12" s="10"/>
      <c r="B12" s="11"/>
      <c r="C12" s="11"/>
      <c r="D12" s="19"/>
      <c r="E12" s="37"/>
      <c r="F12" s="11"/>
      <c r="G12" s="37"/>
      <c r="H12" s="11"/>
    </row>
    <row r="13" spans="1:8" x14ac:dyDescent="0.25">
      <c r="A13" s="10"/>
      <c r="B13" s="11"/>
      <c r="C13" s="11"/>
      <c r="D13" s="19"/>
      <c r="E13" s="37"/>
      <c r="F13" s="11"/>
      <c r="G13" s="37"/>
      <c r="H13" s="11"/>
    </row>
    <row r="14" spans="1:8" x14ac:dyDescent="0.25">
      <c r="A14" s="10"/>
      <c r="B14" s="11"/>
      <c r="C14" s="11"/>
      <c r="D14" s="19"/>
      <c r="E14" s="37"/>
      <c r="F14" s="11"/>
      <c r="G14" s="19"/>
      <c r="H14" s="11"/>
    </row>
    <row r="15" spans="1:8" x14ac:dyDescent="0.25">
      <c r="A15" s="4"/>
      <c r="B15" s="11"/>
      <c r="C15" s="9"/>
      <c r="D15" s="21"/>
      <c r="F15" s="9"/>
      <c r="G15" s="23"/>
      <c r="H15" s="11"/>
    </row>
    <row r="16" spans="1:8" hidden="1" x14ac:dyDescent="0.25">
      <c r="A16" s="4">
        <v>42063</v>
      </c>
      <c r="B16" s="9">
        <f>+B15+G15</f>
        <v>0</v>
      </c>
      <c r="C16" s="9">
        <f t="shared" ref="C16" si="2">+H16</f>
        <v>0</v>
      </c>
      <c r="D16" s="21">
        <f t="shared" ref="D16" si="3">+B16+C16</f>
        <v>0</v>
      </c>
      <c r="E16" s="23"/>
      <c r="F16" s="9">
        <f>+D16+C15+C14+C13+C12+C11+C10+C9</f>
        <v>0</v>
      </c>
      <c r="G16" s="23"/>
      <c r="H16" s="9">
        <f>(A17-A16)/365*$D$5*B16</f>
        <v>0</v>
      </c>
    </row>
    <row r="17" spans="1:8" hidden="1" x14ac:dyDescent="0.25">
      <c r="A17" s="4">
        <v>42079</v>
      </c>
      <c r="B17" s="9"/>
      <c r="C17" s="9"/>
      <c r="D17" s="21"/>
      <c r="E17" s="23"/>
      <c r="F17" s="9"/>
      <c r="G17" s="23"/>
      <c r="H17" s="9"/>
    </row>
    <row r="18" spans="1:8" x14ac:dyDescent="0.25">
      <c r="A18" s="4"/>
      <c r="B18" s="9"/>
      <c r="C18" s="9"/>
      <c r="D18" s="21"/>
      <c r="E18" s="23"/>
      <c r="F18" s="9"/>
      <c r="G18" s="23"/>
      <c r="H18" s="9"/>
    </row>
    <row r="19" spans="1:8" x14ac:dyDescent="0.25">
      <c r="B19" s="9"/>
      <c r="C19" s="23"/>
      <c r="D19" s="21"/>
      <c r="E19" s="23"/>
      <c r="F19" s="9"/>
      <c r="G19" s="23"/>
      <c r="H19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11"/>
  <sheetViews>
    <sheetView workbookViewId="0">
      <selection activeCell="B8" sqref="B8"/>
    </sheetView>
  </sheetViews>
  <sheetFormatPr defaultRowHeight="15" x14ac:dyDescent="0.25"/>
  <cols>
    <col min="1" max="1" width="13.42578125" customWidth="1"/>
    <col min="2" max="2" width="11.85546875" customWidth="1"/>
    <col min="3" max="3" width="12.5703125" customWidth="1"/>
    <col min="4" max="4" width="12" customWidth="1"/>
    <col min="5" max="5" width="12.42578125" customWidth="1"/>
    <col min="6" max="6" width="14" customWidth="1"/>
    <col min="8" max="8" width="12.7109375" customWidth="1"/>
    <col min="10" max="10" width="10.5703125" bestFit="1" customWidth="1"/>
  </cols>
  <sheetData>
    <row r="4" spans="1:10" x14ac:dyDescent="0.25">
      <c r="C4" s="3"/>
      <c r="D4" s="3"/>
      <c r="H4" s="3">
        <v>0.33</v>
      </c>
      <c r="J4" s="3">
        <v>0.26500000000000001</v>
      </c>
    </row>
    <row r="5" spans="1:10" x14ac:dyDescent="0.25">
      <c r="A5" s="1" t="s">
        <v>16</v>
      </c>
      <c r="B5" s="1" t="s">
        <v>17</v>
      </c>
      <c r="C5" s="1" t="s">
        <v>18</v>
      </c>
      <c r="D5" s="1" t="s">
        <v>19</v>
      </c>
      <c r="E5" s="1" t="s">
        <v>20</v>
      </c>
      <c r="F5" s="1" t="s">
        <v>21</v>
      </c>
      <c r="G5" s="1" t="s">
        <v>22</v>
      </c>
      <c r="H5" s="1" t="s">
        <v>23</v>
      </c>
      <c r="J5" s="20" t="s">
        <v>24</v>
      </c>
    </row>
    <row r="7" spans="1:10" x14ac:dyDescent="0.25">
      <c r="A7" s="4">
        <v>41978</v>
      </c>
      <c r="B7" s="2">
        <v>27000</v>
      </c>
      <c r="C7" s="2">
        <f t="shared" ref="C7:C10" si="0">+H7</f>
        <v>636.42857142857133</v>
      </c>
      <c r="D7" s="2">
        <f t="shared" ref="D7:D10" si="1">+B7+C7</f>
        <v>27636.428571428572</v>
      </c>
      <c r="F7" s="2">
        <f>+D7</f>
        <v>27636.428571428572</v>
      </c>
      <c r="H7" s="2">
        <f>(+A8-A7)/364*$H$4*B7</f>
        <v>636.42857142857133</v>
      </c>
    </row>
    <row r="8" spans="1:10" x14ac:dyDescent="0.25">
      <c r="A8" s="4">
        <v>42004</v>
      </c>
      <c r="B8" s="2"/>
      <c r="C8" s="2"/>
      <c r="D8" s="2"/>
      <c r="F8" s="2"/>
      <c r="H8" s="2"/>
    </row>
    <row r="9" spans="1:10" x14ac:dyDescent="0.25">
      <c r="A9" s="4"/>
      <c r="B9" s="2"/>
      <c r="C9" s="2"/>
      <c r="D9" s="2"/>
      <c r="F9" s="2"/>
      <c r="H9" s="2"/>
    </row>
    <row r="10" spans="1:10" x14ac:dyDescent="0.25">
      <c r="A10" s="4"/>
      <c r="B10" s="2"/>
      <c r="C10" s="2"/>
      <c r="D10" s="2"/>
      <c r="F10" s="2"/>
      <c r="H10" s="2"/>
    </row>
    <row r="11" spans="1:10" x14ac:dyDescent="0.25">
      <c r="A11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"/>
  <sheetViews>
    <sheetView workbookViewId="0">
      <selection activeCell="C7" sqref="C7"/>
    </sheetView>
  </sheetViews>
  <sheetFormatPr defaultRowHeight="15" x14ac:dyDescent="0.25"/>
  <cols>
    <col min="2" max="2" width="12.7109375" customWidth="1"/>
    <col min="3" max="3" width="12.140625" customWidth="1"/>
    <col min="4" max="4" width="13.85546875" customWidth="1"/>
    <col min="5" max="5" width="11.42578125" customWidth="1"/>
    <col min="6" max="6" width="11" customWidth="1"/>
    <col min="7" max="7" width="10.42578125" customWidth="1"/>
    <col min="8" max="8" width="10.28515625" customWidth="1"/>
    <col min="9" max="9" width="12.7109375" customWidth="1"/>
  </cols>
  <sheetData>
    <row r="2" spans="2:10" x14ac:dyDescent="0.25">
      <c r="B2" s="27"/>
      <c r="C2" s="27"/>
      <c r="D2" s="20" t="s">
        <v>25</v>
      </c>
      <c r="E2" s="27"/>
      <c r="F2" s="27"/>
      <c r="G2" s="27"/>
      <c r="H2" s="27"/>
      <c r="I2" s="27"/>
    </row>
    <row r="3" spans="2:10" x14ac:dyDescent="0.25">
      <c r="B3" s="27"/>
      <c r="C3" s="27"/>
      <c r="D3" s="28"/>
      <c r="E3" s="27"/>
      <c r="F3" s="27"/>
      <c r="G3" s="27"/>
      <c r="H3" s="27"/>
      <c r="I3" s="27"/>
    </row>
    <row r="4" spans="2:10" x14ac:dyDescent="0.25">
      <c r="B4" s="20" t="s">
        <v>16</v>
      </c>
      <c r="C4" s="20" t="s">
        <v>17</v>
      </c>
      <c r="D4" s="20" t="s">
        <v>18</v>
      </c>
      <c r="E4" s="20" t="s">
        <v>19</v>
      </c>
      <c r="F4" s="20" t="s">
        <v>20</v>
      </c>
      <c r="G4" s="20" t="s">
        <v>21</v>
      </c>
      <c r="H4" s="20" t="s">
        <v>22</v>
      </c>
      <c r="I4" s="20" t="s">
        <v>23</v>
      </c>
    </row>
    <row r="5" spans="2:10" x14ac:dyDescent="0.25">
      <c r="B5" s="14"/>
      <c r="C5" s="14"/>
      <c r="D5" s="54">
        <v>0.33</v>
      </c>
      <c r="E5" s="14"/>
      <c r="F5" s="14"/>
      <c r="G5" s="14"/>
      <c r="H5" s="14"/>
      <c r="I5" s="14"/>
    </row>
    <row r="6" spans="2:10" x14ac:dyDescent="0.25">
      <c r="B6" s="10">
        <v>41969</v>
      </c>
      <c r="C6" s="12">
        <v>1500</v>
      </c>
      <c r="D6" s="12">
        <f t="shared" ref="D6:D7" si="0">+I6</f>
        <v>5.4246575342465757</v>
      </c>
      <c r="E6" s="12">
        <f t="shared" ref="E6:E7" si="1">+C6+D6</f>
        <v>1505.4246575342465</v>
      </c>
      <c r="F6" s="17">
        <v>18132.55</v>
      </c>
      <c r="G6" s="12">
        <f>+E6</f>
        <v>1505.4246575342465</v>
      </c>
      <c r="H6" s="17"/>
      <c r="I6" s="12">
        <f>(+B7-B6)/365*$D$5*C6</f>
        <v>5.4246575342465757</v>
      </c>
    </row>
    <row r="7" spans="2:10" x14ac:dyDescent="0.25">
      <c r="B7" s="6">
        <v>41973</v>
      </c>
      <c r="C7" s="7"/>
      <c r="D7" s="12"/>
      <c r="E7" s="7"/>
      <c r="F7" s="14"/>
      <c r="G7" s="12"/>
      <c r="H7" s="17"/>
      <c r="I7" s="12"/>
    </row>
    <row r="8" spans="2:10" x14ac:dyDescent="0.25">
      <c r="B8" s="4"/>
      <c r="C8" s="2"/>
      <c r="D8" s="24"/>
      <c r="E8" s="12"/>
      <c r="F8" s="26"/>
      <c r="G8" s="24"/>
      <c r="H8" s="25"/>
      <c r="I8" s="24"/>
      <c r="J8" s="26"/>
    </row>
    <row r="9" spans="2:10" x14ac:dyDescent="0.25">
      <c r="B9" s="4"/>
      <c r="C9" s="2"/>
      <c r="D9" s="12"/>
      <c r="E9" s="12"/>
      <c r="F9" s="14"/>
      <c r="G9" s="12"/>
      <c r="H9" s="14"/>
      <c r="I9" s="12"/>
      <c r="J9" s="14"/>
    </row>
    <row r="10" spans="2:10" x14ac:dyDescent="0.25">
      <c r="B10" s="4"/>
      <c r="C10" s="2"/>
      <c r="D10" s="12"/>
      <c r="E10" s="12"/>
      <c r="G10" s="12"/>
      <c r="I10" s="12"/>
    </row>
    <row r="11" spans="2:10" x14ac:dyDescent="0.25">
      <c r="B11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5"/>
  <sheetViews>
    <sheetView zoomScaleNormal="100" workbookViewId="0">
      <selection activeCell="B15" sqref="B15"/>
    </sheetView>
  </sheetViews>
  <sheetFormatPr defaultRowHeight="15" x14ac:dyDescent="0.25"/>
  <cols>
    <col min="2" max="2" width="12" customWidth="1"/>
    <col min="3" max="3" width="11.7109375" customWidth="1"/>
    <col min="4" max="4" width="12.85546875" customWidth="1"/>
    <col min="5" max="5" width="16.7109375" customWidth="1"/>
    <col min="6" max="6" width="12" customWidth="1"/>
    <col min="7" max="7" width="13.42578125" customWidth="1"/>
    <col min="8" max="8" width="12.42578125" customWidth="1"/>
    <col min="9" max="9" width="10.85546875" customWidth="1"/>
  </cols>
  <sheetData>
    <row r="3" spans="2:10" x14ac:dyDescent="0.25">
      <c r="B3" s="27"/>
      <c r="C3" s="27"/>
      <c r="D3" s="20" t="s">
        <v>25</v>
      </c>
      <c r="E3" s="27"/>
      <c r="F3" s="27"/>
      <c r="G3" s="27"/>
      <c r="H3" s="27"/>
      <c r="I3" s="27"/>
    </row>
    <row r="4" spans="2:10" x14ac:dyDescent="0.25">
      <c r="B4" s="27"/>
      <c r="C4" s="27"/>
      <c r="D4" s="28">
        <v>0.33</v>
      </c>
      <c r="E4" s="27"/>
      <c r="F4" s="27"/>
      <c r="G4" s="27"/>
      <c r="H4" s="27"/>
      <c r="I4" s="27"/>
    </row>
    <row r="5" spans="2:10" x14ac:dyDescent="0.25">
      <c r="B5" s="20" t="s">
        <v>16</v>
      </c>
      <c r="C5" s="20" t="s">
        <v>17</v>
      </c>
      <c r="D5" s="20" t="s">
        <v>18</v>
      </c>
      <c r="E5" s="20" t="s">
        <v>19</v>
      </c>
      <c r="F5" s="20" t="s">
        <v>20</v>
      </c>
      <c r="G5" s="20" t="s">
        <v>21</v>
      </c>
      <c r="H5" s="20" t="s">
        <v>22</v>
      </c>
      <c r="I5" s="20" t="s">
        <v>23</v>
      </c>
    </row>
    <row r="7" spans="2:10" hidden="1" x14ac:dyDescent="0.25">
      <c r="D7" s="3">
        <v>0.33</v>
      </c>
    </row>
    <row r="8" spans="2:10" hidden="1" x14ac:dyDescent="0.25">
      <c r="B8" s="4">
        <v>41836</v>
      </c>
      <c r="C8" s="5">
        <v>12700</v>
      </c>
      <c r="D8" s="2">
        <f>+I8</f>
        <v>172.70604395604397</v>
      </c>
      <c r="E8" s="2">
        <f>C8+D8</f>
        <v>12872.706043956045</v>
      </c>
      <c r="G8" s="2">
        <f>+E8</f>
        <v>12872.706043956045</v>
      </c>
      <c r="H8" s="5"/>
      <c r="I8" s="2">
        <f>(+B9-B8)/364*$D$4*C8</f>
        <v>172.70604395604397</v>
      </c>
    </row>
    <row r="9" spans="2:10" hidden="1" x14ac:dyDescent="0.25">
      <c r="B9" s="4">
        <v>41851</v>
      </c>
      <c r="C9" s="5">
        <f t="shared" ref="C9:C14" si="0">+C8</f>
        <v>12700</v>
      </c>
      <c r="D9" s="2">
        <f t="shared" ref="D9:D14" si="1">+I9</f>
        <v>356.92582417582423</v>
      </c>
      <c r="E9" s="2">
        <f t="shared" ref="E9:E14" si="2">C9+D9</f>
        <v>13056.925824175823</v>
      </c>
      <c r="G9" s="2">
        <f>+E9+D8</f>
        <v>13229.631868131868</v>
      </c>
      <c r="H9" s="5"/>
      <c r="I9" s="2">
        <f t="shared" ref="I9:I14" si="3">(+B10-B9)/364*$D$4*C9</f>
        <v>356.92582417582423</v>
      </c>
    </row>
    <row r="10" spans="2:10" hidden="1" x14ac:dyDescent="0.25">
      <c r="B10" s="4">
        <v>41882</v>
      </c>
      <c r="C10" s="5">
        <f t="shared" si="0"/>
        <v>12700</v>
      </c>
      <c r="D10" s="2">
        <f t="shared" si="1"/>
        <v>345.41208791208794</v>
      </c>
      <c r="E10" s="2">
        <f t="shared" si="2"/>
        <v>13045.412087912087</v>
      </c>
      <c r="G10" s="2">
        <f>+E10+D9+D8</f>
        <v>13575.043956043955</v>
      </c>
      <c r="H10" s="5"/>
      <c r="I10" s="2">
        <f t="shared" si="3"/>
        <v>345.41208791208794</v>
      </c>
    </row>
    <row r="11" spans="2:10" hidden="1" x14ac:dyDescent="0.25">
      <c r="B11" s="10">
        <v>41912</v>
      </c>
      <c r="C11" s="17">
        <f t="shared" si="0"/>
        <v>12700</v>
      </c>
      <c r="D11" s="12">
        <f t="shared" si="1"/>
        <v>356.92582417582423</v>
      </c>
      <c r="E11" s="12">
        <f t="shared" si="2"/>
        <v>13056.925824175823</v>
      </c>
      <c r="F11" s="14"/>
      <c r="G11" s="12">
        <f>+E11+D10+D9+D8</f>
        <v>13931.969780219779</v>
      </c>
      <c r="H11" s="17"/>
      <c r="I11" s="12">
        <f t="shared" si="3"/>
        <v>356.92582417582423</v>
      </c>
      <c r="J11" s="14"/>
    </row>
    <row r="12" spans="2:10" hidden="1" x14ac:dyDescent="0.25">
      <c r="B12" s="10">
        <v>41943</v>
      </c>
      <c r="C12" s="17">
        <f t="shared" si="0"/>
        <v>12700</v>
      </c>
      <c r="D12" s="12">
        <f t="shared" si="1"/>
        <v>345.41208791208794</v>
      </c>
      <c r="E12" s="12">
        <f t="shared" si="2"/>
        <v>13045.412087912087</v>
      </c>
      <c r="F12" s="14"/>
      <c r="G12" s="12">
        <f>+E12+D11+D10+D9+D8</f>
        <v>14277.381868131866</v>
      </c>
      <c r="H12" s="17"/>
      <c r="I12" s="12">
        <f t="shared" si="3"/>
        <v>345.41208791208794</v>
      </c>
      <c r="J12" s="14"/>
    </row>
    <row r="13" spans="2:10" hidden="1" x14ac:dyDescent="0.25">
      <c r="B13" s="6">
        <v>41973</v>
      </c>
      <c r="C13" s="8">
        <f t="shared" si="0"/>
        <v>12700</v>
      </c>
      <c r="D13" s="7">
        <f t="shared" si="1"/>
        <v>356.92582417582423</v>
      </c>
      <c r="E13" s="7">
        <f t="shared" si="2"/>
        <v>13056.925824175823</v>
      </c>
      <c r="F13" s="13"/>
      <c r="G13" s="7">
        <f>+E13+D12+D11+D10+D9+D8</f>
        <v>14634.30769230769</v>
      </c>
      <c r="H13" s="8"/>
      <c r="I13" s="7">
        <f t="shared" si="3"/>
        <v>356.92582417582423</v>
      </c>
      <c r="J13" s="13"/>
    </row>
    <row r="14" spans="2:10" x14ac:dyDescent="0.25">
      <c r="B14" s="4">
        <v>42004</v>
      </c>
      <c r="C14" s="5">
        <f t="shared" si="0"/>
        <v>12700</v>
      </c>
      <c r="D14" s="2">
        <f t="shared" si="1"/>
        <v>172.70604395604397</v>
      </c>
      <c r="E14" s="2">
        <f t="shared" si="2"/>
        <v>12872.706043956045</v>
      </c>
      <c r="G14" s="2">
        <f>+E14+D13+D12+D11+D10+D9+D8</f>
        <v>14807.013736263734</v>
      </c>
      <c r="H14" s="5"/>
      <c r="I14" s="2">
        <f t="shared" si="3"/>
        <v>172.70604395604397</v>
      </c>
      <c r="J14" s="29">
        <v>42005</v>
      </c>
    </row>
    <row r="15" spans="2:10" x14ac:dyDescent="0.25">
      <c r="B15" s="4">
        <v>42019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2"/>
  <sheetViews>
    <sheetView workbookViewId="0">
      <selection activeCell="C9" sqref="C9"/>
    </sheetView>
  </sheetViews>
  <sheetFormatPr defaultRowHeight="15" x14ac:dyDescent="0.25"/>
  <cols>
    <col min="2" max="2" width="10.7109375" bestFit="1" customWidth="1"/>
    <col min="3" max="3" width="11.28515625" customWidth="1"/>
    <col min="4" max="4" width="16" customWidth="1"/>
    <col min="5" max="5" width="18" customWidth="1"/>
    <col min="6" max="6" width="10.5703125" customWidth="1"/>
    <col min="7" max="7" width="12.7109375" customWidth="1"/>
    <col min="8" max="8" width="11.42578125" customWidth="1"/>
    <col min="9" max="9" width="11.140625" customWidth="1"/>
    <col min="10" max="10" width="10.28515625" customWidth="1"/>
    <col min="11" max="11" width="11.5703125" customWidth="1"/>
    <col min="12" max="12" width="10.85546875" customWidth="1"/>
    <col min="13" max="13" width="10.42578125" customWidth="1"/>
  </cols>
  <sheetData>
    <row r="3" spans="1:10" x14ac:dyDescent="0.25">
      <c r="C3" s="27"/>
      <c r="D3" s="20" t="s">
        <v>25</v>
      </c>
    </row>
    <row r="5" spans="1:10" x14ac:dyDescent="0.25">
      <c r="C5" s="3">
        <v>0.33</v>
      </c>
    </row>
    <row r="6" spans="1:10" x14ac:dyDescent="0.25">
      <c r="B6" s="20" t="s">
        <v>16</v>
      </c>
      <c r="C6" s="20" t="s">
        <v>17</v>
      </c>
      <c r="D6" s="20" t="s">
        <v>18</v>
      </c>
      <c r="E6" s="20" t="s">
        <v>19</v>
      </c>
      <c r="F6" s="20" t="s">
        <v>20</v>
      </c>
      <c r="G6" s="20" t="s">
        <v>21</v>
      </c>
      <c r="H6" s="20" t="s">
        <v>22</v>
      </c>
      <c r="I6" s="20" t="s">
        <v>23</v>
      </c>
    </row>
    <row r="8" spans="1:10" x14ac:dyDescent="0.25">
      <c r="A8" s="13"/>
      <c r="B8" s="6">
        <v>41992</v>
      </c>
      <c r="C8" s="8">
        <v>11000</v>
      </c>
      <c r="D8" s="8">
        <f>+I8</f>
        <v>119.34246575342466</v>
      </c>
      <c r="E8" s="8">
        <f>+C8+D8</f>
        <v>11119.342465753425</v>
      </c>
      <c r="F8" s="8"/>
      <c r="G8" s="8">
        <f>+E8</f>
        <v>11119.342465753425</v>
      </c>
      <c r="H8" s="13"/>
      <c r="I8" s="8">
        <f>+C5*C8*(B9-B8)/365</f>
        <v>119.34246575342466</v>
      </c>
      <c r="J8" s="13"/>
    </row>
    <row r="9" spans="1:10" x14ac:dyDescent="0.25">
      <c r="B9" s="4">
        <v>42004</v>
      </c>
      <c r="C9" s="2"/>
      <c r="D9" s="5"/>
      <c r="E9" s="5"/>
      <c r="G9" s="2"/>
      <c r="I9" s="5"/>
    </row>
    <row r="10" spans="1:10" x14ac:dyDescent="0.25">
      <c r="B10" s="4"/>
      <c r="C10" s="2"/>
      <c r="D10" s="5"/>
      <c r="E10" s="5"/>
      <c r="G10" s="2"/>
      <c r="I10" s="5"/>
    </row>
    <row r="11" spans="1:10" x14ac:dyDescent="0.25">
      <c r="B11" s="4"/>
      <c r="C11" s="2"/>
      <c r="D11" s="5"/>
      <c r="E11" s="5"/>
      <c r="G11" s="2"/>
      <c r="I11" s="5"/>
    </row>
    <row r="12" spans="1:10" x14ac:dyDescent="0.25">
      <c r="B12" s="4"/>
      <c r="I1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Int Inc 2015</vt:lpstr>
      <vt:lpstr>Clients 1</vt:lpstr>
      <vt:lpstr>Clients 2</vt:lpstr>
      <vt:lpstr>Clients 3</vt:lpstr>
      <vt:lpstr>Clients 4</vt:lpstr>
      <vt:lpstr>Cat 2</vt:lpstr>
      <vt:lpstr>Cat 3</vt:lpstr>
      <vt:lpstr>CAT 4</vt:lpstr>
      <vt:lpstr>CAT 5</vt:lpstr>
      <vt:lpstr>Cat 1</vt:lpstr>
      <vt:lpstr>Sheet2</vt:lpstr>
      <vt:lpstr>0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Elsie Enninful-Adu</dc:creator>
  <cp:lastModifiedBy>Grace Opoku Onyinah</cp:lastModifiedBy>
  <cp:lastPrinted>2015-01-08T23:23:16Z</cp:lastPrinted>
  <dcterms:created xsi:type="dcterms:W3CDTF">2014-12-06T14:37:29Z</dcterms:created>
  <dcterms:modified xsi:type="dcterms:W3CDTF">2015-05-01T00:53:30Z</dcterms:modified>
</cp:coreProperties>
</file>