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/>
  <xr:revisionPtr revIDLastSave="0" documentId="13_ncr:1_{3FCF0A79-558E-489A-9EFF-DE65D688343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总计" sheetId="9" r:id="rId1"/>
    <sheet name="读编码" sheetId="8" r:id="rId2"/>
    <sheet name="银期" sheetId="10" r:id="rId3"/>
    <sheet name="银证" sheetId="11" r:id="rId4"/>
  </sheets>
  <externalReferences>
    <externalReference r:id="rId5"/>
  </externalReferences>
  <definedNames>
    <definedName name="_xlnm._FilterDatabase" localSheetId="2" hidden="1">银期!$A$1:$K$100</definedName>
    <definedName name="_xlnm._FilterDatabase" localSheetId="3" hidden="1">银证!$A$1:$K$100</definedName>
    <definedName name="_xlnm._FilterDatabase" localSheetId="0" hidden="1">总计!$A$1:$L$82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8" l="1"/>
  <c r="A54" i="11" s="1"/>
  <c r="A52" i="11"/>
  <c r="A53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D25" i="8"/>
  <c r="D22" i="8"/>
  <c r="D17" i="8"/>
  <c r="D16" i="8"/>
  <c r="D7" i="8"/>
  <c r="D3" i="8"/>
  <c r="D4" i="8"/>
  <c r="D9" i="8"/>
  <c r="D10" i="8"/>
  <c r="D13" i="8"/>
  <c r="D14" i="8"/>
  <c r="D15" i="8"/>
  <c r="D18" i="8"/>
  <c r="D19" i="8"/>
  <c r="D20" i="8"/>
  <c r="D21" i="8"/>
  <c r="D23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G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 l="1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A67" i="10" l="1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F68" i="9" l="1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6" i="9"/>
  <c r="F45" i="9"/>
  <c r="B5" i="8" l="1"/>
  <c r="B6" i="8"/>
  <c r="B7" i="8"/>
  <c r="B8" i="8"/>
  <c r="C8" i="8" s="1"/>
  <c r="B10" i="8"/>
  <c r="B11" i="8"/>
  <c r="B12" i="8"/>
  <c r="B14" i="8"/>
  <c r="B15" i="8"/>
  <c r="B16" i="8"/>
  <c r="B17" i="8"/>
  <c r="B18" i="8"/>
  <c r="B19" i="8"/>
  <c r="B20" i="8"/>
  <c r="B21" i="8"/>
  <c r="B22" i="8"/>
  <c r="B25" i="8"/>
  <c r="B27" i="8"/>
  <c r="B29" i="8"/>
  <c r="B30" i="8"/>
  <c r="B31" i="8"/>
  <c r="B32" i="8"/>
  <c r="B33" i="8"/>
  <c r="B34" i="8"/>
  <c r="B35" i="8"/>
  <c r="B37" i="8"/>
  <c r="B38" i="8"/>
  <c r="B39" i="8"/>
  <c r="B40" i="8"/>
  <c r="B41" i="8"/>
  <c r="B42" i="8"/>
  <c r="B43" i="8"/>
  <c r="B44" i="8"/>
  <c r="B45" i="8"/>
  <c r="B46" i="8"/>
  <c r="B47" i="8"/>
  <c r="B49" i="8"/>
  <c r="B52" i="8"/>
  <c r="C52" i="8" s="1"/>
  <c r="B53" i="8"/>
  <c r="C53" i="8" s="1"/>
  <c r="C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C74" i="8" s="1"/>
  <c r="B75" i="8"/>
  <c r="B76" i="8"/>
  <c r="B77" i="8"/>
  <c r="B78" i="8"/>
  <c r="B79" i="8"/>
  <c r="B80" i="8"/>
  <c r="B81" i="8"/>
  <c r="B82" i="8"/>
  <c r="C82" i="8" s="1"/>
  <c r="B83" i="8"/>
  <c r="B84" i="8"/>
  <c r="B85" i="8"/>
  <c r="B86" i="8"/>
  <c r="B87" i="8"/>
  <c r="B88" i="8"/>
  <c r="B89" i="8"/>
  <c r="B90" i="8"/>
  <c r="C90" i="8" s="1"/>
  <c r="B91" i="8"/>
  <c r="B92" i="8"/>
  <c r="B93" i="8"/>
  <c r="B94" i="8"/>
  <c r="B95" i="8"/>
  <c r="B96" i="8"/>
  <c r="B97" i="8"/>
  <c r="B98" i="8"/>
  <c r="C98" i="8" s="1"/>
  <c r="B99" i="8"/>
  <c r="B100" i="8"/>
  <c r="C3" i="8"/>
  <c r="C4" i="8"/>
  <c r="C5" i="8"/>
  <c r="C6" i="8"/>
  <c r="C7" i="8"/>
  <c r="C9" i="8"/>
  <c r="C11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27" i="8"/>
  <c r="C28" i="8"/>
  <c r="C29" i="8"/>
  <c r="C30" i="8"/>
  <c r="C31" i="8"/>
  <c r="C32" i="8"/>
  <c r="C33" i="8"/>
  <c r="C35" i="8"/>
  <c r="C36" i="8"/>
  <c r="C37" i="8"/>
  <c r="C38" i="8"/>
  <c r="C39" i="8"/>
  <c r="C40" i="8"/>
  <c r="C41" i="8"/>
  <c r="C43" i="8"/>
  <c r="C44" i="8"/>
  <c r="C45" i="8"/>
  <c r="C46" i="8"/>
  <c r="C47" i="8"/>
  <c r="C48" i="8"/>
  <c r="C49" i="8"/>
  <c r="C51" i="8"/>
  <c r="C55" i="8"/>
  <c r="C56" i="8"/>
  <c r="C57" i="8"/>
  <c r="C59" i="8"/>
  <c r="C60" i="8"/>
  <c r="C61" i="8"/>
  <c r="C62" i="8"/>
  <c r="C63" i="8"/>
  <c r="C64" i="8"/>
  <c r="C65" i="8"/>
  <c r="C67" i="8"/>
  <c r="C68" i="8"/>
  <c r="C69" i="8"/>
  <c r="C70" i="8"/>
  <c r="C71" i="8"/>
  <c r="C72" i="8"/>
  <c r="C73" i="8"/>
  <c r="C75" i="8"/>
  <c r="C76" i="8"/>
  <c r="C77" i="8"/>
  <c r="C78" i="8"/>
  <c r="C79" i="8"/>
  <c r="C80" i="8"/>
  <c r="C81" i="8"/>
  <c r="C83" i="8"/>
  <c r="C84" i="8"/>
  <c r="C85" i="8"/>
  <c r="C86" i="8"/>
  <c r="C87" i="8"/>
  <c r="C88" i="8"/>
  <c r="C89" i="8"/>
  <c r="C91" i="8"/>
  <c r="C92" i="8"/>
  <c r="C93" i="8"/>
  <c r="C94" i="8"/>
  <c r="C95" i="8"/>
  <c r="C96" i="8"/>
  <c r="C97" i="8"/>
  <c r="C99" i="8"/>
  <c r="C100" i="8"/>
  <c r="C66" i="8" l="1"/>
  <c r="A66" i="10"/>
  <c r="C58" i="8"/>
  <c r="A58" i="10"/>
  <c r="C50" i="8"/>
  <c r="A50" i="10"/>
  <c r="A50" i="11"/>
  <c r="C42" i="8"/>
  <c r="A42" i="11"/>
  <c r="A42" i="10"/>
  <c r="C34" i="8"/>
  <c r="A34" i="11"/>
  <c r="A34" i="10"/>
  <c r="C26" i="8"/>
  <c r="A26" i="10"/>
  <c r="A26" i="11"/>
  <c r="C18" i="8"/>
  <c r="A18" i="10"/>
  <c r="A18" i="11"/>
  <c r="C10" i="8"/>
  <c r="A10" i="10"/>
  <c r="A10" i="11"/>
  <c r="A65" i="10"/>
  <c r="A57" i="10"/>
  <c r="A49" i="10"/>
  <c r="A49" i="11"/>
  <c r="A41" i="10"/>
  <c r="A41" i="11"/>
  <c r="A33" i="10"/>
  <c r="A33" i="11"/>
  <c r="A25" i="10"/>
  <c r="A25" i="11"/>
  <c r="A17" i="10"/>
  <c r="A17" i="11"/>
  <c r="A9" i="10"/>
  <c r="A9" i="11"/>
  <c r="A64" i="10"/>
  <c r="A56" i="10"/>
  <c r="A48" i="10"/>
  <c r="A48" i="11"/>
  <c r="A40" i="10"/>
  <c r="A40" i="11"/>
  <c r="A32" i="10"/>
  <c r="A32" i="11"/>
  <c r="A24" i="10"/>
  <c r="A24" i="11"/>
  <c r="A16" i="10"/>
  <c r="A16" i="11"/>
  <c r="A8" i="10"/>
  <c r="A8" i="11"/>
  <c r="A63" i="10"/>
  <c r="A55" i="10"/>
  <c r="A47" i="10"/>
  <c r="A47" i="11"/>
  <c r="A39" i="10"/>
  <c r="A39" i="11"/>
  <c r="A31" i="10"/>
  <c r="A31" i="11"/>
  <c r="A23" i="10"/>
  <c r="A23" i="11"/>
  <c r="A15" i="11"/>
  <c r="A15" i="10"/>
  <c r="A7" i="11"/>
  <c r="A7" i="10"/>
  <c r="A62" i="10"/>
  <c r="A54" i="10"/>
  <c r="A46" i="11"/>
  <c r="A46" i="10"/>
  <c r="A38" i="11"/>
  <c r="A38" i="10"/>
  <c r="A30" i="11"/>
  <c r="A30" i="10"/>
  <c r="A22" i="11"/>
  <c r="A22" i="10"/>
  <c r="A14" i="11"/>
  <c r="A14" i="10"/>
  <c r="A6" i="11"/>
  <c r="A6" i="10"/>
  <c r="A61" i="10"/>
  <c r="A53" i="10"/>
  <c r="A45" i="11"/>
  <c r="A45" i="10"/>
  <c r="A37" i="11"/>
  <c r="A37" i="10"/>
  <c r="A29" i="11"/>
  <c r="A29" i="10"/>
  <c r="A21" i="11"/>
  <c r="A21" i="10"/>
  <c r="A13" i="11"/>
  <c r="A13" i="10"/>
  <c r="A5" i="11"/>
  <c r="A5" i="10"/>
  <c r="A60" i="10"/>
  <c r="A52" i="10"/>
  <c r="A44" i="11"/>
  <c r="A44" i="10"/>
  <c r="A36" i="10"/>
  <c r="A36" i="11"/>
  <c r="A28" i="11"/>
  <c r="A28" i="10"/>
  <c r="A20" i="11"/>
  <c r="A20" i="10"/>
  <c r="A12" i="11"/>
  <c r="A12" i="10"/>
  <c r="A4" i="11"/>
  <c r="A4" i="10"/>
  <c r="A59" i="10"/>
  <c r="A51" i="11"/>
  <c r="A51" i="10"/>
  <c r="A43" i="11"/>
  <c r="A43" i="10"/>
  <c r="A35" i="11"/>
  <c r="A35" i="10"/>
  <c r="A27" i="11"/>
  <c r="A27" i="10"/>
  <c r="A19" i="11"/>
  <c r="A19" i="10"/>
  <c r="A11" i="11"/>
  <c r="A11" i="10"/>
  <c r="A3" i="11"/>
  <c r="A3" i="10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K50" i="11" l="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F50" i="11"/>
  <c r="J50" i="11" s="1"/>
  <c r="F51" i="11"/>
  <c r="J51" i="11" s="1"/>
  <c r="F52" i="11"/>
  <c r="J52" i="11" s="1"/>
  <c r="F53" i="11"/>
  <c r="J53" i="11" s="1"/>
  <c r="F54" i="11"/>
  <c r="J54" i="11" s="1"/>
  <c r="F55" i="11"/>
  <c r="J55" i="11" s="1"/>
  <c r="F56" i="11"/>
  <c r="J56" i="11" s="1"/>
  <c r="F57" i="11"/>
  <c r="J57" i="11" s="1"/>
  <c r="F58" i="11"/>
  <c r="J58" i="11" s="1"/>
  <c r="F59" i="11"/>
  <c r="J59" i="11" s="1"/>
  <c r="F60" i="11"/>
  <c r="J60" i="11" s="1"/>
  <c r="F61" i="11"/>
  <c r="J61" i="11" s="1"/>
  <c r="F62" i="11"/>
  <c r="J62" i="11" s="1"/>
  <c r="F63" i="11"/>
  <c r="J63" i="11" s="1"/>
  <c r="F64" i="11"/>
  <c r="J64" i="11" s="1"/>
  <c r="F65" i="11"/>
  <c r="J65" i="11" s="1"/>
  <c r="F66" i="11"/>
  <c r="J66" i="11" s="1"/>
  <c r="F67" i="11"/>
  <c r="J67" i="11" s="1"/>
  <c r="F68" i="11"/>
  <c r="J68" i="11" s="1"/>
  <c r="F69" i="11"/>
  <c r="J69" i="11" s="1"/>
  <c r="F70" i="11"/>
  <c r="J70" i="11" s="1"/>
  <c r="F71" i="11"/>
  <c r="J71" i="11" s="1"/>
  <c r="F72" i="11"/>
  <c r="J72" i="11" s="1"/>
  <c r="F73" i="11"/>
  <c r="J73" i="11" s="1"/>
  <c r="F74" i="11"/>
  <c r="J74" i="11" s="1"/>
  <c r="F75" i="11"/>
  <c r="J75" i="11" s="1"/>
  <c r="F76" i="11"/>
  <c r="J76" i="11" s="1"/>
  <c r="F77" i="11"/>
  <c r="J77" i="11" s="1"/>
  <c r="F78" i="11"/>
  <c r="J78" i="11" s="1"/>
  <c r="F79" i="11"/>
  <c r="J79" i="11" s="1"/>
  <c r="F80" i="11"/>
  <c r="J80" i="11" s="1"/>
  <c r="F81" i="11"/>
  <c r="J81" i="11" s="1"/>
  <c r="F82" i="11"/>
  <c r="J82" i="11" s="1"/>
  <c r="F83" i="11"/>
  <c r="J83" i="11" s="1"/>
  <c r="F84" i="11"/>
  <c r="J84" i="11" s="1"/>
  <c r="F85" i="11"/>
  <c r="J85" i="11" s="1"/>
  <c r="F86" i="11"/>
  <c r="J86" i="11" s="1"/>
  <c r="F87" i="11"/>
  <c r="J87" i="11" s="1"/>
  <c r="F88" i="11"/>
  <c r="J88" i="11" s="1"/>
  <c r="F89" i="11"/>
  <c r="J89" i="11" s="1"/>
  <c r="F90" i="11"/>
  <c r="J90" i="11" s="1"/>
  <c r="F91" i="11"/>
  <c r="J91" i="11" s="1"/>
  <c r="F92" i="11"/>
  <c r="J92" i="11" s="1"/>
  <c r="F93" i="11"/>
  <c r="J93" i="11" s="1"/>
  <c r="F94" i="11"/>
  <c r="J94" i="11" s="1"/>
  <c r="F95" i="11"/>
  <c r="J95" i="11" s="1"/>
  <c r="F96" i="11"/>
  <c r="J96" i="11" s="1"/>
  <c r="F97" i="11"/>
  <c r="J97" i="11" s="1"/>
  <c r="F98" i="11"/>
  <c r="J98" i="11" s="1"/>
  <c r="F99" i="11"/>
  <c r="J99" i="11" s="1"/>
  <c r="F100" i="11"/>
  <c r="J100" i="11" s="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F50" i="10"/>
  <c r="J50" i="10" s="1"/>
  <c r="F51" i="10"/>
  <c r="J51" i="10" s="1"/>
  <c r="F52" i="10"/>
  <c r="J52" i="10" s="1"/>
  <c r="F53" i="10"/>
  <c r="J53" i="10" s="1"/>
  <c r="F54" i="10"/>
  <c r="J54" i="10" s="1"/>
  <c r="F55" i="10"/>
  <c r="J55" i="10" s="1"/>
  <c r="F56" i="10"/>
  <c r="J56" i="10" s="1"/>
  <c r="F57" i="10"/>
  <c r="J57" i="10" s="1"/>
  <c r="F58" i="10"/>
  <c r="J58" i="10" s="1"/>
  <c r="F59" i="10"/>
  <c r="J59" i="10" s="1"/>
  <c r="F60" i="10"/>
  <c r="J60" i="10" s="1"/>
  <c r="F61" i="10"/>
  <c r="J61" i="10" s="1"/>
  <c r="F62" i="10"/>
  <c r="J62" i="10" s="1"/>
  <c r="F63" i="10"/>
  <c r="J63" i="10" s="1"/>
  <c r="F64" i="10"/>
  <c r="J64" i="10" s="1"/>
  <c r="F65" i="10"/>
  <c r="J65" i="10" s="1"/>
  <c r="F66" i="10"/>
  <c r="J66" i="10" s="1"/>
  <c r="F67" i="10"/>
  <c r="J67" i="10" s="1"/>
  <c r="F68" i="10"/>
  <c r="J68" i="10" s="1"/>
  <c r="F69" i="10"/>
  <c r="J69" i="10" s="1"/>
  <c r="F70" i="10"/>
  <c r="J70" i="10" s="1"/>
  <c r="F71" i="10"/>
  <c r="J71" i="10" s="1"/>
  <c r="F72" i="10"/>
  <c r="J72" i="10" s="1"/>
  <c r="F73" i="10"/>
  <c r="J73" i="10" s="1"/>
  <c r="F74" i="10"/>
  <c r="J74" i="10" s="1"/>
  <c r="F75" i="10"/>
  <c r="J75" i="10" s="1"/>
  <c r="F76" i="10"/>
  <c r="J76" i="10" s="1"/>
  <c r="F77" i="10"/>
  <c r="J77" i="10" s="1"/>
  <c r="F78" i="10"/>
  <c r="J78" i="10" s="1"/>
  <c r="F79" i="10"/>
  <c r="J79" i="10" s="1"/>
  <c r="F80" i="10"/>
  <c r="J80" i="10" s="1"/>
  <c r="F81" i="10"/>
  <c r="J81" i="10" s="1"/>
  <c r="F82" i="10"/>
  <c r="J82" i="10" s="1"/>
  <c r="F83" i="10"/>
  <c r="J83" i="10" s="1"/>
  <c r="F84" i="10"/>
  <c r="J84" i="10" s="1"/>
  <c r="F85" i="10"/>
  <c r="J85" i="10" s="1"/>
  <c r="F86" i="10"/>
  <c r="J86" i="10" s="1"/>
  <c r="F87" i="10"/>
  <c r="J87" i="10" s="1"/>
  <c r="F88" i="10"/>
  <c r="J88" i="10" s="1"/>
  <c r="F89" i="10"/>
  <c r="J89" i="10" s="1"/>
  <c r="F90" i="10"/>
  <c r="J90" i="10" s="1"/>
  <c r="F91" i="10"/>
  <c r="J91" i="10" s="1"/>
  <c r="F92" i="10"/>
  <c r="J92" i="10" s="1"/>
  <c r="F93" i="10"/>
  <c r="J93" i="10" s="1"/>
  <c r="F94" i="10"/>
  <c r="J94" i="10" s="1"/>
  <c r="F95" i="10"/>
  <c r="J95" i="10" s="1"/>
  <c r="F96" i="10"/>
  <c r="J96" i="10" s="1"/>
  <c r="F97" i="10"/>
  <c r="J97" i="10" s="1"/>
  <c r="F98" i="10"/>
  <c r="J98" i="10" s="1"/>
  <c r="F99" i="10"/>
  <c r="J99" i="10" s="1"/>
  <c r="F100" i="10"/>
  <c r="J100" i="10" s="1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I50" i="10"/>
  <c r="I51" i="10"/>
  <c r="I52" i="10"/>
  <c r="I53" i="10"/>
  <c r="I54" i="10"/>
  <c r="I55" i="11"/>
  <c r="I56" i="11"/>
  <c r="I57" i="11"/>
  <c r="I58" i="10"/>
  <c r="I59" i="10"/>
  <c r="I60" i="10"/>
  <c r="I61" i="10"/>
  <c r="I62" i="10"/>
  <c r="I63" i="11"/>
  <c r="I64" i="11"/>
  <c r="I65" i="11"/>
  <c r="I66" i="10"/>
  <c r="I65" i="10" l="1"/>
  <c r="I57" i="10"/>
  <c r="I62" i="11"/>
  <c r="I54" i="11"/>
  <c r="I64" i="10"/>
  <c r="I56" i="10"/>
  <c r="I61" i="11"/>
  <c r="I53" i="11"/>
  <c r="I63" i="10"/>
  <c r="I55" i="10"/>
  <c r="I60" i="11"/>
  <c r="I52" i="11"/>
  <c r="I59" i="11"/>
  <c r="I51" i="11"/>
  <c r="I66" i="11"/>
  <c r="I58" i="11"/>
  <c r="I50" i="11"/>
  <c r="B2" i="8"/>
  <c r="F2" i="8" l="1"/>
  <c r="A2" i="11"/>
  <c r="A2" i="10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F3" i="11"/>
  <c r="J3" i="11" s="1"/>
  <c r="F4" i="11"/>
  <c r="J4" i="11" s="1"/>
  <c r="F5" i="11"/>
  <c r="J5" i="11" s="1"/>
  <c r="F6" i="11"/>
  <c r="J6" i="11" s="1"/>
  <c r="F7" i="11"/>
  <c r="J7" i="11" s="1"/>
  <c r="F8" i="11"/>
  <c r="J8" i="11" s="1"/>
  <c r="F9" i="11"/>
  <c r="J9" i="11" s="1"/>
  <c r="F10" i="11"/>
  <c r="J10" i="11" s="1"/>
  <c r="F11" i="11"/>
  <c r="J11" i="11" s="1"/>
  <c r="F12" i="11"/>
  <c r="J12" i="11" s="1"/>
  <c r="F13" i="11"/>
  <c r="J13" i="11" s="1"/>
  <c r="F14" i="11"/>
  <c r="J14" i="11" s="1"/>
  <c r="F15" i="11"/>
  <c r="J15" i="11" s="1"/>
  <c r="F16" i="11"/>
  <c r="J16" i="11" s="1"/>
  <c r="F17" i="11"/>
  <c r="J17" i="11" s="1"/>
  <c r="F18" i="11"/>
  <c r="J18" i="11" s="1"/>
  <c r="F19" i="11"/>
  <c r="J19" i="11" s="1"/>
  <c r="F20" i="11"/>
  <c r="J20" i="11" s="1"/>
  <c r="F21" i="11"/>
  <c r="J21" i="11" s="1"/>
  <c r="F22" i="11"/>
  <c r="J22" i="11" s="1"/>
  <c r="F23" i="11"/>
  <c r="J23" i="11" s="1"/>
  <c r="F24" i="11"/>
  <c r="J24" i="11" s="1"/>
  <c r="F25" i="11"/>
  <c r="J25" i="11" s="1"/>
  <c r="F26" i="11"/>
  <c r="J26" i="11" s="1"/>
  <c r="F27" i="11"/>
  <c r="J27" i="11" s="1"/>
  <c r="F28" i="11"/>
  <c r="J28" i="11" s="1"/>
  <c r="F29" i="11"/>
  <c r="J29" i="11" s="1"/>
  <c r="F30" i="11"/>
  <c r="J30" i="11" s="1"/>
  <c r="F31" i="11"/>
  <c r="J31" i="11" s="1"/>
  <c r="F32" i="11"/>
  <c r="J32" i="11" s="1"/>
  <c r="F33" i="11"/>
  <c r="J33" i="11" s="1"/>
  <c r="F34" i="11"/>
  <c r="J34" i="11" s="1"/>
  <c r="F35" i="11"/>
  <c r="J35" i="11" s="1"/>
  <c r="F36" i="11"/>
  <c r="J36" i="11" s="1"/>
  <c r="F37" i="11"/>
  <c r="J37" i="11" s="1"/>
  <c r="F38" i="11"/>
  <c r="J38" i="11" s="1"/>
  <c r="F39" i="11"/>
  <c r="J39" i="11" s="1"/>
  <c r="F40" i="11"/>
  <c r="J40" i="11" s="1"/>
  <c r="F41" i="11"/>
  <c r="J41" i="11" s="1"/>
  <c r="F42" i="11"/>
  <c r="J42" i="11" s="1"/>
  <c r="F43" i="11"/>
  <c r="J43" i="11" s="1"/>
  <c r="F44" i="11"/>
  <c r="J44" i="11" s="1"/>
  <c r="F45" i="11"/>
  <c r="J45" i="11" s="1"/>
  <c r="F46" i="11"/>
  <c r="J46" i="11" s="1"/>
  <c r="F47" i="11"/>
  <c r="J47" i="11" s="1"/>
  <c r="F48" i="11"/>
  <c r="J48" i="11" s="1"/>
  <c r="F49" i="11"/>
  <c r="J4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F3" i="8"/>
  <c r="F4" i="8"/>
  <c r="I3" i="11" l="1"/>
  <c r="F17" i="10" l="1"/>
  <c r="E10" i="10"/>
  <c r="F9" i="10"/>
  <c r="F7" i="10"/>
  <c r="G24" i="10"/>
  <c r="C20" i="10"/>
  <c r="D19" i="10"/>
  <c r="B14" i="10"/>
  <c r="B13" i="10"/>
  <c r="B5" i="10"/>
  <c r="C4" i="10"/>
  <c r="G3" i="10"/>
  <c r="G5" i="10"/>
  <c r="G6" i="10"/>
  <c r="G8" i="10"/>
  <c r="G10" i="10"/>
  <c r="G11" i="10"/>
  <c r="G12" i="10"/>
  <c r="G13" i="10"/>
  <c r="G14" i="10"/>
  <c r="G15" i="10"/>
  <c r="G16" i="10"/>
  <c r="G18" i="10"/>
  <c r="G19" i="10"/>
  <c r="G21" i="10"/>
  <c r="G22" i="10"/>
  <c r="G23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F3" i="10"/>
  <c r="F4" i="10"/>
  <c r="F6" i="10"/>
  <c r="F8" i="10"/>
  <c r="F11" i="10"/>
  <c r="F12" i="10"/>
  <c r="F14" i="10"/>
  <c r="F15" i="10"/>
  <c r="F16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E3" i="10"/>
  <c r="E4" i="10"/>
  <c r="E5" i="10"/>
  <c r="E6" i="10"/>
  <c r="E8" i="10"/>
  <c r="E9" i="10"/>
  <c r="E11" i="10"/>
  <c r="E12" i="10"/>
  <c r="E13" i="10"/>
  <c r="E15" i="10"/>
  <c r="E16" i="10"/>
  <c r="E18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D3" i="10"/>
  <c r="D5" i="10"/>
  <c r="D6" i="10"/>
  <c r="D8" i="10"/>
  <c r="D9" i="10"/>
  <c r="D10" i="10"/>
  <c r="D11" i="10"/>
  <c r="D12" i="10"/>
  <c r="D13" i="10"/>
  <c r="D14" i="10"/>
  <c r="D15" i="10"/>
  <c r="D16" i="10"/>
  <c r="D17" i="10"/>
  <c r="D18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C3" i="10"/>
  <c r="C6" i="10"/>
  <c r="C8" i="10"/>
  <c r="C9" i="10"/>
  <c r="C10" i="10"/>
  <c r="C11" i="10"/>
  <c r="C12" i="10"/>
  <c r="C14" i="10"/>
  <c r="C15" i="10"/>
  <c r="C16" i="10"/>
  <c r="C17" i="10"/>
  <c r="C18" i="10"/>
  <c r="C19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B3" i="10"/>
  <c r="B4" i="10"/>
  <c r="B6" i="10"/>
  <c r="B8" i="10"/>
  <c r="B9" i="10"/>
  <c r="B10" i="10"/>
  <c r="B11" i="10"/>
  <c r="B12" i="10"/>
  <c r="B15" i="10"/>
  <c r="B16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E17" i="10" l="1"/>
  <c r="E7" i="10"/>
  <c r="B17" i="10"/>
  <c r="D7" i="10"/>
  <c r="E14" i="10"/>
  <c r="F13" i="10"/>
  <c r="F5" i="10"/>
  <c r="G20" i="10"/>
  <c r="G4" i="10"/>
  <c r="C7" i="10"/>
  <c r="B7" i="10"/>
  <c r="C13" i="10"/>
  <c r="C5" i="10"/>
  <c r="D20" i="10"/>
  <c r="D4" i="10"/>
  <c r="E19" i="10"/>
  <c r="F10" i="10"/>
  <c r="G17" i="10"/>
  <c r="G9" i="10"/>
  <c r="G7" i="10"/>
  <c r="J6" i="10" l="1"/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28" i="11" l="1"/>
  <c r="I28" i="10"/>
  <c r="I26" i="11"/>
  <c r="I26" i="10"/>
  <c r="I18" i="11"/>
  <c r="I18" i="10"/>
  <c r="I24" i="11"/>
  <c r="I24" i="10"/>
  <c r="I27" i="11"/>
  <c r="I27" i="10"/>
  <c r="I19" i="11"/>
  <c r="I19" i="10"/>
  <c r="I25" i="11"/>
  <c r="I25" i="10"/>
  <c r="I17" i="11"/>
  <c r="I17" i="10"/>
  <c r="I31" i="11"/>
  <c r="I31" i="10"/>
  <c r="I23" i="11"/>
  <c r="I23" i="10"/>
  <c r="I30" i="11"/>
  <c r="I30" i="10"/>
  <c r="I22" i="11"/>
  <c r="I22" i="10"/>
  <c r="I29" i="11"/>
  <c r="I29" i="10"/>
  <c r="I21" i="11"/>
  <c r="I21" i="10"/>
  <c r="I20" i="11"/>
  <c r="I20" i="10"/>
  <c r="I15" i="10"/>
  <c r="I16" i="10"/>
  <c r="I14" i="10"/>
  <c r="I13" i="10"/>
  <c r="I12" i="10"/>
  <c r="I9" i="10"/>
  <c r="I8" i="10"/>
  <c r="I7" i="10"/>
  <c r="I6" i="10"/>
  <c r="I10" i="10"/>
  <c r="I5" i="10"/>
  <c r="I4" i="10"/>
  <c r="I11" i="10"/>
  <c r="I3" i="10"/>
  <c r="J3" i="10" l="1"/>
  <c r="K3" i="10"/>
  <c r="J4" i="10"/>
  <c r="K4" i="10"/>
  <c r="J5" i="10"/>
  <c r="K5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F2" i="11" l="1"/>
  <c r="E2" i="10" l="1"/>
  <c r="K2" i="11"/>
  <c r="K2" i="10"/>
  <c r="G2" i="10" l="1"/>
  <c r="F2" i="10"/>
  <c r="I2" i="11" l="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I42" i="11" l="1"/>
  <c r="I42" i="10"/>
  <c r="I41" i="11"/>
  <c r="I41" i="10"/>
  <c r="I33" i="11"/>
  <c r="I33" i="10"/>
  <c r="I49" i="11"/>
  <c r="I49" i="10"/>
  <c r="I48" i="11"/>
  <c r="I48" i="10"/>
  <c r="I40" i="11"/>
  <c r="I40" i="10"/>
  <c r="I32" i="11"/>
  <c r="I32" i="10"/>
  <c r="I47" i="11"/>
  <c r="I47" i="10"/>
  <c r="I39" i="11"/>
  <c r="I39" i="10"/>
  <c r="I35" i="11"/>
  <c r="I35" i="10"/>
  <c r="I43" i="11"/>
  <c r="I43" i="10"/>
  <c r="I46" i="11"/>
  <c r="I46" i="10"/>
  <c r="I45" i="11"/>
  <c r="I45" i="10"/>
  <c r="I37" i="11"/>
  <c r="I37" i="10"/>
  <c r="I34" i="11"/>
  <c r="I34" i="10"/>
  <c r="I38" i="11"/>
  <c r="I38" i="10"/>
  <c r="I44" i="11"/>
  <c r="I44" i="10"/>
  <c r="I36" i="11"/>
  <c r="I36" i="10"/>
  <c r="I2" i="10"/>
  <c r="B9" i="11" l="1"/>
  <c r="B19" i="11" l="1"/>
  <c r="B18" i="11"/>
  <c r="B29" i="11"/>
  <c r="B14" i="11"/>
  <c r="B20" i="11"/>
  <c r="B13" i="11"/>
  <c r="B17" i="11"/>
  <c r="B23" i="11"/>
  <c r="B7" i="11"/>
  <c r="C2" i="8"/>
  <c r="B11" i="11"/>
  <c r="B21" i="11"/>
  <c r="B24" i="11"/>
  <c r="B22" i="11"/>
  <c r="B5" i="11"/>
  <c r="B26" i="11"/>
  <c r="B3" i="11"/>
  <c r="B10" i="11"/>
  <c r="B16" i="11"/>
  <c r="B28" i="11"/>
  <c r="B4" i="11"/>
  <c r="B25" i="11"/>
  <c r="B27" i="11"/>
  <c r="B8" i="11"/>
  <c r="B6" i="11"/>
  <c r="B12" i="11"/>
  <c r="B30" i="11"/>
  <c r="B15" i="11"/>
  <c r="J2" i="10" l="1"/>
  <c r="B2" i="10"/>
  <c r="C2" i="10"/>
  <c r="D2" i="10"/>
  <c r="E2" i="11"/>
  <c r="B2" i="11"/>
  <c r="J2" i="11"/>
  <c r="G2" i="11"/>
  <c r="C2" i="11"/>
  <c r="D2" i="11"/>
</calcChain>
</file>

<file path=xl/sharedStrings.xml><?xml version="1.0" encoding="utf-8"?>
<sst xmlns="http://schemas.openxmlformats.org/spreadsheetml/2006/main" count="1318" uniqueCount="617">
  <si>
    <t>00003</t>
  </si>
  <si>
    <t>00072</t>
  </si>
  <si>
    <t>00073</t>
  </si>
  <si>
    <t>00074</t>
  </si>
  <si>
    <t>00076</t>
  </si>
  <si>
    <t>00077</t>
  </si>
  <si>
    <t>00078</t>
  </si>
  <si>
    <t>00079</t>
  </si>
  <si>
    <t>00080</t>
  </si>
  <si>
    <t>00081</t>
  </si>
  <si>
    <t>00083</t>
  </si>
  <si>
    <t>00084</t>
  </si>
  <si>
    <t>00161</t>
  </si>
  <si>
    <t>00162</t>
  </si>
  <si>
    <t>00179</t>
  </si>
  <si>
    <t>幻方星月石3号私募基金</t>
  </si>
  <si>
    <t>浙江九章-宁波幻方量化</t>
  </si>
  <si>
    <t>招商证券</t>
  </si>
  <si>
    <t>幻方星月石5号私募基金</t>
  </si>
  <si>
    <t>九章幻方皓月1号私募基金</t>
  </si>
  <si>
    <t>九章幻方皓月2号私募基金</t>
  </si>
  <si>
    <t>九章幻方皓月3号私募基金</t>
  </si>
  <si>
    <t>九章幻方皓月4号私募基金</t>
  </si>
  <si>
    <t>九章幻方皓月6号私募基金</t>
  </si>
  <si>
    <t>九章幻方皓月7号私募基金</t>
  </si>
  <si>
    <t>九章幻方皓月8号私募基金</t>
  </si>
  <si>
    <t>九章幻方皓月9号私募基金</t>
  </si>
  <si>
    <t>九章幻方皓月10号私募基金</t>
  </si>
  <si>
    <t>九章幻方大盘精选5号私募基金</t>
  </si>
  <si>
    <t>九章幻方皓月11号私募基金</t>
  </si>
  <si>
    <t>九章幻方皓月12号私募基金</t>
  </si>
  <si>
    <t>九章幻方量化定制9号私募证券投资基金</t>
  </si>
  <si>
    <t>宁波幻方量化投资管理合伙企业（有限合伙）</t>
  </si>
  <si>
    <t>幻方量化定制16号私募证券投资基金</t>
  </si>
  <si>
    <t>幻方红岭专享量化中性8号证券投资私募基金</t>
  </si>
  <si>
    <t>国信证券</t>
  </si>
  <si>
    <t>SW7021</t>
  </si>
  <si>
    <t>SW7023</t>
  </si>
  <si>
    <t>SY4059</t>
  </si>
  <si>
    <t>SY4269</t>
  </si>
  <si>
    <t>SY4272</t>
  </si>
  <si>
    <t>SY5923</t>
  </si>
  <si>
    <t>SY6989</t>
  </si>
  <si>
    <t>SY6991</t>
  </si>
  <si>
    <t>SY6992</t>
  </si>
  <si>
    <t>SY6994</t>
  </si>
  <si>
    <t>SY6995</t>
  </si>
  <si>
    <t>SY5901</t>
  </si>
  <si>
    <t>SCJ396</t>
  </si>
  <si>
    <t>SCJ418</t>
  </si>
  <si>
    <t>SEV796</t>
  </si>
  <si>
    <t>SEZ187</t>
  </si>
  <si>
    <t>九章幻方量化定制2号私募基金</t>
  </si>
  <si>
    <t>SEN535</t>
  </si>
  <si>
    <t>浙江九章资产管理有限公司</t>
  </si>
  <si>
    <t>九章量化专享2号1期私募证券投资基金</t>
  </si>
  <si>
    <t>SGK467</t>
  </si>
  <si>
    <t>九章量化定制26号私募证券投资基金</t>
  </si>
  <si>
    <t>SGM906</t>
  </si>
  <si>
    <t>九章量化定制27号私募证券投资基金</t>
  </si>
  <si>
    <t>SGM907</t>
  </si>
  <si>
    <t>九章量化定制28号私募证券投资基金</t>
  </si>
  <si>
    <t>SGM908</t>
  </si>
  <si>
    <t>九章量化皓月26号私募证券投资基金</t>
  </si>
  <si>
    <t>SGP695</t>
  </si>
  <si>
    <t>九章量化皓月27号私募证券投资基金</t>
  </si>
  <si>
    <t>SGP697</t>
  </si>
  <si>
    <t>九章量化皓月28号私募证券投资基金</t>
  </si>
  <si>
    <t>SGR217</t>
  </si>
  <si>
    <t>九章量化皓月29号私募证券投资基金</t>
  </si>
  <si>
    <t>SGR218</t>
  </si>
  <si>
    <t>九章览海量化定制31号私募证券投资基金</t>
  </si>
  <si>
    <t>SGR980</t>
  </si>
  <si>
    <t>幻方欣荣01号</t>
  </si>
  <si>
    <t>S83125</t>
  </si>
  <si>
    <t>20079</t>
  </si>
  <si>
    <t>产品编号</t>
  </si>
  <si>
    <t>产品名称</t>
  </si>
  <si>
    <t>管理人</t>
  </si>
  <si>
    <t>托管人</t>
  </si>
  <si>
    <t>托管账户名称</t>
  </si>
  <si>
    <t>托管银行账号</t>
  </si>
  <si>
    <t>证券账户</t>
  </si>
  <si>
    <t>资金账号</t>
  </si>
  <si>
    <t>期货公司</t>
  </si>
  <si>
    <t>期货账号</t>
  </si>
  <si>
    <t>00001</t>
  </si>
  <si>
    <t>幻方鼎立01号</t>
  </si>
  <si>
    <t>S83122</t>
  </si>
  <si>
    <t>00002</t>
  </si>
  <si>
    <t>幻方恒光01号</t>
  </si>
  <si>
    <t>S83124</t>
  </si>
  <si>
    <t>330200047122</t>
  </si>
  <si>
    <t>幻方慧鑫01号</t>
  </si>
  <si>
    <t>S83126</t>
  </si>
  <si>
    <t>00005</t>
  </si>
  <si>
    <t>幻方印月01号</t>
  </si>
  <si>
    <t>S83132</t>
  </si>
  <si>
    <t>00007</t>
  </si>
  <si>
    <t>幻方涌泉01号</t>
  </si>
  <si>
    <t>S83130</t>
  </si>
  <si>
    <t>00010</t>
  </si>
  <si>
    <t>20010</t>
  </si>
  <si>
    <t>00062</t>
  </si>
  <si>
    <t>交通银行深圳科技园支行</t>
  </si>
  <si>
    <t>443899991010005754709</t>
  </si>
  <si>
    <t>20900091</t>
  </si>
  <si>
    <t>22080057</t>
  </si>
  <si>
    <t>00064</t>
  </si>
  <si>
    <t>443899991010005756104</t>
  </si>
  <si>
    <t>0932466125</t>
  </si>
  <si>
    <t>00071</t>
  </si>
  <si>
    <t>443899991010006019491</t>
  </si>
  <si>
    <t>22080070</t>
  </si>
  <si>
    <t>443899991010006020653</t>
  </si>
  <si>
    <t>443899991010006018420</t>
  </si>
  <si>
    <t>443899991010006039680</t>
  </si>
  <si>
    <t>410800012333</t>
  </si>
  <si>
    <t>22080085</t>
  </si>
  <si>
    <t>443899991010006076963</t>
  </si>
  <si>
    <t>22080076</t>
  </si>
  <si>
    <t>443899991010006077059</t>
  </si>
  <si>
    <t>22080077</t>
  </si>
  <si>
    <t>443899991010006076714</t>
  </si>
  <si>
    <t>443899991010006076887</t>
  </si>
  <si>
    <t>443899991010006077211</t>
  </si>
  <si>
    <t>中信证券</t>
  </si>
  <si>
    <t>443899991010006043861</t>
  </si>
  <si>
    <t>443899991010006243713</t>
  </si>
  <si>
    <t>443899991010006256474</t>
  </si>
  <si>
    <t>00098</t>
  </si>
  <si>
    <t>九章幻方明德1号私募基金</t>
  </si>
  <si>
    <t>SCT938</t>
  </si>
  <si>
    <t>443899991010006373933</t>
  </si>
  <si>
    <t>56618673</t>
  </si>
  <si>
    <t>00109</t>
  </si>
  <si>
    <t>443899991010006695278</t>
  </si>
  <si>
    <t>00123</t>
  </si>
  <si>
    <t>九章幻方CTA量化1号私募基金</t>
  </si>
  <si>
    <t>SEL777</t>
  </si>
  <si>
    <t>443899991010006662252</t>
  </si>
  <si>
    <t>0932466132</t>
  </si>
  <si>
    <t>SEU015</t>
  </si>
  <si>
    <t>170000029559</t>
  </si>
  <si>
    <t>102200886</t>
  </si>
  <si>
    <t>00130</t>
  </si>
  <si>
    <t>443899991010006874520</t>
  </si>
  <si>
    <t>257188989</t>
  </si>
  <si>
    <t>00134</t>
  </si>
  <si>
    <t>九章幻方量化定制13号私募证券投资基金</t>
  </si>
  <si>
    <t>SEW481</t>
  </si>
  <si>
    <t>443899991010006905322</t>
  </si>
  <si>
    <t>858920</t>
  </si>
  <si>
    <t>00139</t>
  </si>
  <si>
    <t>443899991010007125242</t>
  </si>
  <si>
    <t>06701185</t>
  </si>
  <si>
    <t>100811521</t>
  </si>
  <si>
    <t>00150</t>
  </si>
  <si>
    <t>九章量化定制24号私募证券投资基金</t>
  </si>
  <si>
    <t>SGR125</t>
  </si>
  <si>
    <t>443899991010007764873</t>
  </si>
  <si>
    <t>105150004490</t>
  </si>
  <si>
    <t>00151</t>
  </si>
  <si>
    <t>九章量化专享3号1期私募证券投资基金</t>
  </si>
  <si>
    <t>SGH230</t>
  </si>
  <si>
    <t>34000000238</t>
  </si>
  <si>
    <t>00154</t>
  </si>
  <si>
    <t>443899991010007326165</t>
  </si>
  <si>
    <t>0932466150</t>
  </si>
  <si>
    <t>00160</t>
  </si>
  <si>
    <t>443899991010007429950</t>
  </si>
  <si>
    <t>109197004556</t>
  </si>
  <si>
    <t>102300959</t>
  </si>
  <si>
    <t>443899991010007429148</t>
  </si>
  <si>
    <t>109197004543</t>
  </si>
  <si>
    <t>7608172</t>
  </si>
  <si>
    <t>443899991010007429072</t>
  </si>
  <si>
    <t>109197004546</t>
  </si>
  <si>
    <t>7608173</t>
  </si>
  <si>
    <t>00166</t>
  </si>
  <si>
    <t>九章量化皓月22号私募证券投资基金</t>
  </si>
  <si>
    <t>SGP575</t>
  </si>
  <si>
    <t>443899991010007531594</t>
  </si>
  <si>
    <t>34860522</t>
  </si>
  <si>
    <t>275508190</t>
  </si>
  <si>
    <t>00167</t>
  </si>
  <si>
    <t>九章量化皓月23号私募证券投资基金</t>
  </si>
  <si>
    <t>SGP577</t>
  </si>
  <si>
    <t>443899991010007531822</t>
  </si>
  <si>
    <t>0932466147</t>
  </si>
  <si>
    <t>120302271</t>
  </si>
  <si>
    <t>00172</t>
  </si>
  <si>
    <t>443899991010007563148</t>
  </si>
  <si>
    <t>34860442</t>
  </si>
  <si>
    <t>207180268</t>
  </si>
  <si>
    <t>443899991010007563701</t>
  </si>
  <si>
    <t>120302282</t>
  </si>
  <si>
    <t>00178</t>
  </si>
  <si>
    <t>443899991010007694418</t>
  </si>
  <si>
    <t>0932466158</t>
  </si>
  <si>
    <t>0930000609</t>
  </si>
  <si>
    <t>443899991010007699883</t>
  </si>
  <si>
    <t>0932466159</t>
  </si>
  <si>
    <t>0930000619</t>
  </si>
  <si>
    <t>00183</t>
  </si>
  <si>
    <t>443899991010007806792</t>
  </si>
  <si>
    <t>201130024871</t>
  </si>
  <si>
    <t>98131098</t>
  </si>
  <si>
    <t>00184</t>
  </si>
  <si>
    <t>九章量化定制34号私募证券投资基金</t>
  </si>
  <si>
    <t>SGS825</t>
  </si>
  <si>
    <t>443899991010007872783</t>
  </si>
  <si>
    <t>00192</t>
  </si>
  <si>
    <t>SGT945</t>
  </si>
  <si>
    <t>443899991010008070393</t>
  </si>
  <si>
    <t>托管账户名称</t>
    <phoneticPr fontId="1" type="noConversion"/>
  </si>
  <si>
    <t>九章幻方皓月9号私募基金</t>
    <phoneticPr fontId="1" type="noConversion"/>
  </si>
  <si>
    <t>警告信息</t>
    <phoneticPr fontId="1" type="noConversion"/>
  </si>
  <si>
    <t>产品编码</t>
    <phoneticPr fontId="1" type="noConversion"/>
  </si>
  <si>
    <t>备案编码</t>
    <phoneticPr fontId="1" type="noConversion"/>
  </si>
  <si>
    <t>托管平台</t>
    <phoneticPr fontId="1" type="noConversion"/>
  </si>
  <si>
    <t>划款金额</t>
  </si>
  <si>
    <t>期货端</t>
    <phoneticPr fontId="1" type="noConversion"/>
  </si>
  <si>
    <t>经纪商/账户名称</t>
  </si>
  <si>
    <t>资金账号/对手方账号</t>
  </si>
  <si>
    <t>开户行名称</t>
  </si>
  <si>
    <t>划款类型</t>
  </si>
  <si>
    <t>划款摘要</t>
  </si>
  <si>
    <t>浙商期货有限公司</t>
  </si>
  <si>
    <t>浙商期货有限公司</t>
    <phoneticPr fontId="1" type="noConversion"/>
  </si>
  <si>
    <t>中信期货有限公司</t>
  </si>
  <si>
    <t>中信期货有限公司</t>
    <phoneticPr fontId="1" type="noConversion"/>
  </si>
  <si>
    <t>中大期货有限公司</t>
  </si>
  <si>
    <t>东吴期货有限公司</t>
    <phoneticPr fontId="1" type="noConversion"/>
  </si>
  <si>
    <t>国泰君安期货有限公司</t>
  </si>
  <si>
    <t>光大期货有限公司</t>
    <phoneticPr fontId="1" type="noConversion"/>
  </si>
  <si>
    <t>银河期货有限公司</t>
  </si>
  <si>
    <t>银河期货有限公司</t>
    <phoneticPr fontId="1" type="noConversion"/>
  </si>
  <si>
    <t>江海汇鑫期货有限公司</t>
  </si>
  <si>
    <t>东海期货有限责任公司</t>
  </si>
  <si>
    <t>招商期货有限公司</t>
  </si>
  <si>
    <t>中信建投期货有限公司</t>
  </si>
  <si>
    <t>中信建投证券股份有限公司</t>
  </si>
  <si>
    <t>中泰证券股份有限公司</t>
    <phoneticPr fontId="1" type="noConversion"/>
  </si>
  <si>
    <t>招商证券股份有限公司</t>
    <phoneticPr fontId="1" type="noConversion"/>
  </si>
  <si>
    <t>中信证券股份有限公司</t>
  </si>
  <si>
    <t>中国银河证券股份有限公司</t>
  </si>
  <si>
    <t>国信证券股份有限公司</t>
  </si>
  <si>
    <t>财通证券股份有限公司</t>
  </si>
  <si>
    <t>东方证券股份有限公司</t>
  </si>
  <si>
    <t>20077</t>
    <phoneticPr fontId="1" type="noConversion"/>
  </si>
  <si>
    <t>100815521</t>
    <phoneticPr fontId="1" type="noConversion"/>
  </si>
  <si>
    <t>30063608</t>
    <phoneticPr fontId="1" type="noConversion"/>
  </si>
  <si>
    <t>00193</t>
    <phoneticPr fontId="1" type="noConversion"/>
  </si>
  <si>
    <t>00141</t>
    <phoneticPr fontId="1" type="noConversion"/>
  </si>
  <si>
    <t>00158</t>
    <phoneticPr fontId="1" type="noConversion"/>
  </si>
  <si>
    <t>00163</t>
    <phoneticPr fontId="1" type="noConversion"/>
  </si>
  <si>
    <t>幻方量化定制17号私募证券投资基金</t>
    <phoneticPr fontId="1" type="noConversion"/>
  </si>
  <si>
    <t>SGA165</t>
  </si>
  <si>
    <t>九章量化专享5号1期私募证券投资基金</t>
    <phoneticPr fontId="1" type="noConversion"/>
  </si>
  <si>
    <t>SGL057</t>
  </si>
  <si>
    <t>九章量化定制29号私募证券投资基金</t>
  </si>
  <si>
    <t>SGM909</t>
    <phoneticPr fontId="1" type="noConversion"/>
  </si>
  <si>
    <t>九章量化皓月31号私募证券投资基金</t>
    <phoneticPr fontId="1" type="noConversion"/>
  </si>
  <si>
    <t>SGT947</t>
    <phoneticPr fontId="1" type="noConversion"/>
  </si>
  <si>
    <t>安信证券</t>
    <phoneticPr fontId="1" type="noConversion"/>
  </si>
  <si>
    <t>00182</t>
    <phoneticPr fontId="1" type="noConversion"/>
  </si>
  <si>
    <t>九章金选中性专享7号2期私募证券投资基金</t>
  </si>
  <si>
    <t>SGR471</t>
  </si>
  <si>
    <t>00127</t>
    <phoneticPr fontId="1" type="noConversion"/>
  </si>
  <si>
    <t>00129</t>
    <phoneticPr fontId="1" type="noConversion"/>
  </si>
  <si>
    <t>九章幻方量化定制6号私募基金</t>
    <phoneticPr fontId="1" type="noConversion"/>
  </si>
  <si>
    <t>SER441</t>
    <phoneticPr fontId="1" type="noConversion"/>
  </si>
  <si>
    <t>九章幻方皓月7号私募基金</t>
    <phoneticPr fontId="1" type="noConversion"/>
  </si>
  <si>
    <t>产品名称</t>
    <phoneticPr fontId="1" type="noConversion"/>
  </si>
  <si>
    <t>划款金额</t>
    <phoneticPr fontId="1" type="noConversion"/>
  </si>
  <si>
    <t>443899991010006821706</t>
    <phoneticPr fontId="1" type="noConversion"/>
  </si>
  <si>
    <t>443899991010007373190</t>
  </si>
  <si>
    <t>443899991010007428803</t>
    <phoneticPr fontId="1" type="noConversion"/>
  </si>
  <si>
    <t>27065889</t>
  </si>
  <si>
    <t>永安期货股份有限公司</t>
  </si>
  <si>
    <t>100812521</t>
  </si>
  <si>
    <t>120101880</t>
  </si>
  <si>
    <t>31022190</t>
  </si>
  <si>
    <t>招商证券股份有限公司</t>
  </si>
  <si>
    <t>443899991010007821516</t>
  </si>
  <si>
    <t>国投安信期货有限公司</t>
  </si>
  <si>
    <t>8010801733</t>
  </si>
  <si>
    <t>443899991010008066917</t>
    <phoneticPr fontId="1" type="noConversion"/>
  </si>
  <si>
    <t>102802656</t>
    <phoneticPr fontId="1" type="noConversion"/>
  </si>
  <si>
    <t>10120218</t>
    <phoneticPr fontId="1" type="noConversion"/>
  </si>
  <si>
    <t>19070299</t>
    <phoneticPr fontId="1" type="noConversion"/>
  </si>
  <si>
    <t>100810521</t>
    <phoneticPr fontId="1" type="noConversion"/>
  </si>
  <si>
    <t>102803000</t>
    <phoneticPr fontId="1" type="noConversion"/>
  </si>
  <si>
    <t>500285661</t>
    <phoneticPr fontId="1" type="noConversion"/>
  </si>
  <si>
    <t>80003439</t>
    <phoneticPr fontId="1" type="noConversion"/>
  </si>
  <si>
    <t>10009818</t>
    <phoneticPr fontId="1" type="noConversion"/>
  </si>
  <si>
    <t>150183</t>
    <phoneticPr fontId="1" type="noConversion"/>
  </si>
  <si>
    <t>8010801518</t>
  </si>
  <si>
    <t>443899991010006832194</t>
    <phoneticPr fontId="1" type="noConversion"/>
  </si>
  <si>
    <t>安信证券股份有限公司</t>
    <phoneticPr fontId="1" type="noConversion"/>
  </si>
  <si>
    <t>100686032695</t>
    <phoneticPr fontId="1" type="noConversion"/>
  </si>
  <si>
    <t>443899991010007438946</t>
  </si>
  <si>
    <t>交通银行深圳燕南支行</t>
  </si>
  <si>
    <t>88198818</t>
  </si>
  <si>
    <t>山金期货有限公司</t>
  </si>
  <si>
    <t>0932466141</t>
    <phoneticPr fontId="1" type="noConversion"/>
  </si>
  <si>
    <t>山西证券股份有限公司</t>
    <phoneticPr fontId="1" type="noConversion"/>
  </si>
  <si>
    <t>九章量化皓月32号私募证券投资基金</t>
  </si>
  <si>
    <t>00198</t>
    <phoneticPr fontId="1" type="noConversion"/>
  </si>
  <si>
    <t>20198</t>
    <phoneticPr fontId="1" type="noConversion"/>
  </si>
  <si>
    <t>SGV474</t>
  </si>
  <si>
    <t>443899991010008259417</t>
    <phoneticPr fontId="1" type="noConversion"/>
  </si>
  <si>
    <t>221000098606</t>
    <phoneticPr fontId="1" type="noConversion"/>
  </si>
  <si>
    <t>22080117</t>
    <phoneticPr fontId="1" type="noConversion"/>
  </si>
  <si>
    <t>交通银行深圳燕南支行</t>
    <phoneticPr fontId="1" type="noConversion"/>
  </si>
  <si>
    <t>443899991010003789683</t>
    <phoneticPr fontId="1" type="noConversion"/>
  </si>
  <si>
    <t>443899991010003789109</t>
    <phoneticPr fontId="1" type="noConversion"/>
  </si>
  <si>
    <t>443899991010003788937</t>
    <phoneticPr fontId="1" type="noConversion"/>
  </si>
  <si>
    <t>443899991010003790043</t>
    <phoneticPr fontId="1" type="noConversion"/>
  </si>
  <si>
    <t>443899991010003789282</t>
    <phoneticPr fontId="1" type="noConversion"/>
  </si>
  <si>
    <t>443899991010003801783</t>
    <phoneticPr fontId="1" type="noConversion"/>
  </si>
  <si>
    <t>20083</t>
    <phoneticPr fontId="1" type="noConversion"/>
  </si>
  <si>
    <t>102110002843</t>
    <phoneticPr fontId="1" type="noConversion"/>
  </si>
  <si>
    <t>国泰君安期货有限公司</t>
    <phoneticPr fontId="1" type="noConversion"/>
  </si>
  <si>
    <t>80003467</t>
  </si>
  <si>
    <t>中信建投证券股份有限公司</t>
    <phoneticPr fontId="1" type="noConversion"/>
  </si>
  <si>
    <t>00173</t>
    <phoneticPr fontId="1" type="noConversion"/>
  </si>
  <si>
    <t>30200141915</t>
    <phoneticPr fontId="1" type="noConversion"/>
  </si>
  <si>
    <t>九章量化皓月30号私募证券投资基金</t>
    <phoneticPr fontId="1" type="noConversion"/>
  </si>
  <si>
    <t>56618942</t>
    <phoneticPr fontId="1" type="noConversion"/>
  </si>
  <si>
    <t>900700000571</t>
    <phoneticPr fontId="1" type="noConversion"/>
  </si>
  <si>
    <t>100813521</t>
    <phoneticPr fontId="1" type="noConversion"/>
  </si>
  <si>
    <t>交通银行股份深圳燕南支行</t>
    <phoneticPr fontId="1" type="noConversion"/>
  </si>
  <si>
    <t>20072</t>
    <phoneticPr fontId="1" type="noConversion"/>
  </si>
  <si>
    <t>5590000031</t>
    <phoneticPr fontId="1" type="noConversion"/>
  </si>
  <si>
    <t>22080071</t>
    <phoneticPr fontId="1" type="noConversion"/>
  </si>
  <si>
    <t>100110520</t>
    <phoneticPr fontId="4" type="noConversion"/>
  </si>
  <si>
    <t>150167</t>
    <phoneticPr fontId="1" type="noConversion"/>
  </si>
  <si>
    <t>010000068687</t>
    <phoneticPr fontId="1" type="noConversion"/>
  </si>
  <si>
    <t>150168</t>
    <phoneticPr fontId="1" type="noConversion"/>
  </si>
  <si>
    <t>管理人</t>
    <phoneticPr fontId="1" type="noConversion"/>
  </si>
  <si>
    <t>宁波幻方量化投资管理合伙企业（有限合伙）</t>
    <phoneticPr fontId="1" type="noConversion"/>
  </si>
  <si>
    <t>198800888327</t>
  </si>
  <si>
    <t>901070018</t>
    <phoneticPr fontId="1" type="noConversion"/>
  </si>
  <si>
    <t>宏源期货有限公司</t>
    <phoneticPr fontId="1" type="noConversion"/>
  </si>
  <si>
    <t>5010000999</t>
    <phoneticPr fontId="1" type="noConversion"/>
  </si>
  <si>
    <t>格林大华有限公司</t>
    <phoneticPr fontId="1" type="noConversion"/>
  </si>
  <si>
    <t>71051910</t>
    <phoneticPr fontId="1" type="noConversion"/>
  </si>
  <si>
    <t>东方证券股份有限公司</t>
    <phoneticPr fontId="1" type="noConversion"/>
  </si>
  <si>
    <t>06701502</t>
    <phoneticPr fontId="1" type="noConversion"/>
  </si>
  <si>
    <t>88762195</t>
    <phoneticPr fontId="1" type="noConversion"/>
  </si>
  <si>
    <t>上海东证期货有限公司</t>
  </si>
  <si>
    <t>宏源期货有限公司</t>
  </si>
  <si>
    <t>900705088</t>
  </si>
  <si>
    <t>0200012729201744211</t>
    <phoneticPr fontId="1" type="noConversion"/>
  </si>
  <si>
    <t>中信证券股份有限公司－九章量化专享3号1期私募证券投资基金</t>
    <phoneticPr fontId="1" type="noConversion"/>
  </si>
  <si>
    <t>中国工商银行股份有限公司北京燕莎支行</t>
    <phoneticPr fontId="1" type="noConversion"/>
  </si>
  <si>
    <t>67073382</t>
    <phoneticPr fontId="1" type="noConversion"/>
  </si>
  <si>
    <t>337000019622</t>
    <phoneticPr fontId="1" type="noConversion"/>
  </si>
  <si>
    <t>国投安信期货有限公司</t>
    <phoneticPr fontId="1" type="noConversion"/>
  </si>
  <si>
    <t>8010801782</t>
    <phoneticPr fontId="1" type="noConversion"/>
  </si>
  <si>
    <t>中国银河证券股份有限公司</t>
    <phoneticPr fontId="1" type="noConversion"/>
  </si>
  <si>
    <t>102802669</t>
    <phoneticPr fontId="1" type="noConversion"/>
  </si>
  <si>
    <t>416600006733</t>
    <phoneticPr fontId="1" type="noConversion"/>
  </si>
  <si>
    <t>中信证券股份有限公司</t>
    <phoneticPr fontId="1" type="noConversion"/>
  </si>
  <si>
    <t>00175</t>
    <phoneticPr fontId="1" type="noConversion"/>
  </si>
  <si>
    <t>九章量化专享4号1期私募证券投资基金</t>
    <phoneticPr fontId="1" type="noConversion"/>
  </si>
  <si>
    <t>73000001108</t>
    <phoneticPr fontId="1" type="noConversion"/>
  </si>
  <si>
    <t>SGQ579</t>
    <phoneticPr fontId="1" type="noConversion"/>
  </si>
  <si>
    <t>浙江九章资产管理有限公司</t>
    <phoneticPr fontId="1" type="noConversion"/>
  </si>
  <si>
    <t>443899991010007836301</t>
    <phoneticPr fontId="1" type="noConversion"/>
  </si>
  <si>
    <t>010000069143</t>
    <phoneticPr fontId="1" type="noConversion"/>
  </si>
  <si>
    <t>8001001950</t>
    <phoneticPr fontId="1" type="noConversion"/>
  </si>
  <si>
    <t>00204</t>
    <phoneticPr fontId="1" type="noConversion"/>
  </si>
  <si>
    <t>九章量化皓月34号私募证券投资基金</t>
    <phoneticPr fontId="1" type="noConversion"/>
  </si>
  <si>
    <t>SGW141</t>
    <phoneticPr fontId="1" type="noConversion"/>
  </si>
  <si>
    <t>7200000888</t>
    <phoneticPr fontId="1" type="noConversion"/>
  </si>
  <si>
    <t>443899991010008370534</t>
    <phoneticPr fontId="1" type="noConversion"/>
  </si>
  <si>
    <t>120302353</t>
    <phoneticPr fontId="1" type="noConversion"/>
  </si>
  <si>
    <t>00197</t>
    <phoneticPr fontId="1" type="noConversion"/>
  </si>
  <si>
    <t>SGU427</t>
    <phoneticPr fontId="1" type="noConversion"/>
  </si>
  <si>
    <t>九章量化定制24号2期私募证券投资基金</t>
    <phoneticPr fontId="1" type="noConversion"/>
  </si>
  <si>
    <t>443899991010008291809</t>
    <phoneticPr fontId="1" type="noConversion"/>
  </si>
  <si>
    <t>方正中期期货有限公司</t>
    <phoneticPr fontId="1" type="noConversion"/>
  </si>
  <si>
    <t>56002381</t>
    <phoneticPr fontId="1" type="noConversion"/>
  </si>
  <si>
    <t>08811306</t>
    <phoneticPr fontId="1" type="noConversion"/>
  </si>
  <si>
    <t>0932466135</t>
    <phoneticPr fontId="1" type="noConversion"/>
  </si>
  <si>
    <t>00211</t>
    <phoneticPr fontId="1" type="noConversion"/>
  </si>
  <si>
    <t>幻方量化专享2号2期私募证券投资基金</t>
    <phoneticPr fontId="1" type="noConversion"/>
  </si>
  <si>
    <t>SGW146</t>
    <phoneticPr fontId="1" type="noConversion"/>
  </si>
  <si>
    <t>010300885768</t>
    <phoneticPr fontId="1" type="noConversion"/>
  </si>
  <si>
    <t>443899991010008481615</t>
    <phoneticPr fontId="1" type="noConversion"/>
  </si>
  <si>
    <t>交通银行深圳科技园支行</t>
    <phoneticPr fontId="1" type="noConversion"/>
  </si>
  <si>
    <t>80003501</t>
    <phoneticPr fontId="1" type="noConversion"/>
  </si>
  <si>
    <t>00199</t>
    <phoneticPr fontId="1" type="noConversion"/>
  </si>
  <si>
    <t>20199</t>
    <phoneticPr fontId="1" type="noConversion"/>
  </si>
  <si>
    <t>SGV475</t>
  </si>
  <si>
    <t>九章量化皓月33号私募证券投资基金</t>
    <phoneticPr fontId="1" type="noConversion"/>
  </si>
  <si>
    <t>443899991010008257144</t>
  </si>
  <si>
    <t>56629788</t>
    <phoneticPr fontId="1" type="noConversion"/>
  </si>
  <si>
    <t>34898217</t>
    <phoneticPr fontId="1" type="noConversion"/>
  </si>
  <si>
    <t>00206</t>
    <phoneticPr fontId="1" type="noConversion"/>
  </si>
  <si>
    <t>20206</t>
    <phoneticPr fontId="1" type="noConversion"/>
  </si>
  <si>
    <t>九章星月石12号私募证券投资基金</t>
  </si>
  <si>
    <t>九章星月石12号私募证券投资基金</t>
    <phoneticPr fontId="1" type="noConversion"/>
  </si>
  <si>
    <t>SGW386</t>
  </si>
  <si>
    <t>13060666</t>
  </si>
  <si>
    <t>443899991010008407775</t>
  </si>
  <si>
    <t>56642402</t>
    <phoneticPr fontId="1" type="noConversion"/>
  </si>
  <si>
    <t>56639849</t>
  </si>
  <si>
    <t>兴证期货有限公司</t>
  </si>
  <si>
    <t>15300073</t>
  </si>
  <si>
    <t>10318706</t>
  </si>
  <si>
    <t>00205</t>
  </si>
  <si>
    <t>九章量化皓月35号私募证券投资基金</t>
  </si>
  <si>
    <t>九章量化皓月35号私募证券投资基金</t>
    <phoneticPr fontId="1" type="noConversion"/>
  </si>
  <si>
    <t>00069</t>
    <phoneticPr fontId="1" type="noConversion"/>
  </si>
  <si>
    <t>幻方星月石10号私募基金</t>
    <phoneticPr fontId="1" type="noConversion"/>
  </si>
  <si>
    <t xml:space="preserve">61082288 </t>
    <phoneticPr fontId="1" type="noConversion"/>
  </si>
  <si>
    <t xml:space="preserve">120188 </t>
    <phoneticPr fontId="1" type="noConversion"/>
  </si>
  <si>
    <t>0932466169</t>
    <phoneticPr fontId="1" type="noConversion"/>
  </si>
  <si>
    <t>120189</t>
    <phoneticPr fontId="1" type="noConversion"/>
  </si>
  <si>
    <t>SW7030</t>
    <phoneticPr fontId="1" type="noConversion"/>
  </si>
  <si>
    <t>443899991010005755932</t>
    <phoneticPr fontId="1" type="noConversion"/>
  </si>
  <si>
    <t>兴业期货有限公司</t>
    <phoneticPr fontId="1" type="noConversion"/>
  </si>
  <si>
    <t>443899991010008370133</t>
    <phoneticPr fontId="1" type="noConversion"/>
  </si>
  <si>
    <t>SGW142</t>
    <phoneticPr fontId="1" type="noConversion"/>
  </si>
  <si>
    <t>中信建投期货有限公司</t>
    <phoneticPr fontId="1" type="noConversion"/>
  </si>
  <si>
    <t>8010801783</t>
    <phoneticPr fontId="1" type="noConversion"/>
  </si>
  <si>
    <t>08290068</t>
    <phoneticPr fontId="1" type="noConversion"/>
  </si>
  <si>
    <t>00234</t>
    <phoneticPr fontId="1" type="noConversion"/>
  </si>
  <si>
    <t>幻方智晟量化专享22号1期私募证券投资基金</t>
    <phoneticPr fontId="1" type="noConversion"/>
  </si>
  <si>
    <t>SJA167</t>
    <phoneticPr fontId="1" type="noConversion"/>
  </si>
  <si>
    <t>443066364013000277574</t>
    <phoneticPr fontId="1" type="noConversion"/>
  </si>
  <si>
    <t>申万宏源证券有限公司</t>
    <phoneticPr fontId="1" type="noConversion"/>
  </si>
  <si>
    <t>1809000388</t>
    <phoneticPr fontId="1" type="noConversion"/>
  </si>
  <si>
    <t>900705688</t>
    <phoneticPr fontId="1" type="noConversion"/>
  </si>
  <si>
    <t>00068</t>
    <phoneticPr fontId="1" type="noConversion"/>
  </si>
  <si>
    <t>幻方星月石9号私募基金</t>
    <phoneticPr fontId="1" type="noConversion"/>
  </si>
  <si>
    <t>SW7027</t>
    <phoneticPr fontId="1" type="noConversion"/>
  </si>
  <si>
    <t xml:space="preserve">	443899991010005754633</t>
    <phoneticPr fontId="1" type="noConversion"/>
  </si>
  <si>
    <t>0932466153</t>
    <phoneticPr fontId="1" type="noConversion"/>
  </si>
  <si>
    <t>0930000625</t>
    <phoneticPr fontId="1" type="noConversion"/>
  </si>
  <si>
    <t>招商期货有限公司</t>
    <phoneticPr fontId="1" type="noConversion"/>
  </si>
  <si>
    <t>00219</t>
    <phoneticPr fontId="1" type="noConversion"/>
  </si>
  <si>
    <t>幻方量化专享4号3期私募证券投资基金</t>
    <phoneticPr fontId="1" type="noConversion"/>
  </si>
  <si>
    <t>SGV543</t>
    <phoneticPr fontId="1" type="noConversion"/>
  </si>
  <si>
    <t>443899991010008531231</t>
    <phoneticPr fontId="1" type="noConversion"/>
  </si>
  <si>
    <t>923100003555</t>
    <phoneticPr fontId="1" type="noConversion"/>
  </si>
  <si>
    <t>8001001977</t>
    <phoneticPr fontId="1" type="noConversion"/>
  </si>
  <si>
    <t>20205</t>
    <phoneticPr fontId="1" type="noConversion"/>
  </si>
  <si>
    <t>41900046452</t>
    <phoneticPr fontId="1" type="noConversion"/>
  </si>
  <si>
    <t>120302356</t>
    <phoneticPr fontId="1" type="noConversion"/>
  </si>
  <si>
    <t>00196</t>
    <phoneticPr fontId="1" type="noConversion"/>
  </si>
  <si>
    <t>九章量化专享15号私募证券投资基金</t>
    <phoneticPr fontId="1" type="noConversion"/>
  </si>
  <si>
    <t>SGT122</t>
  </si>
  <si>
    <t>SGT122</t>
    <phoneticPr fontId="1" type="noConversion"/>
  </si>
  <si>
    <t xml:space="preserve">	443899991010007978135</t>
    <phoneticPr fontId="1" type="noConversion"/>
  </si>
  <si>
    <t>8001001978</t>
    <phoneticPr fontId="1" type="noConversion"/>
  </si>
  <si>
    <t>34941695</t>
    <phoneticPr fontId="1" type="noConversion"/>
  </si>
  <si>
    <t>20167</t>
    <phoneticPr fontId="1" type="noConversion"/>
  </si>
  <si>
    <t>财通证券股份有限公司</t>
    <phoneticPr fontId="1" type="noConversion"/>
  </si>
  <si>
    <t>28093678</t>
    <phoneticPr fontId="1" type="noConversion"/>
  </si>
  <si>
    <t>海证期货有限公司</t>
    <phoneticPr fontId="1" type="noConversion"/>
  </si>
  <si>
    <t>105290018</t>
    <phoneticPr fontId="1" type="noConversion"/>
  </si>
  <si>
    <t>06701969</t>
  </si>
  <si>
    <t>达芬奇</t>
    <phoneticPr fontId="1" type="noConversion"/>
  </si>
  <si>
    <t>定制账户</t>
    <phoneticPr fontId="1" type="noConversion"/>
  </si>
  <si>
    <t>8010801235</t>
    <phoneticPr fontId="1" type="noConversion"/>
  </si>
  <si>
    <t>银转期</t>
    <phoneticPr fontId="1" type="noConversion"/>
  </si>
  <si>
    <t>证转银</t>
    <phoneticPr fontId="1" type="noConversion"/>
  </si>
  <si>
    <t>中国中金财富证券有限公司</t>
    <phoneticPr fontId="1" type="noConversion"/>
  </si>
  <si>
    <t>79151102</t>
    <phoneticPr fontId="1" type="noConversion"/>
  </si>
  <si>
    <t>79151101</t>
    <phoneticPr fontId="1" type="noConversion"/>
  </si>
  <si>
    <t>00110</t>
  </si>
  <si>
    <t>幻方量化定制3号私募证券投资基金</t>
    <phoneticPr fontId="1" type="noConversion"/>
  </si>
  <si>
    <t>SJW479</t>
    <phoneticPr fontId="1" type="noConversion"/>
  </si>
  <si>
    <t>443066364013001038508</t>
    <phoneticPr fontId="1" type="noConversion"/>
  </si>
  <si>
    <t>12112201</t>
    <phoneticPr fontId="1" type="noConversion"/>
  </si>
  <si>
    <t>80009313</t>
    <phoneticPr fontId="1" type="noConversion"/>
  </si>
  <si>
    <t>00248</t>
    <phoneticPr fontId="1" type="noConversion"/>
  </si>
  <si>
    <t>幻方金选中性专享7号3期私募证券投资基金</t>
    <phoneticPr fontId="1" type="noConversion"/>
  </si>
  <si>
    <t>443066364013000945236</t>
    <phoneticPr fontId="1" type="noConversion"/>
  </si>
  <si>
    <t>SJS683</t>
    <phoneticPr fontId="1" type="noConversion"/>
  </si>
  <si>
    <t>79151537</t>
    <phoneticPr fontId="1" type="noConversion"/>
  </si>
  <si>
    <t>8001002048</t>
    <phoneticPr fontId="1" type="noConversion"/>
  </si>
  <si>
    <t>0932466133</t>
    <phoneticPr fontId="1" type="noConversion"/>
  </si>
  <si>
    <t>20211</t>
    <phoneticPr fontId="1" type="noConversion"/>
  </si>
  <si>
    <t>40211</t>
    <phoneticPr fontId="1" type="noConversion"/>
  </si>
  <si>
    <t>120190</t>
    <phoneticPr fontId="4" type="noConversion"/>
  </si>
  <si>
    <t xml:space="preserve"> 22080128</t>
    <phoneticPr fontId="4" type="noConversion"/>
  </si>
  <si>
    <t>109126007618</t>
    <phoneticPr fontId="1" type="noConversion"/>
  </si>
  <si>
    <t>国泰君安证券股份有限公司</t>
    <phoneticPr fontId="1" type="noConversion"/>
  </si>
  <si>
    <t>80083</t>
    <phoneticPr fontId="1" type="noConversion"/>
  </si>
  <si>
    <t>99175711</t>
    <phoneticPr fontId="1" type="noConversion"/>
  </si>
  <si>
    <t>40010</t>
    <phoneticPr fontId="1" type="noConversion"/>
  </si>
  <si>
    <t>0932466178</t>
    <phoneticPr fontId="1" type="noConversion"/>
  </si>
  <si>
    <t>105290228</t>
    <phoneticPr fontId="1" type="noConversion"/>
  </si>
  <si>
    <t>00247</t>
    <phoneticPr fontId="1" type="noConversion"/>
  </si>
  <si>
    <t>幻方量化对冲11号私募证券投资基金</t>
    <phoneticPr fontId="1" type="noConversion"/>
  </si>
  <si>
    <t>SJD072</t>
    <phoneticPr fontId="1" type="noConversion"/>
  </si>
  <si>
    <t>兴业银行深圳分行营业部</t>
    <phoneticPr fontId="1" type="noConversion"/>
  </si>
  <si>
    <t>337010100101615170</t>
    <phoneticPr fontId="1" type="noConversion"/>
  </si>
  <si>
    <t>0978410789</t>
    <phoneticPr fontId="1" type="noConversion"/>
  </si>
  <si>
    <t>102802903</t>
    <phoneticPr fontId="1" type="noConversion"/>
  </si>
  <si>
    <t>20073</t>
    <phoneticPr fontId="1" type="noConversion"/>
  </si>
  <si>
    <t xml:space="preserve">100816521 </t>
    <phoneticPr fontId="1" type="noConversion"/>
  </si>
  <si>
    <t>20080</t>
    <phoneticPr fontId="1" type="noConversion"/>
  </si>
  <si>
    <t>80009431</t>
    <phoneticPr fontId="1" type="noConversion"/>
  </si>
  <si>
    <t>33010018222666</t>
    <phoneticPr fontId="1" type="noConversion"/>
  </si>
  <si>
    <t>客户代码</t>
    <phoneticPr fontId="1" type="noConversion"/>
  </si>
  <si>
    <t>31040028089213</t>
    <phoneticPr fontId="1" type="noConversion"/>
  </si>
  <si>
    <t>40079</t>
    <phoneticPr fontId="1" type="noConversion"/>
  </si>
  <si>
    <t>1811050096</t>
    <phoneticPr fontId="1" type="noConversion"/>
  </si>
  <si>
    <t>申银万国期货有限公司</t>
    <phoneticPr fontId="1" type="noConversion"/>
  </si>
  <si>
    <t xml:space="preserve">9080001227 </t>
    <phoneticPr fontId="1" type="noConversion"/>
  </si>
  <si>
    <t>永安期货股份有限公司</t>
    <phoneticPr fontId="1" type="noConversion"/>
  </si>
  <si>
    <t>00133</t>
    <phoneticPr fontId="1" type="noConversion"/>
  </si>
  <si>
    <t>九章幻方量化定制12号私募证券投资基金</t>
    <phoneticPr fontId="1" type="noConversion"/>
  </si>
  <si>
    <t>SEW426</t>
    <phoneticPr fontId="1" type="noConversion"/>
  </si>
  <si>
    <t>443899991010006904825</t>
    <phoneticPr fontId="1" type="noConversion"/>
  </si>
  <si>
    <t>9080001208</t>
    <phoneticPr fontId="1" type="noConversion"/>
  </si>
  <si>
    <t>20134</t>
    <phoneticPr fontId="1" type="noConversion"/>
  </si>
  <si>
    <t>20201669</t>
  </si>
  <si>
    <t>7608179</t>
  </si>
  <si>
    <t>20247</t>
    <phoneticPr fontId="1" type="noConversion"/>
  </si>
  <si>
    <t>◆ 华信___交易_TS00074  股指期货户可能需要出金 -581 万</t>
  </si>
  <si>
    <t>◆ 国君___交易_20211    股指期货户可能需要出金 -384 万</t>
  </si>
  <si>
    <t>◆ 安信___交易_20010    股指期货户可能需要出金 -156 万</t>
  </si>
  <si>
    <t>◆ 东莞A__交易_TS00275  股指期货户可能需要出金 -66 万</t>
  </si>
  <si>
    <t>◆ 东莞A__交易_TS00273  股指期货户可能需要出金 -63 万</t>
  </si>
  <si>
    <t>◆ 申万___交易_00234    股指期货户可能需要出金 -1049 万</t>
  </si>
  <si>
    <t>◆ 东莞A__交易_TS00274  股指期货户可能需要出金 -63 万</t>
  </si>
  <si>
    <t>◆ 国君___交易_20080    股指期货户可能需要出金 -158 万</t>
  </si>
  <si>
    <t>◆ 安信___交易_00084    股指期货户可能需要出金 -559 万</t>
  </si>
  <si>
    <t>◆ 东莞A__交易_TS00271  股指期货户可能需要出金 -61 万</t>
  </si>
  <si>
    <t>◆ 东莞A__交易_TS00272  股指期货户可能需要出金 -61 万</t>
  </si>
  <si>
    <t>◆ 中T莞__交易_20083    股指期货户可能需要出金 -179 万</t>
  </si>
  <si>
    <t>◆ 招S沪C_交易_CMS00154  股指期货户可能需要出金 -801 万</t>
  </si>
  <si>
    <t>◆ 招S沪C_交易_CMS00167  股指期货户可能需要出金 -921 万</t>
  </si>
  <si>
    <t>◆ 招S沪D_交易_CMS00068  股指期货户可能需要出金 -1246 万</t>
  </si>
  <si>
    <t>◆ 招S沪D_交易_CMS00179  股指期货户可能需要出金 -1045 万</t>
  </si>
  <si>
    <t>◆ 安信___交易_00175    股指期货户可能需要出金 -623 万</t>
  </si>
  <si>
    <t>◆ 招S沪C_交易_CMS00076  股指期货户可能需要出金 -856 万</t>
  </si>
  <si>
    <t>◆ 招S沪__交易_CMS00178  股指期货户可能需要出金 -975 万</t>
  </si>
  <si>
    <t>◆ 招S沪__交易_CMS00247  股指期货户可能需要出金 -664 万</t>
  </si>
  <si>
    <t>◆ 招S沪B_交易_CMS00134  股指期货户可能需要出金 -1141 万</t>
  </si>
  <si>
    <t>◆ 建投B__交易_20199    股指期货户可能需要出金 -222 万</t>
  </si>
  <si>
    <t>◆ 建投B__交易_20206    股指期货户可能需要出金 -77 万</t>
  </si>
  <si>
    <t>◆ 招S沪B_交易_CMS00001  股指期货户可能需要出金 -1004 万</t>
  </si>
  <si>
    <t>◆ ZX建投_交易_信用80083  股指期货户可能需要出金 81 万</t>
  </si>
  <si>
    <t>◆ 招S沪B_交易_CMS00064  股指期货户可能需要出金 -975 万</t>
  </si>
  <si>
    <t>◆ 松山湖_交易_TS00078  股指期货户可能需要出金 -860 万</t>
  </si>
  <si>
    <t>◆ ZX建投_交易_00206    股指期货户可能需要出金 -250 万</t>
  </si>
  <si>
    <t>◆ ZX建投_交易_00193    股指期货户可能需要出金 -300 万</t>
  </si>
  <si>
    <t>◆ ZX建投_交易_00172    股指期货户可能需要出金 -204 万</t>
  </si>
  <si>
    <t>◆ ZX建投_交易_00192    股指期货户可能需要出金 -157 万</t>
  </si>
  <si>
    <t>◆ ZX建投_交易_00166    股指期货户可能需要出金 -296 万</t>
  </si>
  <si>
    <t>◆ ZX建投_交易_00098    股指期货户可能需要出金 -358 万</t>
  </si>
  <si>
    <t>◆ 中信B__交易_CIT00109  股指期货户可能需要出金 -834 万</t>
  </si>
  <si>
    <t>◆ 山西证_交易_00010    股指期货户可能需要出金 -645 万</t>
  </si>
  <si>
    <t>◆ 中信B__交易_CIT00151  股指期货户可能需要出金 -197 万</t>
  </si>
  <si>
    <t>◆ 中信B__交易_CIT00080  股指期货户可能需要出金 -506 万</t>
  </si>
  <si>
    <t>◆ 东证___交易_00198    股指期货户可能需要出金 -146 万</t>
  </si>
  <si>
    <t>◆ 中信B__交易_CIT00072  股指期货户可能需要出金 -194 万</t>
  </si>
  <si>
    <t>◆ 财通B__交易_00069    股指期货户可能需要出金 -140 万</t>
  </si>
  <si>
    <t>◆ 东证___交易_00130    股指期货户可能需要出金 -113 万</t>
  </si>
  <si>
    <t>◆ 财通B__交易_00062    股指期货户可能需要出金 -55 万</t>
  </si>
  <si>
    <t>◆ ZX证沪_交易_CIT00184  股指期货户可能需要出金 -22 万</t>
  </si>
  <si>
    <t>◆ ZX证沪_交易_CIT00173  股指期货户可能需要出金 -228 万</t>
  </si>
  <si>
    <t>◆ 财通B__交易_00073    股指期货户可能需要出金 -296 万</t>
  </si>
  <si>
    <t>◆ ZX证沪_交易_CIT20205  股指期货户可能需要出金 -130 万</t>
  </si>
  <si>
    <t>◆ 财通A__交易_20198    股指期货户可能需要出金 -143 万</t>
  </si>
  <si>
    <t>◆ ZX证沪_交易_CIT00204  股指期货户可能需要出金 -207 万</t>
  </si>
  <si>
    <t>◆ 银河___交易_20072    股指期货户可能需要出金 -198 万</t>
  </si>
  <si>
    <t>◆ 财通A__交易_20073    股指期货户可能需要出金 -330 万</t>
  </si>
  <si>
    <t>20211</t>
    <phoneticPr fontId="1" type="noConversion"/>
  </si>
  <si>
    <t>20010</t>
    <phoneticPr fontId="1" type="noConversion"/>
  </si>
  <si>
    <t>20080</t>
    <phoneticPr fontId="1" type="noConversion"/>
  </si>
  <si>
    <t>20083</t>
    <phoneticPr fontId="1" type="noConversion"/>
  </si>
  <si>
    <t>20199</t>
    <phoneticPr fontId="1" type="noConversion"/>
  </si>
  <si>
    <t>20206</t>
    <phoneticPr fontId="1" type="noConversion"/>
  </si>
  <si>
    <t>80083</t>
    <phoneticPr fontId="1" type="noConversion"/>
  </si>
  <si>
    <t>00078</t>
    <phoneticPr fontId="1" type="noConversion"/>
  </si>
  <si>
    <t>00010</t>
    <phoneticPr fontId="1" type="noConversion"/>
  </si>
  <si>
    <t>20198</t>
    <phoneticPr fontId="1" type="noConversion"/>
  </si>
  <si>
    <t>20072</t>
    <phoneticPr fontId="1" type="noConversion"/>
  </si>
  <si>
    <t>20073</t>
    <phoneticPr fontId="1" type="noConversion"/>
  </si>
  <si>
    <t>00271</t>
    <phoneticPr fontId="1" type="noConversion"/>
  </si>
  <si>
    <t>幻方蚂蚁天弘1号私募证券投资基金</t>
    <phoneticPr fontId="1" type="noConversion"/>
  </si>
  <si>
    <t>SLD199</t>
  </si>
  <si>
    <t>国信证券</t>
    <phoneticPr fontId="1" type="noConversion"/>
  </si>
  <si>
    <t>443066120013001306547</t>
  </si>
  <si>
    <t>国信证券股份有限公司</t>
    <phoneticPr fontId="1" type="noConversion"/>
  </si>
  <si>
    <t>416600045892</t>
    <phoneticPr fontId="1" type="noConversion"/>
  </si>
  <si>
    <t>建信期货有限公司</t>
    <phoneticPr fontId="1" type="noConversion"/>
  </si>
  <si>
    <t>00272</t>
  </si>
  <si>
    <t>幻方蚂蚁天弘2号私募证券投资基金</t>
    <phoneticPr fontId="1" type="noConversion"/>
  </si>
  <si>
    <t>SLD200</t>
    <phoneticPr fontId="1" type="noConversion"/>
  </si>
  <si>
    <t>443066120013001306623</t>
    <phoneticPr fontId="1" type="noConversion"/>
  </si>
  <si>
    <t>416600045923</t>
    <phoneticPr fontId="1" type="noConversion"/>
  </si>
  <si>
    <t>00273</t>
  </si>
  <si>
    <t>幻方蚂蚁天弘3号私募证券投资基金</t>
    <phoneticPr fontId="1" type="noConversion"/>
  </si>
  <si>
    <t>SLD202</t>
    <phoneticPr fontId="1" type="noConversion"/>
  </si>
  <si>
    <t>443066120013001306471</t>
    <phoneticPr fontId="1" type="noConversion"/>
  </si>
  <si>
    <t>416600045945</t>
    <phoneticPr fontId="1" type="noConversion"/>
  </si>
  <si>
    <t>00274</t>
  </si>
  <si>
    <t>幻方蚂蚁天弘4号私募证券投资基金</t>
    <phoneticPr fontId="1" type="noConversion"/>
  </si>
  <si>
    <t>SLD204</t>
    <phoneticPr fontId="1" type="noConversion"/>
  </si>
  <si>
    <t>443066120013001305801</t>
    <phoneticPr fontId="1" type="noConversion"/>
  </si>
  <si>
    <t>620000800728</t>
    <phoneticPr fontId="1" type="noConversion"/>
  </si>
  <si>
    <t>00275</t>
  </si>
  <si>
    <t>幻方蚂蚁天弘5号私募证券投资基金</t>
    <phoneticPr fontId="1" type="noConversion"/>
  </si>
  <si>
    <t>SLH607</t>
  </si>
  <si>
    <t>443066120013001881147</t>
    <phoneticPr fontId="1" type="noConversion"/>
  </si>
  <si>
    <t>620000800729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</si>
</sst>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/>
    <xf numFmtId="49" fontId="3" fillId="2" borderId="0" xfId="0" applyNumberFormat="1" applyFont="1" applyFill="1" applyAlignment="1">
      <alignment horizontal="center"/>
    </xf>
    <xf numFmtId="0" fontId="0" fillId="0" borderId="1" xfId="0" applyBorder="1"/>
    <xf numFmtId="0" fontId="3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 applyBorder="1"/>
    <xf numFmtId="0" fontId="3" fillId="3" borderId="3" xfId="0" applyFont="1" applyFill="1" applyBorder="1"/>
    <xf numFmtId="0" fontId="0" fillId="0" borderId="2" xfId="0" applyBorder="1"/>
    <xf numFmtId="0" fontId="0" fillId="0" borderId="0" xfId="0" applyAlignment="1">
      <alignment horizontal="center" vertical="center"/>
    </xf>
    <xf numFmtId="176" fontId="0" fillId="0" borderId="0" xfId="0" applyNumberFormat="1" applyBorder="1"/>
    <xf numFmtId="0" fontId="0" fillId="0" borderId="3" xfId="0" applyBorder="1" applyAlignment="1">
      <alignment horizontal="center"/>
    </xf>
    <xf numFmtId="177" fontId="0" fillId="0" borderId="0" xfId="0" applyNumberFormat="1"/>
    <xf numFmtId="49" fontId="0" fillId="0" borderId="0" xfId="0" quotePrefix="1" applyNumberFormat="1" applyAlignment="1">
      <alignment horizontal="center" vertic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  <xf numFmtId="49" fontId="5" fillId="0" borderId="0" xfId="0" applyNumberFormat="1" applyFont="1"/>
    <xf numFmtId="49" fontId="0" fillId="0" borderId="0" xfId="0" applyNumberFormat="1" applyAlignment="1">
      <alignment horizontal="center" wrapText="1"/>
    </xf>
    <xf numFmtId="0" fontId="2" fillId="0" borderId="0" xfId="0" applyFont="1"/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7" fillId="0" borderId="0" xfId="0" applyNumberFormat="1" applyFont="1"/>
    <xf numFmtId="49" fontId="8" fillId="0" borderId="0" xfId="0" applyNumberFormat="1" applyFont="1"/>
    <xf numFmtId="49" fontId="0" fillId="0" borderId="0" xfId="0" applyNumberFormat="1" applyAlignment="1">
      <alignment wrapText="1"/>
    </xf>
    <xf numFmtId="0" fontId="0" fillId="0" borderId="0" xfId="0" applyNumberFormat="1"/>
    <xf numFmtId="0" fontId="6" fillId="0" borderId="0" xfId="0" applyFont="1" applyFill="1" applyBorder="1" applyAlignment="1">
      <alignment horizontal="left"/>
    </xf>
    <xf numFmtId="0" fontId="0" fillId="4" borderId="1" xfId="0" applyFill="1" applyBorder="1"/>
    <xf numFmtId="0" fontId="7" fillId="0" borderId="0" xfId="0" applyFont="1"/>
    <xf numFmtId="0" fontId="7" fillId="4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48;&#26009;/&#26399;&#36135;&#20445;&#35777;&#37329;&#35843;&#25972;-&#25307;&#21830;/&#22823;&#36300;/&#26399;&#36716;&#38134;-&#25307;&#21830;&#24187;&#260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B46-DE8F-4018-A6F6-1677CFD8099E}">
  <sheetPr codeName="Sheet1"/>
  <dimension ref="A1:N129"/>
  <sheetViews>
    <sheetView topLeftCell="A22" zoomScale="90" zoomScaleNormal="90" workbookViewId="0">
      <pane xSplit="1" topLeftCell="E1" activePane="topRight" state="frozen"/>
      <selection pane="topRight" activeCell="N28" sqref="N28"/>
    </sheetView>
  </sheetViews>
  <sheetFormatPr defaultRowHeight="14.25" x14ac:dyDescent="0.2"/>
  <cols>
    <col min="1" max="1" width="10.25" customWidth="1"/>
    <col min="2" max="2" width="39.75" customWidth="1"/>
    <col min="3" max="3" width="11.125" customWidth="1"/>
    <col min="4" max="4" width="37.375" customWidth="1"/>
    <col min="5" max="5" width="10.375" customWidth="1"/>
    <col min="6" max="6" width="45.375" customWidth="1"/>
    <col min="7" max="7" width="23.5" customWidth="1"/>
    <col min="8" max="8" width="24.75" customWidth="1"/>
    <col min="9" max="9" width="24.25" customWidth="1"/>
    <col min="10" max="10" width="24.375" customWidth="1"/>
    <col min="11" max="11" width="29.125" customWidth="1"/>
    <col min="12" max="12" width="25.25" customWidth="1"/>
    <col min="13" max="13" width="17.875" customWidth="1"/>
    <col min="14" max="14" width="19.25" customWidth="1"/>
  </cols>
  <sheetData>
    <row r="1" spans="1:14" x14ac:dyDescent="0.2">
      <c r="A1" s="4" t="s">
        <v>76</v>
      </c>
      <c r="B1" s="4" t="s">
        <v>77</v>
      </c>
      <c r="C1" s="4" t="s">
        <v>456</v>
      </c>
      <c r="D1" s="4" t="s">
        <v>78</v>
      </c>
      <c r="E1" s="4" t="s">
        <v>79</v>
      </c>
      <c r="F1" s="4" t="s">
        <v>215</v>
      </c>
      <c r="G1" s="5" t="s">
        <v>80</v>
      </c>
      <c r="H1" s="5" t="s">
        <v>81</v>
      </c>
      <c r="I1" s="5" t="s">
        <v>82</v>
      </c>
      <c r="J1" s="5" t="s">
        <v>83</v>
      </c>
      <c r="K1" s="5" t="s">
        <v>84</v>
      </c>
      <c r="L1" s="5" t="s">
        <v>85</v>
      </c>
      <c r="M1" s="5" t="s">
        <v>467</v>
      </c>
      <c r="N1" s="5" t="s">
        <v>511</v>
      </c>
    </row>
    <row r="2" spans="1:14" x14ac:dyDescent="0.2">
      <c r="A2" s="1" t="s">
        <v>86</v>
      </c>
      <c r="B2" s="1" t="s">
        <v>87</v>
      </c>
      <c r="C2" s="1" t="s">
        <v>88</v>
      </c>
      <c r="D2" s="1" t="s">
        <v>54</v>
      </c>
      <c r="E2" s="1" t="s">
        <v>35</v>
      </c>
      <c r="F2" s="1" t="s">
        <v>87</v>
      </c>
      <c r="G2" s="1" t="s">
        <v>315</v>
      </c>
      <c r="H2" s="1" t="s">
        <v>316</v>
      </c>
      <c r="I2" s="1" t="s">
        <v>244</v>
      </c>
      <c r="J2" s="2" t="s">
        <v>306</v>
      </c>
      <c r="K2" s="1" t="s">
        <v>230</v>
      </c>
      <c r="L2" s="3" t="s">
        <v>363</v>
      </c>
    </row>
    <row r="3" spans="1:14" x14ac:dyDescent="0.2">
      <c r="A3" s="1" t="s">
        <v>89</v>
      </c>
      <c r="B3" s="1" t="s">
        <v>90</v>
      </c>
      <c r="C3" s="1" t="s">
        <v>91</v>
      </c>
      <c r="D3" s="1" t="s">
        <v>54</v>
      </c>
      <c r="E3" s="1" t="s">
        <v>35</v>
      </c>
      <c r="F3" s="1" t="s">
        <v>90</v>
      </c>
      <c r="G3" s="1" t="s">
        <v>315</v>
      </c>
      <c r="H3" s="1" t="s">
        <v>317</v>
      </c>
      <c r="I3" s="1" t="s">
        <v>247</v>
      </c>
      <c r="J3" s="2" t="s">
        <v>92</v>
      </c>
      <c r="K3" s="1" t="s">
        <v>228</v>
      </c>
      <c r="L3" s="3">
        <v>22080003</v>
      </c>
    </row>
    <row r="4" spans="1:14" x14ac:dyDescent="0.2">
      <c r="A4" s="1" t="s">
        <v>0</v>
      </c>
      <c r="B4" s="1" t="s">
        <v>93</v>
      </c>
      <c r="C4" s="1" t="s">
        <v>94</v>
      </c>
      <c r="D4" s="1" t="s">
        <v>54</v>
      </c>
      <c r="E4" s="1" t="s">
        <v>35</v>
      </c>
      <c r="F4" s="1" t="s">
        <v>93</v>
      </c>
      <c r="G4" s="1" t="s">
        <v>315</v>
      </c>
      <c r="H4" s="1" t="s">
        <v>318</v>
      </c>
      <c r="I4" s="1" t="s">
        <v>244</v>
      </c>
      <c r="J4" s="2">
        <v>5590021760</v>
      </c>
      <c r="K4" s="1" t="s">
        <v>228</v>
      </c>
      <c r="L4" s="3">
        <v>22080005</v>
      </c>
    </row>
    <row r="5" spans="1:14" x14ac:dyDescent="0.2">
      <c r="A5" s="1" t="s">
        <v>95</v>
      </c>
      <c r="B5" s="1" t="s">
        <v>96</v>
      </c>
      <c r="C5" s="1" t="s">
        <v>97</v>
      </c>
      <c r="D5" s="1" t="s">
        <v>54</v>
      </c>
      <c r="E5" s="1" t="s">
        <v>35</v>
      </c>
      <c r="F5" s="1" t="s">
        <v>96</v>
      </c>
      <c r="G5" s="1" t="s">
        <v>315</v>
      </c>
      <c r="H5" s="1" t="s">
        <v>319</v>
      </c>
      <c r="I5" s="1" t="s">
        <v>248</v>
      </c>
      <c r="J5" s="2" t="s">
        <v>348</v>
      </c>
      <c r="K5" s="1" t="s">
        <v>345</v>
      </c>
      <c r="L5" s="3" t="s">
        <v>344</v>
      </c>
    </row>
    <row r="6" spans="1:14" x14ac:dyDescent="0.2">
      <c r="A6" s="1" t="s">
        <v>98</v>
      </c>
      <c r="B6" s="1" t="s">
        <v>99</v>
      </c>
      <c r="C6" s="1" t="s">
        <v>100</v>
      </c>
      <c r="D6" s="1" t="s">
        <v>54</v>
      </c>
      <c r="E6" s="1" t="s">
        <v>35</v>
      </c>
      <c r="F6" s="1" t="s">
        <v>99</v>
      </c>
      <c r="G6" s="1" t="s">
        <v>315</v>
      </c>
      <c r="H6" s="1" t="s">
        <v>320</v>
      </c>
      <c r="I6" s="1" t="s">
        <v>244</v>
      </c>
      <c r="J6" s="2">
        <v>5590000030</v>
      </c>
      <c r="K6" s="1" t="s">
        <v>230</v>
      </c>
      <c r="L6" s="3">
        <v>100802076</v>
      </c>
    </row>
    <row r="7" spans="1:14" x14ac:dyDescent="0.2">
      <c r="A7" s="1" t="s">
        <v>101</v>
      </c>
      <c r="B7" s="1" t="s">
        <v>73</v>
      </c>
      <c r="C7" s="1" t="s">
        <v>74</v>
      </c>
      <c r="D7" s="1" t="s">
        <v>54</v>
      </c>
      <c r="E7" s="1" t="s">
        <v>35</v>
      </c>
      <c r="F7" s="1" t="s">
        <v>73</v>
      </c>
      <c r="G7" s="1" t="s">
        <v>315</v>
      </c>
      <c r="H7" s="1" t="s">
        <v>321</v>
      </c>
      <c r="I7" s="1" t="s">
        <v>307</v>
      </c>
      <c r="J7" s="2">
        <v>10118484</v>
      </c>
      <c r="K7" s="1" t="s">
        <v>347</v>
      </c>
      <c r="L7" s="3" t="s">
        <v>346</v>
      </c>
    </row>
    <row r="8" spans="1:14" x14ac:dyDescent="0.2">
      <c r="A8" s="1" t="s">
        <v>102</v>
      </c>
      <c r="B8" s="1" t="s">
        <v>73</v>
      </c>
      <c r="C8" s="1" t="s">
        <v>74</v>
      </c>
      <c r="D8" s="1" t="s">
        <v>54</v>
      </c>
      <c r="E8" s="1" t="s">
        <v>35</v>
      </c>
      <c r="F8" s="1" t="s">
        <v>73</v>
      </c>
      <c r="G8" s="1" t="s">
        <v>315</v>
      </c>
      <c r="H8" s="1" t="s">
        <v>321</v>
      </c>
      <c r="I8" s="1" t="s">
        <v>300</v>
      </c>
      <c r="J8" s="2" t="s">
        <v>331</v>
      </c>
      <c r="K8" s="1" t="s">
        <v>280</v>
      </c>
      <c r="L8" s="3" t="s">
        <v>332</v>
      </c>
    </row>
    <row r="9" spans="1:14" x14ac:dyDescent="0.2">
      <c r="A9" s="1" t="s">
        <v>496</v>
      </c>
      <c r="B9" s="1" t="s">
        <v>73</v>
      </c>
      <c r="C9" s="1" t="s">
        <v>74</v>
      </c>
      <c r="D9" s="1" t="s">
        <v>54</v>
      </c>
      <c r="E9" s="1" t="s">
        <v>35</v>
      </c>
      <c r="F9" s="1" t="s">
        <v>73</v>
      </c>
      <c r="G9" s="1" t="s">
        <v>315</v>
      </c>
      <c r="H9" s="1" t="s">
        <v>321</v>
      </c>
      <c r="I9" s="1" t="s">
        <v>244</v>
      </c>
      <c r="J9" s="2" t="s">
        <v>497</v>
      </c>
      <c r="K9" s="1" t="s">
        <v>464</v>
      </c>
      <c r="L9" s="3" t="s">
        <v>498</v>
      </c>
    </row>
    <row r="10" spans="1:14" x14ac:dyDescent="0.2">
      <c r="A10" s="1" t="s">
        <v>103</v>
      </c>
      <c r="B10" s="1" t="s">
        <v>15</v>
      </c>
      <c r="C10" s="1" t="s">
        <v>36</v>
      </c>
      <c r="D10" s="1" t="s">
        <v>16</v>
      </c>
      <c r="E10" s="1" t="s">
        <v>17</v>
      </c>
      <c r="F10" s="1" t="s">
        <v>15</v>
      </c>
      <c r="G10" s="1" t="s">
        <v>104</v>
      </c>
      <c r="H10" s="1" t="s">
        <v>105</v>
      </c>
      <c r="I10" s="1" t="s">
        <v>248</v>
      </c>
      <c r="J10" s="2" t="s">
        <v>106</v>
      </c>
      <c r="K10" s="1" t="s">
        <v>229</v>
      </c>
      <c r="L10" s="3" t="s">
        <v>107</v>
      </c>
    </row>
    <row r="11" spans="1:14" x14ac:dyDescent="0.2">
      <c r="A11" s="1" t="s">
        <v>108</v>
      </c>
      <c r="B11" s="1" t="s">
        <v>18</v>
      </c>
      <c r="C11" s="1" t="s">
        <v>37</v>
      </c>
      <c r="D11" s="1" t="s">
        <v>16</v>
      </c>
      <c r="E11" s="1" t="s">
        <v>17</v>
      </c>
      <c r="F11" s="1" t="s">
        <v>18</v>
      </c>
      <c r="G11" s="1" t="s">
        <v>104</v>
      </c>
      <c r="H11" s="1" t="s">
        <v>109</v>
      </c>
      <c r="I11" s="1" t="s">
        <v>244</v>
      </c>
      <c r="J11" s="2" t="s">
        <v>110</v>
      </c>
      <c r="K11" s="1" t="s">
        <v>360</v>
      </c>
      <c r="L11" s="3" t="s">
        <v>469</v>
      </c>
    </row>
    <row r="12" spans="1:14" x14ac:dyDescent="0.2">
      <c r="A12" s="1" t="s">
        <v>438</v>
      </c>
      <c r="B12" s="1" t="s">
        <v>439</v>
      </c>
      <c r="C12" s="1" t="s">
        <v>440</v>
      </c>
      <c r="D12" s="1" t="s">
        <v>16</v>
      </c>
      <c r="E12" s="1" t="s">
        <v>17</v>
      </c>
      <c r="F12" s="1" t="s">
        <v>439</v>
      </c>
      <c r="G12" s="1" t="s">
        <v>104</v>
      </c>
      <c r="H12" s="1" t="s">
        <v>441</v>
      </c>
      <c r="I12" s="1" t="s">
        <v>244</v>
      </c>
      <c r="J12" s="2" t="s">
        <v>442</v>
      </c>
      <c r="K12" s="1" t="s">
        <v>444</v>
      </c>
      <c r="L12" s="3" t="s">
        <v>443</v>
      </c>
    </row>
    <row r="13" spans="1:14" x14ac:dyDescent="0.2">
      <c r="A13" s="1" t="s">
        <v>417</v>
      </c>
      <c r="B13" s="1" t="s">
        <v>418</v>
      </c>
      <c r="C13" s="1" t="s">
        <v>423</v>
      </c>
      <c r="D13" s="1" t="s">
        <v>16</v>
      </c>
      <c r="E13" s="1" t="s">
        <v>17</v>
      </c>
      <c r="F13" s="1" t="s">
        <v>418</v>
      </c>
      <c r="G13" s="1" t="s">
        <v>104</v>
      </c>
      <c r="H13" s="1" t="s">
        <v>424</v>
      </c>
      <c r="I13" s="1" t="s">
        <v>248</v>
      </c>
      <c r="J13" s="2" t="s">
        <v>419</v>
      </c>
      <c r="K13" s="1" t="s">
        <v>425</v>
      </c>
      <c r="L13" s="3" t="s">
        <v>420</v>
      </c>
    </row>
    <row r="14" spans="1:14" x14ac:dyDescent="0.2">
      <c r="A14" s="1" t="s">
        <v>111</v>
      </c>
      <c r="B14" s="1" t="s">
        <v>19</v>
      </c>
      <c r="C14" s="1" t="s">
        <v>38</v>
      </c>
      <c r="D14" s="1" t="s">
        <v>16</v>
      </c>
      <c r="E14" s="1" t="s">
        <v>17</v>
      </c>
      <c r="F14" s="1" t="s">
        <v>19</v>
      </c>
      <c r="G14" s="1" t="s">
        <v>104</v>
      </c>
      <c r="H14" s="1" t="s">
        <v>112</v>
      </c>
      <c r="I14" s="1" t="s">
        <v>244</v>
      </c>
      <c r="J14" s="2" t="s">
        <v>335</v>
      </c>
      <c r="K14" s="1" t="s">
        <v>228</v>
      </c>
      <c r="L14" s="3" t="s">
        <v>113</v>
      </c>
    </row>
    <row r="15" spans="1:14" x14ac:dyDescent="0.2">
      <c r="A15" s="1" t="s">
        <v>1</v>
      </c>
      <c r="B15" s="1" t="s">
        <v>20</v>
      </c>
      <c r="C15" s="1" t="s">
        <v>39</v>
      </c>
      <c r="D15" s="1" t="s">
        <v>16</v>
      </c>
      <c r="E15" s="1" t="s">
        <v>17</v>
      </c>
      <c r="F15" s="1" t="s">
        <v>20</v>
      </c>
      <c r="G15" s="1" t="s">
        <v>104</v>
      </c>
      <c r="H15" s="1" t="s">
        <v>114</v>
      </c>
      <c r="I15" s="1" t="s">
        <v>245</v>
      </c>
      <c r="J15" s="2">
        <v>41900046116</v>
      </c>
      <c r="K15" s="1" t="s">
        <v>228</v>
      </c>
      <c r="L15" s="3" t="s">
        <v>336</v>
      </c>
    </row>
    <row r="16" spans="1:14" x14ac:dyDescent="0.2">
      <c r="A16" s="1" t="s">
        <v>334</v>
      </c>
      <c r="B16" s="1" t="s">
        <v>20</v>
      </c>
      <c r="C16" s="1" t="s">
        <v>39</v>
      </c>
      <c r="D16" s="1" t="s">
        <v>16</v>
      </c>
      <c r="E16" s="1" t="s">
        <v>17</v>
      </c>
      <c r="F16" s="1" t="s">
        <v>20</v>
      </c>
      <c r="G16" s="1" t="s">
        <v>104</v>
      </c>
      <c r="H16" s="1" t="s">
        <v>114</v>
      </c>
      <c r="I16" s="1" t="s">
        <v>362</v>
      </c>
      <c r="J16" s="2" t="s">
        <v>359</v>
      </c>
      <c r="K16" s="1" t="s">
        <v>360</v>
      </c>
      <c r="L16" s="3" t="s">
        <v>361</v>
      </c>
    </row>
    <row r="17" spans="1:14" x14ac:dyDescent="0.2">
      <c r="A17" s="1" t="s">
        <v>2</v>
      </c>
      <c r="B17" s="1" t="s">
        <v>21</v>
      </c>
      <c r="C17" s="1" t="s">
        <v>40</v>
      </c>
      <c r="D17" s="1" t="s">
        <v>16</v>
      </c>
      <c r="E17" s="1" t="s">
        <v>17</v>
      </c>
      <c r="F17" s="1" t="s">
        <v>21</v>
      </c>
      <c r="G17" s="1" t="s">
        <v>104</v>
      </c>
      <c r="H17" s="1" t="s">
        <v>115</v>
      </c>
      <c r="I17" s="1" t="s">
        <v>248</v>
      </c>
      <c r="J17" s="2">
        <v>78050000</v>
      </c>
      <c r="K17" s="19" t="s">
        <v>228</v>
      </c>
      <c r="L17" s="2">
        <v>22080072</v>
      </c>
    </row>
    <row r="18" spans="1:14" x14ac:dyDescent="0.2">
      <c r="A18" s="1" t="s">
        <v>506</v>
      </c>
      <c r="B18" s="1" t="s">
        <v>21</v>
      </c>
      <c r="C18" s="1" t="s">
        <v>40</v>
      </c>
      <c r="D18" s="1" t="s">
        <v>16</v>
      </c>
      <c r="E18" s="1" t="s">
        <v>17</v>
      </c>
      <c r="F18" s="1" t="s">
        <v>21</v>
      </c>
      <c r="G18" s="1" t="s">
        <v>104</v>
      </c>
      <c r="H18" s="1" t="s">
        <v>115</v>
      </c>
      <c r="I18" s="1" t="s">
        <v>248</v>
      </c>
      <c r="J18" s="2">
        <v>76050399</v>
      </c>
      <c r="K18" s="1" t="s">
        <v>280</v>
      </c>
      <c r="L18" s="2" t="s">
        <v>507</v>
      </c>
    </row>
    <row r="19" spans="1:14" x14ac:dyDescent="0.2">
      <c r="A19" s="1" t="s">
        <v>3</v>
      </c>
      <c r="B19" s="1" t="s">
        <v>22</v>
      </c>
      <c r="C19" s="1" t="s">
        <v>41</v>
      </c>
      <c r="D19" s="1" t="s">
        <v>16</v>
      </c>
      <c r="E19" s="1" t="s">
        <v>17</v>
      </c>
      <c r="F19" s="1" t="s">
        <v>22</v>
      </c>
      <c r="G19" s="1" t="s">
        <v>104</v>
      </c>
      <c r="H19" s="1" t="s">
        <v>116</v>
      </c>
      <c r="I19" s="1" t="s">
        <v>247</v>
      </c>
      <c r="J19" s="2" t="s">
        <v>117</v>
      </c>
      <c r="K19" s="1" t="s">
        <v>228</v>
      </c>
      <c r="L19" s="3" t="s">
        <v>118</v>
      </c>
    </row>
    <row r="20" spans="1:14" x14ac:dyDescent="0.2">
      <c r="A20" s="1" t="s">
        <v>4</v>
      </c>
      <c r="B20" s="1" t="s">
        <v>23</v>
      </c>
      <c r="C20" s="1" t="s">
        <v>42</v>
      </c>
      <c r="D20" s="1" t="s">
        <v>16</v>
      </c>
      <c r="E20" s="1" t="s">
        <v>17</v>
      </c>
      <c r="F20" s="1" t="s">
        <v>23</v>
      </c>
      <c r="G20" s="1" t="s">
        <v>104</v>
      </c>
      <c r="H20" s="1" t="s">
        <v>119</v>
      </c>
      <c r="I20" s="1" t="s">
        <v>244</v>
      </c>
      <c r="J20" s="2">
        <v>5590000039</v>
      </c>
      <c r="K20" s="1" t="s">
        <v>228</v>
      </c>
      <c r="L20" s="3" t="s">
        <v>120</v>
      </c>
    </row>
    <row r="21" spans="1:14" x14ac:dyDescent="0.2">
      <c r="A21" s="1" t="s">
        <v>5</v>
      </c>
      <c r="B21" s="1" t="s">
        <v>24</v>
      </c>
      <c r="C21" s="1" t="s">
        <v>43</v>
      </c>
      <c r="D21" s="1" t="s">
        <v>16</v>
      </c>
      <c r="E21" s="1" t="s">
        <v>17</v>
      </c>
      <c r="F21" s="1" t="s">
        <v>24</v>
      </c>
      <c r="G21" s="1" t="s">
        <v>104</v>
      </c>
      <c r="H21" s="1" t="s">
        <v>121</v>
      </c>
      <c r="I21" s="1" t="s">
        <v>247</v>
      </c>
      <c r="J21" s="2" t="s">
        <v>343</v>
      </c>
      <c r="K21" s="1" t="s">
        <v>228</v>
      </c>
      <c r="L21" s="3" t="s">
        <v>122</v>
      </c>
    </row>
    <row r="22" spans="1:14" x14ac:dyDescent="0.2">
      <c r="A22" s="1" t="s">
        <v>250</v>
      </c>
      <c r="B22" s="1" t="s">
        <v>273</v>
      </c>
      <c r="C22" s="1" t="s">
        <v>43</v>
      </c>
      <c r="D22" s="1" t="s">
        <v>16</v>
      </c>
      <c r="E22" s="1" t="s">
        <v>17</v>
      </c>
      <c r="F22" s="1" t="s">
        <v>24</v>
      </c>
      <c r="G22" s="1" t="s">
        <v>104</v>
      </c>
      <c r="H22" s="1" t="s">
        <v>121</v>
      </c>
      <c r="I22" s="1" t="s">
        <v>248</v>
      </c>
      <c r="J22" s="2" t="s">
        <v>252</v>
      </c>
      <c r="K22" s="1" t="s">
        <v>280</v>
      </c>
      <c r="L22" s="3" t="s">
        <v>251</v>
      </c>
    </row>
    <row r="23" spans="1:14" x14ac:dyDescent="0.2">
      <c r="A23" s="1" t="s">
        <v>6</v>
      </c>
      <c r="B23" s="1" t="s">
        <v>25</v>
      </c>
      <c r="C23" s="1" t="s">
        <v>44</v>
      </c>
      <c r="D23" s="1" t="s">
        <v>16</v>
      </c>
      <c r="E23" s="1" t="s">
        <v>17</v>
      </c>
      <c r="F23" s="1" t="s">
        <v>25</v>
      </c>
      <c r="G23" s="1" t="s">
        <v>104</v>
      </c>
      <c r="H23" s="1" t="s">
        <v>123</v>
      </c>
      <c r="I23" s="1" t="s">
        <v>247</v>
      </c>
      <c r="J23" s="2" t="s">
        <v>364</v>
      </c>
      <c r="K23" s="1" t="s">
        <v>280</v>
      </c>
      <c r="L23" s="2" t="s">
        <v>337</v>
      </c>
    </row>
    <row r="24" spans="1:14" x14ac:dyDescent="0.2">
      <c r="A24" s="1" t="s">
        <v>7</v>
      </c>
      <c r="B24" s="1" t="s">
        <v>26</v>
      </c>
      <c r="C24" s="1" t="s">
        <v>45</v>
      </c>
      <c r="D24" s="1" t="s">
        <v>16</v>
      </c>
      <c r="E24" s="1" t="s">
        <v>17</v>
      </c>
      <c r="F24" s="1" t="s">
        <v>26</v>
      </c>
      <c r="G24" s="1" t="s">
        <v>104</v>
      </c>
      <c r="H24" s="1" t="s">
        <v>124</v>
      </c>
      <c r="I24" s="1" t="s">
        <v>365</v>
      </c>
      <c r="J24" s="2" t="s">
        <v>368</v>
      </c>
      <c r="K24" s="1" t="s">
        <v>280</v>
      </c>
      <c r="L24" s="17" t="s">
        <v>292</v>
      </c>
    </row>
    <row r="25" spans="1:14" x14ac:dyDescent="0.2">
      <c r="A25" s="1" t="s">
        <v>75</v>
      </c>
      <c r="B25" s="1" t="s">
        <v>216</v>
      </c>
      <c r="C25" s="1" t="s">
        <v>45</v>
      </c>
      <c r="D25" s="1" t="s">
        <v>16</v>
      </c>
      <c r="E25" s="1" t="s">
        <v>17</v>
      </c>
      <c r="F25" s="1" t="s">
        <v>26</v>
      </c>
      <c r="G25" s="1" t="s">
        <v>104</v>
      </c>
      <c r="H25" s="1" t="s">
        <v>124</v>
      </c>
      <c r="I25" s="1" t="s">
        <v>362</v>
      </c>
      <c r="J25" s="2" t="s">
        <v>313</v>
      </c>
      <c r="K25" s="1" t="s">
        <v>228</v>
      </c>
      <c r="L25" s="3" t="s">
        <v>314</v>
      </c>
    </row>
    <row r="26" spans="1:14" x14ac:dyDescent="0.2">
      <c r="A26" s="1" t="s">
        <v>513</v>
      </c>
      <c r="B26" s="1" t="s">
        <v>216</v>
      </c>
      <c r="C26" s="1" t="s">
        <v>45</v>
      </c>
      <c r="D26" s="1" t="s">
        <v>16</v>
      </c>
      <c r="E26" s="1" t="s">
        <v>17</v>
      </c>
      <c r="F26" s="1" t="s">
        <v>26</v>
      </c>
      <c r="G26" s="1" t="s">
        <v>104</v>
      </c>
      <c r="H26" s="1" t="s">
        <v>124</v>
      </c>
      <c r="I26" s="1" t="s">
        <v>435</v>
      </c>
      <c r="J26" s="2" t="s">
        <v>514</v>
      </c>
      <c r="K26" s="1" t="s">
        <v>515</v>
      </c>
      <c r="L26" s="3" t="s">
        <v>516</v>
      </c>
    </row>
    <row r="27" spans="1:14" x14ac:dyDescent="0.2">
      <c r="A27" s="1" t="s">
        <v>8</v>
      </c>
      <c r="B27" s="1" t="s">
        <v>27</v>
      </c>
      <c r="C27" s="1" t="s">
        <v>46</v>
      </c>
      <c r="D27" s="1" t="s">
        <v>16</v>
      </c>
      <c r="E27" s="1" t="s">
        <v>17</v>
      </c>
      <c r="F27" s="1" t="s">
        <v>27</v>
      </c>
      <c r="G27" s="1" t="s">
        <v>104</v>
      </c>
      <c r="H27" s="1" t="s">
        <v>125</v>
      </c>
      <c r="I27" s="1" t="s">
        <v>245</v>
      </c>
      <c r="J27" s="2">
        <v>15047098</v>
      </c>
      <c r="K27" s="1" t="s">
        <v>231</v>
      </c>
      <c r="L27" s="17" t="s">
        <v>293</v>
      </c>
    </row>
    <row r="28" spans="1:14" x14ac:dyDescent="0.2">
      <c r="A28" s="1" t="s">
        <v>508</v>
      </c>
      <c r="B28" s="1" t="s">
        <v>27</v>
      </c>
      <c r="C28" s="1" t="s">
        <v>46</v>
      </c>
      <c r="D28" s="1" t="s">
        <v>16</v>
      </c>
      <c r="E28" s="1" t="s">
        <v>17</v>
      </c>
      <c r="F28" s="1" t="s">
        <v>27</v>
      </c>
      <c r="G28" s="1" t="s">
        <v>104</v>
      </c>
      <c r="H28" s="1" t="s">
        <v>125</v>
      </c>
      <c r="I28" s="1" t="s">
        <v>493</v>
      </c>
      <c r="J28" s="2" t="s">
        <v>510</v>
      </c>
      <c r="K28" s="1" t="s">
        <v>324</v>
      </c>
      <c r="L28" s="17" t="s">
        <v>509</v>
      </c>
      <c r="N28">
        <v>56256989</v>
      </c>
    </row>
    <row r="29" spans="1:14" x14ac:dyDescent="0.2">
      <c r="A29" s="1" t="s">
        <v>9</v>
      </c>
      <c r="B29" s="1" t="s">
        <v>28</v>
      </c>
      <c r="C29" s="1" t="s">
        <v>47</v>
      </c>
      <c r="D29" s="1" t="s">
        <v>16</v>
      </c>
      <c r="E29" s="1" t="s">
        <v>17</v>
      </c>
      <c r="F29" s="1" t="s">
        <v>28</v>
      </c>
      <c r="G29" s="1" t="s">
        <v>104</v>
      </c>
      <c r="H29" s="1" t="s">
        <v>127</v>
      </c>
      <c r="I29" s="1" t="s">
        <v>248</v>
      </c>
      <c r="J29" s="2">
        <v>11136588</v>
      </c>
      <c r="K29" s="1" t="s">
        <v>233</v>
      </c>
      <c r="L29" s="17" t="s">
        <v>294</v>
      </c>
    </row>
    <row r="30" spans="1:14" x14ac:dyDescent="0.2">
      <c r="A30" s="1" t="s">
        <v>10</v>
      </c>
      <c r="B30" s="1" t="s">
        <v>29</v>
      </c>
      <c r="C30" s="1" t="s">
        <v>48</v>
      </c>
      <c r="D30" s="1" t="s">
        <v>16</v>
      </c>
      <c r="E30" s="1" t="s">
        <v>17</v>
      </c>
      <c r="F30" s="1" t="s">
        <v>29</v>
      </c>
      <c r="G30" s="1" t="s">
        <v>104</v>
      </c>
      <c r="H30" s="1" t="s">
        <v>128</v>
      </c>
      <c r="I30" s="1" t="s">
        <v>242</v>
      </c>
      <c r="J30" s="2" t="s">
        <v>460</v>
      </c>
      <c r="K30" s="1" t="s">
        <v>232</v>
      </c>
      <c r="L30" s="3" t="s">
        <v>338</v>
      </c>
    </row>
    <row r="31" spans="1:14" x14ac:dyDescent="0.2">
      <c r="A31" s="1" t="s">
        <v>322</v>
      </c>
      <c r="B31" s="1" t="s">
        <v>29</v>
      </c>
      <c r="C31" s="1" t="s">
        <v>48</v>
      </c>
      <c r="D31" s="1" t="s">
        <v>16</v>
      </c>
      <c r="E31" s="1" t="s">
        <v>17</v>
      </c>
      <c r="F31" s="1" t="s">
        <v>29</v>
      </c>
      <c r="G31" s="1" t="s">
        <v>104</v>
      </c>
      <c r="H31" s="1" t="s">
        <v>128</v>
      </c>
      <c r="I31" s="1" t="s">
        <v>243</v>
      </c>
      <c r="J31" s="2" t="s">
        <v>323</v>
      </c>
      <c r="K31" s="1" t="s">
        <v>324</v>
      </c>
      <c r="L31" s="3" t="s">
        <v>325</v>
      </c>
    </row>
    <row r="32" spans="1:14" x14ac:dyDescent="0.2">
      <c r="A32" s="1" t="s">
        <v>494</v>
      </c>
      <c r="B32" s="1" t="s">
        <v>29</v>
      </c>
      <c r="C32" s="1" t="s">
        <v>48</v>
      </c>
      <c r="D32" s="1" t="s">
        <v>16</v>
      </c>
      <c r="E32" s="1" t="s">
        <v>17</v>
      </c>
      <c r="F32" s="1" t="s">
        <v>29</v>
      </c>
      <c r="G32" s="1" t="s">
        <v>104</v>
      </c>
      <c r="H32" s="1" t="s">
        <v>128</v>
      </c>
      <c r="I32" s="1" t="s">
        <v>242</v>
      </c>
      <c r="J32" s="2" t="s">
        <v>495</v>
      </c>
      <c r="K32" s="1" t="s">
        <v>232</v>
      </c>
      <c r="L32" s="3" t="s">
        <v>338</v>
      </c>
    </row>
    <row r="33" spans="1:13" x14ac:dyDescent="0.2">
      <c r="A33" s="1" t="s">
        <v>11</v>
      </c>
      <c r="B33" s="1" t="s">
        <v>30</v>
      </c>
      <c r="C33" s="1" t="s">
        <v>49</v>
      </c>
      <c r="D33" s="1" t="s">
        <v>16</v>
      </c>
      <c r="E33" s="1" t="s">
        <v>17</v>
      </c>
      <c r="F33" s="1" t="s">
        <v>30</v>
      </c>
      <c r="G33" s="1" t="s">
        <v>104</v>
      </c>
      <c r="H33" s="1" t="s">
        <v>129</v>
      </c>
      <c r="I33" s="1" t="s">
        <v>300</v>
      </c>
      <c r="J33" s="2" t="s">
        <v>339</v>
      </c>
      <c r="K33" s="1" t="s">
        <v>232</v>
      </c>
      <c r="L33" s="17" t="s">
        <v>340</v>
      </c>
    </row>
    <row r="34" spans="1:13" x14ac:dyDescent="0.2">
      <c r="A34" s="1" t="s">
        <v>130</v>
      </c>
      <c r="B34" s="1" t="s">
        <v>131</v>
      </c>
      <c r="C34" s="1" t="s">
        <v>132</v>
      </c>
      <c r="D34" s="1" t="s">
        <v>16</v>
      </c>
      <c r="E34" s="1" t="s">
        <v>17</v>
      </c>
      <c r="F34" s="1" t="s">
        <v>131</v>
      </c>
      <c r="G34" s="1" t="s">
        <v>104</v>
      </c>
      <c r="H34" s="1" t="s">
        <v>133</v>
      </c>
      <c r="I34" s="1" t="s">
        <v>242</v>
      </c>
      <c r="J34" s="2" t="s">
        <v>134</v>
      </c>
      <c r="K34" s="1" t="s">
        <v>234</v>
      </c>
      <c r="L34" s="3" t="s">
        <v>295</v>
      </c>
    </row>
    <row r="35" spans="1:13" x14ac:dyDescent="0.2">
      <c r="A35" s="1" t="s">
        <v>135</v>
      </c>
      <c r="B35" s="1" t="s">
        <v>52</v>
      </c>
      <c r="C35" s="1" t="s">
        <v>53</v>
      </c>
      <c r="D35" s="1" t="s">
        <v>54</v>
      </c>
      <c r="E35" s="1" t="s">
        <v>17</v>
      </c>
      <c r="F35" s="1" t="s">
        <v>52</v>
      </c>
      <c r="G35" s="1" t="s">
        <v>104</v>
      </c>
      <c r="H35" s="1" t="s">
        <v>136</v>
      </c>
      <c r="I35" s="1" t="s">
        <v>365</v>
      </c>
      <c r="J35" s="2">
        <v>34000000225</v>
      </c>
      <c r="K35" s="1" t="s">
        <v>235</v>
      </c>
      <c r="L35" s="3" t="s">
        <v>430</v>
      </c>
    </row>
    <row r="36" spans="1:13" x14ac:dyDescent="0.2">
      <c r="A36" s="1" t="s">
        <v>475</v>
      </c>
      <c r="B36" s="1" t="s">
        <v>476</v>
      </c>
      <c r="C36" s="1" t="s">
        <v>477</v>
      </c>
      <c r="D36" s="1" t="s">
        <v>32</v>
      </c>
      <c r="E36" s="1" t="s">
        <v>17</v>
      </c>
      <c r="F36" s="1" t="s">
        <v>476</v>
      </c>
      <c r="G36" s="1" t="s">
        <v>104</v>
      </c>
      <c r="H36" s="1" t="s">
        <v>478</v>
      </c>
      <c r="I36" s="27" t="s">
        <v>462</v>
      </c>
      <c r="J36" s="2" t="s">
        <v>479</v>
      </c>
      <c r="K36" s="1" t="s">
        <v>324</v>
      </c>
      <c r="L36" s="3" t="s">
        <v>480</v>
      </c>
    </row>
    <row r="37" spans="1:13" x14ac:dyDescent="0.2">
      <c r="A37" s="1" t="s">
        <v>137</v>
      </c>
      <c r="B37" s="1" t="s">
        <v>138</v>
      </c>
      <c r="C37" s="1" t="s">
        <v>139</v>
      </c>
      <c r="D37" s="1" t="s">
        <v>54</v>
      </c>
      <c r="E37" s="1" t="s">
        <v>17</v>
      </c>
      <c r="F37" s="1" t="s">
        <v>138</v>
      </c>
      <c r="G37" s="1" t="s">
        <v>104</v>
      </c>
      <c r="H37" s="1" t="s">
        <v>140</v>
      </c>
      <c r="I37" s="1" t="s">
        <v>244</v>
      </c>
      <c r="J37" s="2" t="s">
        <v>141</v>
      </c>
      <c r="K37" s="1" t="s">
        <v>280</v>
      </c>
      <c r="L37" s="3">
        <v>100110560</v>
      </c>
    </row>
    <row r="38" spans="1:13" x14ac:dyDescent="0.2">
      <c r="A38" s="1" t="s">
        <v>269</v>
      </c>
      <c r="B38" s="1" t="s">
        <v>271</v>
      </c>
      <c r="C38" s="1" t="s">
        <v>272</v>
      </c>
      <c r="D38" s="1" t="s">
        <v>342</v>
      </c>
      <c r="E38" s="1" t="s">
        <v>17</v>
      </c>
      <c r="F38" s="1" t="s">
        <v>271</v>
      </c>
      <c r="G38" s="1" t="s">
        <v>104</v>
      </c>
      <c r="H38" s="1" t="s">
        <v>276</v>
      </c>
      <c r="I38" s="1" t="s">
        <v>244</v>
      </c>
      <c r="J38" s="2" t="s">
        <v>487</v>
      </c>
      <c r="K38" s="1" t="s">
        <v>286</v>
      </c>
      <c r="L38" s="3" t="s">
        <v>298</v>
      </c>
      <c r="M38">
        <v>1</v>
      </c>
    </row>
    <row r="39" spans="1:13" x14ac:dyDescent="0.2">
      <c r="A39" s="1" t="s">
        <v>270</v>
      </c>
      <c r="B39" s="1" t="s">
        <v>34</v>
      </c>
      <c r="C39" s="1" t="s">
        <v>142</v>
      </c>
      <c r="D39" s="1" t="s">
        <v>32</v>
      </c>
      <c r="E39" s="1" t="s">
        <v>35</v>
      </c>
      <c r="F39" s="1" t="s">
        <v>34</v>
      </c>
      <c r="G39" s="1" t="s">
        <v>333</v>
      </c>
      <c r="H39" s="1" t="s">
        <v>299</v>
      </c>
      <c r="I39" s="1" t="s">
        <v>247</v>
      </c>
      <c r="J39" s="2" t="s">
        <v>143</v>
      </c>
      <c r="K39" s="1" t="s">
        <v>280</v>
      </c>
      <c r="L39" s="3" t="s">
        <v>144</v>
      </c>
    </row>
    <row r="40" spans="1:13" x14ac:dyDescent="0.2">
      <c r="A40" s="1" t="s">
        <v>145</v>
      </c>
      <c r="B40" s="1" t="s">
        <v>31</v>
      </c>
      <c r="C40" s="1" t="s">
        <v>50</v>
      </c>
      <c r="D40" s="1" t="s">
        <v>32</v>
      </c>
      <c r="E40" s="1" t="s">
        <v>17</v>
      </c>
      <c r="F40" s="1" t="s">
        <v>31</v>
      </c>
      <c r="G40" s="1" t="s">
        <v>104</v>
      </c>
      <c r="H40" s="1" t="s">
        <v>146</v>
      </c>
      <c r="I40" s="1" t="s">
        <v>249</v>
      </c>
      <c r="J40" s="23" t="s">
        <v>466</v>
      </c>
      <c r="K40" s="1" t="s">
        <v>517</v>
      </c>
      <c r="L40" s="3" t="s">
        <v>147</v>
      </c>
    </row>
    <row r="41" spans="1:13" x14ac:dyDescent="0.2">
      <c r="A41" s="1" t="s">
        <v>518</v>
      </c>
      <c r="B41" s="1" t="s">
        <v>519</v>
      </c>
      <c r="C41" s="1" t="s">
        <v>520</v>
      </c>
      <c r="D41" s="1" t="s">
        <v>32</v>
      </c>
      <c r="E41" s="1" t="s">
        <v>17</v>
      </c>
      <c r="F41" s="1" t="s">
        <v>519</v>
      </c>
      <c r="G41" s="1" t="s">
        <v>393</v>
      </c>
      <c r="H41" s="1" t="s">
        <v>521</v>
      </c>
      <c r="I41" s="1" t="s">
        <v>435</v>
      </c>
      <c r="J41" s="23">
        <v>1842003262</v>
      </c>
      <c r="K41" s="1" t="s">
        <v>515</v>
      </c>
      <c r="L41" s="3" t="s">
        <v>522</v>
      </c>
      <c r="M41">
        <v>1</v>
      </c>
    </row>
    <row r="42" spans="1:13" x14ac:dyDescent="0.2">
      <c r="A42" s="1" t="s">
        <v>148</v>
      </c>
      <c r="B42" s="1" t="s">
        <v>149</v>
      </c>
      <c r="C42" s="1" t="s">
        <v>150</v>
      </c>
      <c r="D42" s="1" t="s">
        <v>32</v>
      </c>
      <c r="E42" s="1" t="s">
        <v>17</v>
      </c>
      <c r="F42" s="1" t="s">
        <v>149</v>
      </c>
      <c r="G42" s="1" t="s">
        <v>104</v>
      </c>
      <c r="H42" s="1" t="s">
        <v>151</v>
      </c>
      <c r="I42" s="1" t="s">
        <v>244</v>
      </c>
      <c r="J42" s="2" t="s">
        <v>387</v>
      </c>
      <c r="K42" s="1" t="s">
        <v>237</v>
      </c>
      <c r="L42" s="3" t="s">
        <v>152</v>
      </c>
    </row>
    <row r="43" spans="1:13" x14ac:dyDescent="0.2">
      <c r="A43" s="1" t="s">
        <v>523</v>
      </c>
      <c r="B43" s="1" t="s">
        <v>149</v>
      </c>
      <c r="C43" s="1" t="s">
        <v>150</v>
      </c>
      <c r="D43" s="1" t="s">
        <v>32</v>
      </c>
      <c r="E43" s="1" t="s">
        <v>17</v>
      </c>
      <c r="F43" s="1" t="s">
        <v>149</v>
      </c>
      <c r="G43" s="1" t="s">
        <v>104</v>
      </c>
      <c r="H43" s="1" t="s">
        <v>151</v>
      </c>
      <c r="I43" s="1" t="s">
        <v>248</v>
      </c>
      <c r="J43" s="2" t="s">
        <v>524</v>
      </c>
      <c r="K43" s="1" t="s">
        <v>239</v>
      </c>
      <c r="L43" s="3" t="s">
        <v>525</v>
      </c>
    </row>
    <row r="44" spans="1:13" x14ac:dyDescent="0.2">
      <c r="A44" s="25" t="s">
        <v>153</v>
      </c>
      <c r="B44" s="25" t="s">
        <v>33</v>
      </c>
      <c r="C44" s="1" t="s">
        <v>51</v>
      </c>
      <c r="D44" s="1" t="s">
        <v>32</v>
      </c>
      <c r="E44" s="1" t="s">
        <v>17</v>
      </c>
      <c r="F44" s="1" t="s">
        <v>33</v>
      </c>
      <c r="G44" s="1" t="s">
        <v>104</v>
      </c>
      <c r="H44" s="1" t="s">
        <v>154</v>
      </c>
      <c r="I44" s="1" t="s">
        <v>249</v>
      </c>
      <c r="J44" s="2" t="s">
        <v>155</v>
      </c>
      <c r="K44" s="1" t="s">
        <v>280</v>
      </c>
      <c r="L44" s="3" t="s">
        <v>156</v>
      </c>
    </row>
    <row r="45" spans="1:13" x14ac:dyDescent="0.2">
      <c r="A45" s="1" t="s">
        <v>254</v>
      </c>
      <c r="B45" s="1" t="s">
        <v>257</v>
      </c>
      <c r="C45" s="1" t="s">
        <v>258</v>
      </c>
      <c r="D45" s="1" t="s">
        <v>32</v>
      </c>
      <c r="E45" s="1" t="s">
        <v>265</v>
      </c>
      <c r="F45" s="16" t="str">
        <f>B45</f>
        <v>幻方量化定制17号私募证券投资基金</v>
      </c>
      <c r="G45" s="1" t="s">
        <v>303</v>
      </c>
      <c r="H45" s="1" t="s">
        <v>302</v>
      </c>
      <c r="I45" s="1" t="s">
        <v>300</v>
      </c>
      <c r="J45" s="2" t="s">
        <v>301</v>
      </c>
      <c r="K45" s="1" t="s">
        <v>305</v>
      </c>
      <c r="L45" s="3" t="s">
        <v>304</v>
      </c>
    </row>
    <row r="46" spans="1:13" x14ac:dyDescent="0.2">
      <c r="A46" s="1" t="s">
        <v>157</v>
      </c>
      <c r="B46" s="1" t="s">
        <v>158</v>
      </c>
      <c r="C46" s="1" t="s">
        <v>159</v>
      </c>
      <c r="D46" s="1" t="s">
        <v>54</v>
      </c>
      <c r="E46" s="1" t="s">
        <v>17</v>
      </c>
      <c r="F46" s="1" t="str">
        <f t="shared" ref="F46:F68" si="0">B46</f>
        <v>九章量化定制24号私募证券投资基金</v>
      </c>
      <c r="G46" s="1" t="s">
        <v>104</v>
      </c>
      <c r="H46" s="1" t="s">
        <v>160</v>
      </c>
      <c r="I46" s="1" t="s">
        <v>243</v>
      </c>
      <c r="J46" s="2" t="s">
        <v>161</v>
      </c>
      <c r="K46" s="1" t="s">
        <v>238</v>
      </c>
      <c r="L46" s="17" t="s">
        <v>296</v>
      </c>
    </row>
    <row r="47" spans="1:13" x14ac:dyDescent="0.2">
      <c r="A47" s="1" t="s">
        <v>162</v>
      </c>
      <c r="B47" s="1" t="s">
        <v>163</v>
      </c>
      <c r="C47" s="1" t="s">
        <v>164</v>
      </c>
      <c r="D47" s="1" t="s">
        <v>54</v>
      </c>
      <c r="E47" s="1" t="s">
        <v>126</v>
      </c>
      <c r="F47" s="16" t="s">
        <v>356</v>
      </c>
      <c r="G47" s="1" t="s">
        <v>357</v>
      </c>
      <c r="H47" s="1" t="s">
        <v>355</v>
      </c>
      <c r="I47" s="1" t="s">
        <v>245</v>
      </c>
      <c r="J47" s="2" t="s">
        <v>165</v>
      </c>
      <c r="K47" s="1" t="s">
        <v>230</v>
      </c>
      <c r="L47" s="3">
        <v>120302312</v>
      </c>
    </row>
    <row r="48" spans="1:13" x14ac:dyDescent="0.2">
      <c r="A48" s="1" t="s">
        <v>166</v>
      </c>
      <c r="B48" s="1" t="s">
        <v>55</v>
      </c>
      <c r="C48" s="1" t="s">
        <v>56</v>
      </c>
      <c r="D48" s="1" t="s">
        <v>54</v>
      </c>
      <c r="E48" s="1" t="s">
        <v>17</v>
      </c>
      <c r="F48" s="1" t="str">
        <f t="shared" si="0"/>
        <v>九章量化专享2号1期私募证券投资基金</v>
      </c>
      <c r="G48" s="1" t="s">
        <v>104</v>
      </c>
      <c r="H48" s="1" t="s">
        <v>167</v>
      </c>
      <c r="I48" s="1" t="s">
        <v>244</v>
      </c>
      <c r="J48" s="2" t="s">
        <v>168</v>
      </c>
      <c r="K48" s="1" t="s">
        <v>232</v>
      </c>
      <c r="L48" s="17" t="s">
        <v>297</v>
      </c>
      <c r="M48">
        <v>1</v>
      </c>
    </row>
    <row r="49" spans="1:13" x14ac:dyDescent="0.2">
      <c r="A49" s="1" t="s">
        <v>255</v>
      </c>
      <c r="B49" s="1" t="s">
        <v>259</v>
      </c>
      <c r="C49" s="1" t="s">
        <v>260</v>
      </c>
      <c r="D49" s="1" t="s">
        <v>54</v>
      </c>
      <c r="E49" s="1" t="s">
        <v>17</v>
      </c>
      <c r="F49" s="1" t="str">
        <f t="shared" si="0"/>
        <v>九章量化专享5号1期私募证券投资基金</v>
      </c>
      <c r="G49" s="1" t="s">
        <v>104</v>
      </c>
      <c r="H49" s="1" t="s">
        <v>277</v>
      </c>
      <c r="I49" s="1" t="s">
        <v>248</v>
      </c>
      <c r="J49" s="2" t="s">
        <v>279</v>
      </c>
      <c r="K49" s="1" t="s">
        <v>280</v>
      </c>
      <c r="L49" s="3" t="s">
        <v>281</v>
      </c>
      <c r="M49">
        <v>1</v>
      </c>
    </row>
    <row r="50" spans="1:13" x14ac:dyDescent="0.2">
      <c r="A50" s="25" t="s">
        <v>169</v>
      </c>
      <c r="B50" s="26" t="s">
        <v>57</v>
      </c>
      <c r="C50" s="1" t="s">
        <v>58</v>
      </c>
      <c r="D50" s="1" t="s">
        <v>54</v>
      </c>
      <c r="E50" s="1" t="s">
        <v>17</v>
      </c>
      <c r="F50" s="1" t="str">
        <f t="shared" si="0"/>
        <v>九章量化定制26号私募证券投资基金</v>
      </c>
      <c r="G50" s="1" t="s">
        <v>104</v>
      </c>
      <c r="H50" s="1" t="s">
        <v>170</v>
      </c>
      <c r="I50" s="1" t="s">
        <v>243</v>
      </c>
      <c r="J50" s="2" t="s">
        <v>171</v>
      </c>
      <c r="K50" s="1" t="s">
        <v>230</v>
      </c>
      <c r="L50" s="3" t="s">
        <v>172</v>
      </c>
      <c r="M50">
        <v>1</v>
      </c>
    </row>
    <row r="51" spans="1:13" x14ac:dyDescent="0.2">
      <c r="A51" s="26" t="s">
        <v>12</v>
      </c>
      <c r="B51" s="26" t="s">
        <v>59</v>
      </c>
      <c r="C51" s="1" t="s">
        <v>60</v>
      </c>
      <c r="D51" s="1" t="s">
        <v>54</v>
      </c>
      <c r="E51" s="1" t="s">
        <v>17</v>
      </c>
      <c r="F51" s="1" t="str">
        <f t="shared" si="0"/>
        <v>九章量化定制27号私募证券投资基金</v>
      </c>
      <c r="G51" s="1" t="s">
        <v>104</v>
      </c>
      <c r="H51" s="1" t="s">
        <v>173</v>
      </c>
      <c r="I51" s="1" t="s">
        <v>243</v>
      </c>
      <c r="J51" s="2" t="s">
        <v>174</v>
      </c>
      <c r="K51" s="1" t="s">
        <v>239</v>
      </c>
      <c r="L51" s="3" t="s">
        <v>175</v>
      </c>
      <c r="M51">
        <v>1</v>
      </c>
    </row>
    <row r="52" spans="1:13" x14ac:dyDescent="0.2">
      <c r="A52" s="26" t="s">
        <v>13</v>
      </c>
      <c r="B52" s="26" t="s">
        <v>61</v>
      </c>
      <c r="C52" s="1" t="s">
        <v>62</v>
      </c>
      <c r="D52" s="1" t="s">
        <v>54</v>
      </c>
      <c r="E52" s="1" t="s">
        <v>17</v>
      </c>
      <c r="F52" s="1" t="str">
        <f t="shared" si="0"/>
        <v>九章量化定制28号私募证券投资基金</v>
      </c>
      <c r="G52" s="1" t="s">
        <v>104</v>
      </c>
      <c r="H52" s="1" t="s">
        <v>176</v>
      </c>
      <c r="I52" s="1" t="s">
        <v>243</v>
      </c>
      <c r="J52" s="2" t="s">
        <v>177</v>
      </c>
      <c r="K52" s="1" t="s">
        <v>239</v>
      </c>
      <c r="L52" s="3" t="s">
        <v>178</v>
      </c>
    </row>
    <row r="53" spans="1:13" x14ac:dyDescent="0.2">
      <c r="A53" s="26" t="s">
        <v>256</v>
      </c>
      <c r="B53" s="26" t="s">
        <v>261</v>
      </c>
      <c r="C53" s="1" t="s">
        <v>262</v>
      </c>
      <c r="D53" s="1" t="s">
        <v>54</v>
      </c>
      <c r="E53" s="1" t="s">
        <v>17</v>
      </c>
      <c r="F53" s="1" t="str">
        <f t="shared" si="0"/>
        <v>九章量化定制29号私募证券投资基金</v>
      </c>
      <c r="G53" s="1" t="s">
        <v>104</v>
      </c>
      <c r="H53" s="1" t="s">
        <v>278</v>
      </c>
      <c r="I53" s="1" t="s">
        <v>248</v>
      </c>
      <c r="J53" s="2" t="s">
        <v>283</v>
      </c>
      <c r="K53" s="1" t="s">
        <v>230</v>
      </c>
      <c r="L53" s="3" t="s">
        <v>282</v>
      </c>
    </row>
    <row r="54" spans="1:13" x14ac:dyDescent="0.2">
      <c r="A54" s="1" t="s">
        <v>179</v>
      </c>
      <c r="B54" s="1" t="s">
        <v>180</v>
      </c>
      <c r="C54" s="1" t="s">
        <v>181</v>
      </c>
      <c r="D54" s="1" t="s">
        <v>54</v>
      </c>
      <c r="E54" s="1" t="s">
        <v>17</v>
      </c>
      <c r="F54" s="1" t="str">
        <f t="shared" si="0"/>
        <v>九章量化皓月22号私募证券投资基金</v>
      </c>
      <c r="G54" s="1" t="s">
        <v>104</v>
      </c>
      <c r="H54" s="1" t="s">
        <v>182</v>
      </c>
      <c r="I54" s="1" t="s">
        <v>242</v>
      </c>
      <c r="J54" s="2" t="s">
        <v>183</v>
      </c>
      <c r="K54" s="1" t="s">
        <v>280</v>
      </c>
      <c r="L54" s="3" t="s">
        <v>184</v>
      </c>
    </row>
    <row r="55" spans="1:13" x14ac:dyDescent="0.2">
      <c r="A55" s="1" t="s">
        <v>185</v>
      </c>
      <c r="B55" s="1" t="s">
        <v>186</v>
      </c>
      <c r="C55" s="1" t="s">
        <v>187</v>
      </c>
      <c r="D55" s="1" t="s">
        <v>54</v>
      </c>
      <c r="E55" s="1" t="s">
        <v>17</v>
      </c>
      <c r="F55" s="1" t="str">
        <f t="shared" si="0"/>
        <v>九章量化皓月23号私募证券投资基金</v>
      </c>
      <c r="G55" s="1" t="s">
        <v>104</v>
      </c>
      <c r="H55" s="1" t="s">
        <v>188</v>
      </c>
      <c r="I55" s="1" t="s">
        <v>244</v>
      </c>
      <c r="J55" s="2" t="s">
        <v>189</v>
      </c>
      <c r="K55" s="1" t="s">
        <v>230</v>
      </c>
      <c r="L55" s="3" t="s">
        <v>190</v>
      </c>
    </row>
    <row r="56" spans="1:13" x14ac:dyDescent="0.2">
      <c r="A56" s="1" t="s">
        <v>461</v>
      </c>
      <c r="B56" s="1" t="s">
        <v>186</v>
      </c>
      <c r="C56" s="1" t="s">
        <v>187</v>
      </c>
      <c r="D56" s="1" t="s">
        <v>54</v>
      </c>
      <c r="E56" s="1" t="s">
        <v>17</v>
      </c>
      <c r="F56" s="1" t="str">
        <f t="shared" si="0"/>
        <v>九章量化皓月23号私募证券投资基金</v>
      </c>
      <c r="G56" s="1" t="s">
        <v>104</v>
      </c>
      <c r="H56" s="1" t="s">
        <v>188</v>
      </c>
      <c r="I56" s="1" t="s">
        <v>462</v>
      </c>
      <c r="J56" s="2" t="s">
        <v>463</v>
      </c>
      <c r="K56" s="1" t="s">
        <v>464</v>
      </c>
      <c r="L56" s="3" t="s">
        <v>465</v>
      </c>
    </row>
    <row r="57" spans="1:13" x14ac:dyDescent="0.2">
      <c r="A57" s="1" t="s">
        <v>191</v>
      </c>
      <c r="B57" s="1" t="s">
        <v>63</v>
      </c>
      <c r="C57" s="1" t="s">
        <v>64</v>
      </c>
      <c r="D57" s="1" t="s">
        <v>54</v>
      </c>
      <c r="E57" s="1" t="s">
        <v>17</v>
      </c>
      <c r="F57" s="1" t="str">
        <f t="shared" si="0"/>
        <v>九章量化皓月26号私募证券投资基金</v>
      </c>
      <c r="G57" s="1" t="s">
        <v>104</v>
      </c>
      <c r="H57" s="1" t="s">
        <v>192</v>
      </c>
      <c r="I57" s="1" t="s">
        <v>242</v>
      </c>
      <c r="J57" s="2" t="s">
        <v>193</v>
      </c>
      <c r="K57" s="1" t="s">
        <v>280</v>
      </c>
      <c r="L57" s="3" t="s">
        <v>194</v>
      </c>
    </row>
    <row r="58" spans="1:13" x14ac:dyDescent="0.2">
      <c r="A58" s="1" t="s">
        <v>327</v>
      </c>
      <c r="B58" s="1" t="s">
        <v>65</v>
      </c>
      <c r="C58" s="1" t="s">
        <v>66</v>
      </c>
      <c r="D58" s="1" t="s">
        <v>54</v>
      </c>
      <c r="E58" s="1" t="s">
        <v>17</v>
      </c>
      <c r="F58" s="1" t="str">
        <f t="shared" si="0"/>
        <v>九章量化皓月27号私募证券投资基金</v>
      </c>
      <c r="G58" s="1" t="s">
        <v>104</v>
      </c>
      <c r="H58" s="1" t="s">
        <v>195</v>
      </c>
      <c r="I58" s="1" t="s">
        <v>245</v>
      </c>
      <c r="J58" s="2" t="s">
        <v>328</v>
      </c>
      <c r="K58" s="1" t="s">
        <v>231</v>
      </c>
      <c r="L58" s="3" t="s">
        <v>196</v>
      </c>
    </row>
    <row r="59" spans="1:13" x14ac:dyDescent="0.2">
      <c r="A59" s="1" t="s">
        <v>366</v>
      </c>
      <c r="B59" s="1" t="s">
        <v>367</v>
      </c>
      <c r="C59" s="1" t="s">
        <v>369</v>
      </c>
      <c r="D59" s="1" t="s">
        <v>370</v>
      </c>
      <c r="E59" s="1" t="s">
        <v>265</v>
      </c>
      <c r="F59" s="1" t="str">
        <f t="shared" si="0"/>
        <v>九章量化专享4号1期私募证券投资基金</v>
      </c>
      <c r="G59" s="1" t="s">
        <v>315</v>
      </c>
      <c r="H59" s="1" t="s">
        <v>371</v>
      </c>
      <c r="I59" s="1" t="s">
        <v>300</v>
      </c>
      <c r="J59" s="2" t="s">
        <v>372</v>
      </c>
      <c r="K59" s="1" t="s">
        <v>360</v>
      </c>
      <c r="L59" s="3" t="s">
        <v>373</v>
      </c>
    </row>
    <row r="60" spans="1:13" x14ac:dyDescent="0.2">
      <c r="A60" s="1" t="s">
        <v>197</v>
      </c>
      <c r="B60" s="1" t="s">
        <v>67</v>
      </c>
      <c r="C60" s="1" t="s">
        <v>68</v>
      </c>
      <c r="D60" s="1" t="s">
        <v>54</v>
      </c>
      <c r="E60" s="1" t="s">
        <v>17</v>
      </c>
      <c r="F60" s="1" t="str">
        <f t="shared" si="0"/>
        <v>九章量化皓月28号私募证券投资基金</v>
      </c>
      <c r="G60" s="1" t="s">
        <v>104</v>
      </c>
      <c r="H60" s="1" t="s">
        <v>198</v>
      </c>
      <c r="I60" s="1" t="s">
        <v>244</v>
      </c>
      <c r="J60" s="2" t="s">
        <v>199</v>
      </c>
      <c r="K60" s="1" t="s">
        <v>240</v>
      </c>
      <c r="L60" s="3" t="s">
        <v>200</v>
      </c>
    </row>
    <row r="61" spans="1:13" x14ac:dyDescent="0.2">
      <c r="A61" s="1" t="s">
        <v>14</v>
      </c>
      <c r="B61" s="1" t="s">
        <v>69</v>
      </c>
      <c r="C61" s="1" t="s">
        <v>70</v>
      </c>
      <c r="D61" s="1" t="s">
        <v>54</v>
      </c>
      <c r="E61" s="1" t="s">
        <v>17</v>
      </c>
      <c r="F61" s="1" t="str">
        <f t="shared" si="0"/>
        <v>九章量化皓月29号私募证券投资基金</v>
      </c>
      <c r="G61" s="1" t="s">
        <v>104</v>
      </c>
      <c r="H61" s="1" t="s">
        <v>201</v>
      </c>
      <c r="I61" s="1" t="s">
        <v>244</v>
      </c>
      <c r="J61" s="2" t="s">
        <v>202</v>
      </c>
      <c r="K61" s="1" t="s">
        <v>240</v>
      </c>
      <c r="L61" s="3" t="s">
        <v>203</v>
      </c>
      <c r="M61">
        <v>1</v>
      </c>
    </row>
    <row r="62" spans="1:13" x14ac:dyDescent="0.2">
      <c r="A62" s="1" t="s">
        <v>266</v>
      </c>
      <c r="B62" s="1" t="s">
        <v>267</v>
      </c>
      <c r="C62" s="1" t="s">
        <v>268</v>
      </c>
      <c r="D62" s="1" t="s">
        <v>54</v>
      </c>
      <c r="E62" s="1" t="s">
        <v>17</v>
      </c>
      <c r="F62" s="1" t="str">
        <f>B62</f>
        <v>九章金选中性专享7号2期私募证券投资基金</v>
      </c>
      <c r="G62" s="1" t="s">
        <v>104</v>
      </c>
      <c r="H62" s="1" t="s">
        <v>285</v>
      </c>
      <c r="I62" s="1" t="s">
        <v>472</v>
      </c>
      <c r="J62" s="2" t="s">
        <v>473</v>
      </c>
      <c r="K62" s="1" t="s">
        <v>286</v>
      </c>
      <c r="L62" s="3" t="s">
        <v>287</v>
      </c>
      <c r="M62">
        <v>1</v>
      </c>
    </row>
    <row r="63" spans="1:13" x14ac:dyDescent="0.2">
      <c r="A63" s="26" t="s">
        <v>204</v>
      </c>
      <c r="B63" s="26" t="s">
        <v>71</v>
      </c>
      <c r="C63" s="1" t="s">
        <v>72</v>
      </c>
      <c r="D63" s="1" t="s">
        <v>54</v>
      </c>
      <c r="E63" s="1" t="s">
        <v>17</v>
      </c>
      <c r="F63" s="1" t="str">
        <f t="shared" si="0"/>
        <v>九章览海量化定制31号私募证券投资基金</v>
      </c>
      <c r="G63" s="1" t="s">
        <v>104</v>
      </c>
      <c r="H63" s="1" t="s">
        <v>205</v>
      </c>
      <c r="I63" s="1" t="s">
        <v>246</v>
      </c>
      <c r="J63" s="2" t="s">
        <v>206</v>
      </c>
      <c r="K63" s="1" t="s">
        <v>236</v>
      </c>
      <c r="L63" s="3" t="s">
        <v>207</v>
      </c>
    </row>
    <row r="64" spans="1:13" x14ac:dyDescent="0.2">
      <c r="A64" s="26" t="s">
        <v>208</v>
      </c>
      <c r="B64" s="26" t="s">
        <v>209</v>
      </c>
      <c r="C64" s="1" t="s">
        <v>210</v>
      </c>
      <c r="D64" s="1" t="s">
        <v>54</v>
      </c>
      <c r="E64" s="1" t="s">
        <v>17</v>
      </c>
      <c r="F64" s="1" t="str">
        <f t="shared" si="0"/>
        <v>九章量化定制34号私募证券投资基金</v>
      </c>
      <c r="G64" s="1" t="s">
        <v>104</v>
      </c>
      <c r="H64" s="1" t="s">
        <v>211</v>
      </c>
      <c r="I64" s="1" t="s">
        <v>245</v>
      </c>
      <c r="J64" s="2">
        <v>51500000972</v>
      </c>
      <c r="K64" s="1" t="s">
        <v>230</v>
      </c>
      <c r="L64" s="17" t="s">
        <v>289</v>
      </c>
    </row>
    <row r="65" spans="1:14" x14ac:dyDescent="0.2">
      <c r="A65" s="1" t="s">
        <v>212</v>
      </c>
      <c r="B65" s="1" t="s">
        <v>329</v>
      </c>
      <c r="C65" s="1" t="s">
        <v>213</v>
      </c>
      <c r="D65" s="1" t="s">
        <v>54</v>
      </c>
      <c r="E65" s="1" t="s">
        <v>17</v>
      </c>
      <c r="F65" s="1" t="str">
        <f t="shared" si="0"/>
        <v>九章量化皓月30号私募证券投资基金</v>
      </c>
      <c r="G65" s="1" t="s">
        <v>104</v>
      </c>
      <c r="H65" s="1" t="s">
        <v>214</v>
      </c>
      <c r="I65" s="1" t="s">
        <v>242</v>
      </c>
      <c r="J65" s="2" t="s">
        <v>330</v>
      </c>
      <c r="K65" s="1" t="s">
        <v>241</v>
      </c>
      <c r="L65" s="3" t="s">
        <v>290</v>
      </c>
    </row>
    <row r="66" spans="1:14" x14ac:dyDescent="0.2">
      <c r="A66" s="1" t="s">
        <v>253</v>
      </c>
      <c r="B66" s="1" t="s">
        <v>263</v>
      </c>
      <c r="C66" s="1" t="s">
        <v>264</v>
      </c>
      <c r="D66" s="1" t="s">
        <v>54</v>
      </c>
      <c r="E66" s="1" t="s">
        <v>17</v>
      </c>
      <c r="F66" s="1" t="str">
        <f t="shared" si="0"/>
        <v>九章量化皓月31号私募证券投资基金</v>
      </c>
      <c r="G66" s="1" t="s">
        <v>104</v>
      </c>
      <c r="H66" s="1" t="s">
        <v>288</v>
      </c>
      <c r="I66" s="1" t="s">
        <v>326</v>
      </c>
      <c r="J66" s="2">
        <v>34874457</v>
      </c>
      <c r="K66" s="1" t="s">
        <v>241</v>
      </c>
      <c r="L66" s="18" t="s">
        <v>291</v>
      </c>
      <c r="M66">
        <v>1</v>
      </c>
    </row>
    <row r="67" spans="1:14" x14ac:dyDescent="0.2">
      <c r="A67" s="1" t="s">
        <v>454</v>
      </c>
      <c r="B67" s="1" t="s">
        <v>455</v>
      </c>
      <c r="C67" s="1" t="s">
        <v>457</v>
      </c>
      <c r="D67" s="1" t="s">
        <v>370</v>
      </c>
      <c r="E67" s="1" t="s">
        <v>17</v>
      </c>
      <c r="F67" s="1" t="str">
        <f t="shared" si="0"/>
        <v>九章量化专享15号私募证券投资基金</v>
      </c>
      <c r="G67" s="1" t="s">
        <v>104</v>
      </c>
      <c r="H67" s="1" t="s">
        <v>458</v>
      </c>
      <c r="I67" s="1" t="s">
        <v>472</v>
      </c>
      <c r="J67" s="2" t="s">
        <v>474</v>
      </c>
      <c r="K67" s="1" t="s">
        <v>286</v>
      </c>
      <c r="L67" s="18" t="s">
        <v>459</v>
      </c>
    </row>
    <row r="68" spans="1:14" x14ac:dyDescent="0.2">
      <c r="A68" s="26" t="s">
        <v>380</v>
      </c>
      <c r="B68" s="26" t="s">
        <v>382</v>
      </c>
      <c r="C68" s="1" t="s">
        <v>381</v>
      </c>
      <c r="D68" s="1" t="s">
        <v>54</v>
      </c>
      <c r="E68" s="1" t="s">
        <v>17</v>
      </c>
      <c r="F68" s="1" t="str">
        <f t="shared" si="0"/>
        <v>九章量化定制24号2期私募证券投资基金</v>
      </c>
      <c r="G68" s="1" t="s">
        <v>104</v>
      </c>
      <c r="H68" s="1" t="s">
        <v>383</v>
      </c>
      <c r="I68" s="1" t="s">
        <v>349</v>
      </c>
      <c r="J68" s="2" t="s">
        <v>386</v>
      </c>
      <c r="K68" s="1" t="s">
        <v>384</v>
      </c>
      <c r="L68" s="18" t="s">
        <v>385</v>
      </c>
    </row>
    <row r="69" spans="1:14" x14ac:dyDescent="0.2">
      <c r="A69" s="1" t="s">
        <v>309</v>
      </c>
      <c r="B69" s="1" t="s">
        <v>308</v>
      </c>
      <c r="C69" s="1" t="s">
        <v>311</v>
      </c>
      <c r="D69" s="1" t="s">
        <v>54</v>
      </c>
      <c r="E69" s="1" t="s">
        <v>17</v>
      </c>
      <c r="F69" s="1" t="s">
        <v>308</v>
      </c>
      <c r="G69" s="1" t="s">
        <v>104</v>
      </c>
      <c r="H69" s="1" t="s">
        <v>312</v>
      </c>
      <c r="I69" s="1" t="s">
        <v>349</v>
      </c>
      <c r="J69" s="3" t="s">
        <v>350</v>
      </c>
      <c r="K69" s="1" t="s">
        <v>352</v>
      </c>
      <c r="L69" s="3" t="s">
        <v>351</v>
      </c>
    </row>
    <row r="70" spans="1:14" x14ac:dyDescent="0.2">
      <c r="A70" s="1" t="s">
        <v>310</v>
      </c>
      <c r="B70" s="1" t="s">
        <v>308</v>
      </c>
      <c r="C70" s="1" t="s">
        <v>311</v>
      </c>
      <c r="D70" s="1" t="s">
        <v>54</v>
      </c>
      <c r="E70" s="1" t="s">
        <v>17</v>
      </c>
      <c r="F70" s="1" t="s">
        <v>308</v>
      </c>
      <c r="G70" s="1" t="s">
        <v>104</v>
      </c>
      <c r="H70" s="1" t="s">
        <v>312</v>
      </c>
      <c r="I70" s="1" t="s">
        <v>248</v>
      </c>
      <c r="J70" s="3" t="s">
        <v>358</v>
      </c>
      <c r="K70" s="1" t="s">
        <v>353</v>
      </c>
      <c r="L70" s="3" t="s">
        <v>354</v>
      </c>
    </row>
    <row r="71" spans="1:14" x14ac:dyDescent="0.2">
      <c r="A71" s="1" t="s">
        <v>395</v>
      </c>
      <c r="B71" s="1" t="s">
        <v>398</v>
      </c>
      <c r="C71" s="1" t="s">
        <v>397</v>
      </c>
      <c r="D71" s="1" t="s">
        <v>54</v>
      </c>
      <c r="E71" s="1" t="s">
        <v>17</v>
      </c>
      <c r="F71" s="1" t="s">
        <v>398</v>
      </c>
      <c r="G71" s="1" t="s">
        <v>104</v>
      </c>
      <c r="H71" s="1" t="s">
        <v>399</v>
      </c>
      <c r="I71" s="1" t="s">
        <v>242</v>
      </c>
      <c r="J71" s="3" t="s">
        <v>400</v>
      </c>
      <c r="K71" s="1" t="s">
        <v>286</v>
      </c>
      <c r="L71" s="3" t="s">
        <v>429</v>
      </c>
    </row>
    <row r="72" spans="1:14" x14ac:dyDescent="0.2">
      <c r="A72" s="1" t="s">
        <v>396</v>
      </c>
      <c r="B72" s="1" t="s">
        <v>398</v>
      </c>
      <c r="C72" s="1" t="s">
        <v>397</v>
      </c>
      <c r="D72" s="1" t="s">
        <v>54</v>
      </c>
      <c r="E72" s="1" t="s">
        <v>17</v>
      </c>
      <c r="F72" s="1" t="s">
        <v>398</v>
      </c>
      <c r="G72" s="1" t="s">
        <v>104</v>
      </c>
      <c r="H72" s="1" t="s">
        <v>399</v>
      </c>
      <c r="I72" s="1" t="s">
        <v>242</v>
      </c>
      <c r="J72" s="3" t="s">
        <v>401</v>
      </c>
      <c r="K72" s="1" t="s">
        <v>241</v>
      </c>
      <c r="L72" s="3" t="s">
        <v>407</v>
      </c>
    </row>
    <row r="73" spans="1:14" x14ac:dyDescent="0.2">
      <c r="A73" s="1" t="s">
        <v>374</v>
      </c>
      <c r="B73" s="1" t="s">
        <v>375</v>
      </c>
      <c r="C73" s="1" t="s">
        <v>376</v>
      </c>
      <c r="D73" s="1" t="s">
        <v>54</v>
      </c>
      <c r="E73" s="1" t="s">
        <v>17</v>
      </c>
      <c r="F73" s="1" t="s">
        <v>375</v>
      </c>
      <c r="G73" s="1" t="s">
        <v>104</v>
      </c>
      <c r="H73" s="1" t="s">
        <v>378</v>
      </c>
      <c r="I73" s="1" t="s">
        <v>245</v>
      </c>
      <c r="J73" s="3" t="s">
        <v>377</v>
      </c>
      <c r="K73" s="1" t="s">
        <v>231</v>
      </c>
      <c r="L73" s="3" t="s">
        <v>379</v>
      </c>
    </row>
    <row r="74" spans="1:14" x14ac:dyDescent="0.2">
      <c r="A74" s="1" t="s">
        <v>414</v>
      </c>
      <c r="B74" s="1" t="s">
        <v>416</v>
      </c>
      <c r="C74" s="1" t="s">
        <v>427</v>
      </c>
      <c r="D74" s="1" t="s">
        <v>54</v>
      </c>
      <c r="E74" s="1" t="s">
        <v>17</v>
      </c>
      <c r="F74" s="1" t="s">
        <v>415</v>
      </c>
      <c r="G74" s="1" t="s">
        <v>104</v>
      </c>
      <c r="H74" s="1" t="s">
        <v>426</v>
      </c>
      <c r="I74" s="1" t="s">
        <v>284</v>
      </c>
      <c r="J74" s="3" t="s">
        <v>421</v>
      </c>
      <c r="K74" s="20" t="s">
        <v>425</v>
      </c>
      <c r="L74" s="3" t="s">
        <v>422</v>
      </c>
    </row>
    <row r="75" spans="1:14" x14ac:dyDescent="0.2">
      <c r="A75" s="1" t="s">
        <v>451</v>
      </c>
      <c r="B75" s="1" t="s">
        <v>416</v>
      </c>
      <c r="C75" s="1" t="s">
        <v>427</v>
      </c>
      <c r="D75" s="1" t="s">
        <v>54</v>
      </c>
      <c r="E75" s="1" t="s">
        <v>17</v>
      </c>
      <c r="F75" s="1" t="s">
        <v>415</v>
      </c>
      <c r="G75" s="1" t="s">
        <v>104</v>
      </c>
      <c r="H75" s="1" t="s">
        <v>426</v>
      </c>
      <c r="I75" s="1" t="s">
        <v>245</v>
      </c>
      <c r="J75" s="3" t="s">
        <v>452</v>
      </c>
      <c r="K75" s="1" t="s">
        <v>231</v>
      </c>
      <c r="L75" s="3" t="s">
        <v>453</v>
      </c>
    </row>
    <row r="76" spans="1:14" x14ac:dyDescent="0.2">
      <c r="A76" s="1" t="s">
        <v>402</v>
      </c>
      <c r="B76" s="1" t="s">
        <v>404</v>
      </c>
      <c r="C76" s="1" t="s">
        <v>406</v>
      </c>
      <c r="D76" s="1" t="s">
        <v>54</v>
      </c>
      <c r="E76" s="1" t="s">
        <v>17</v>
      </c>
      <c r="F76" s="1" t="s">
        <v>404</v>
      </c>
      <c r="G76" s="1" t="s">
        <v>104</v>
      </c>
      <c r="H76" s="1" t="s">
        <v>408</v>
      </c>
      <c r="I76" s="1" t="s">
        <v>242</v>
      </c>
      <c r="J76" s="3" t="s">
        <v>409</v>
      </c>
      <c r="K76" s="1" t="s">
        <v>411</v>
      </c>
      <c r="L76" s="3" t="s">
        <v>412</v>
      </c>
    </row>
    <row r="77" spans="1:14" x14ac:dyDescent="0.2">
      <c r="A77" s="1" t="s">
        <v>403</v>
      </c>
      <c r="B77" s="1" t="s">
        <v>405</v>
      </c>
      <c r="C77" s="1" t="s">
        <v>406</v>
      </c>
      <c r="D77" s="1" t="s">
        <v>54</v>
      </c>
      <c r="E77" s="1" t="s">
        <v>17</v>
      </c>
      <c r="F77" s="1" t="s">
        <v>404</v>
      </c>
      <c r="G77" s="1" t="s">
        <v>104</v>
      </c>
      <c r="H77" s="1" t="s">
        <v>408</v>
      </c>
      <c r="I77" s="1" t="s">
        <v>242</v>
      </c>
      <c r="J77" s="3" t="s">
        <v>410</v>
      </c>
      <c r="K77" s="1" t="s">
        <v>428</v>
      </c>
      <c r="L77" s="3" t="s">
        <v>413</v>
      </c>
    </row>
    <row r="78" spans="1:14" x14ac:dyDescent="0.2">
      <c r="A78" s="1" t="s">
        <v>388</v>
      </c>
      <c r="B78" s="1" t="s">
        <v>389</v>
      </c>
      <c r="C78" s="1" t="s">
        <v>390</v>
      </c>
      <c r="D78" s="1" t="s">
        <v>342</v>
      </c>
      <c r="E78" s="1" t="s">
        <v>17</v>
      </c>
      <c r="F78" s="1" t="s">
        <v>389</v>
      </c>
      <c r="G78" s="1" t="s">
        <v>393</v>
      </c>
      <c r="H78" s="1" t="s">
        <v>392</v>
      </c>
      <c r="I78" s="1" t="s">
        <v>362</v>
      </c>
      <c r="J78" s="2" t="s">
        <v>391</v>
      </c>
      <c r="K78" s="1" t="s">
        <v>324</v>
      </c>
      <c r="L78" s="2" t="s">
        <v>394</v>
      </c>
    </row>
    <row r="79" spans="1:14" x14ac:dyDescent="0.2">
      <c r="A79" s="1" t="s">
        <v>488</v>
      </c>
      <c r="B79" s="1" t="s">
        <v>389</v>
      </c>
      <c r="C79" s="1" t="s">
        <v>390</v>
      </c>
      <c r="D79" s="1" t="s">
        <v>342</v>
      </c>
      <c r="E79" s="1" t="s">
        <v>17</v>
      </c>
      <c r="F79" s="1" t="s">
        <v>389</v>
      </c>
      <c r="G79" s="1" t="s">
        <v>393</v>
      </c>
      <c r="H79" s="1" t="s">
        <v>392</v>
      </c>
      <c r="I79" s="1" t="s">
        <v>493</v>
      </c>
      <c r="J79" s="2" t="s">
        <v>512</v>
      </c>
      <c r="K79" s="20" t="s">
        <v>425</v>
      </c>
      <c r="L79" s="3" t="s">
        <v>490</v>
      </c>
      <c r="N79">
        <v>55995765</v>
      </c>
    </row>
    <row r="80" spans="1:14" x14ac:dyDescent="0.2">
      <c r="A80" s="1" t="s">
        <v>489</v>
      </c>
      <c r="B80" s="1" t="s">
        <v>389</v>
      </c>
      <c r="C80" s="1" t="s">
        <v>390</v>
      </c>
      <c r="D80" s="1" t="s">
        <v>342</v>
      </c>
      <c r="E80" s="1" t="s">
        <v>17</v>
      </c>
      <c r="F80" s="1" t="s">
        <v>389</v>
      </c>
      <c r="G80" s="1" t="s">
        <v>393</v>
      </c>
      <c r="H80" s="1" t="s">
        <v>392</v>
      </c>
      <c r="I80" s="1" t="s">
        <v>243</v>
      </c>
      <c r="J80" s="2" t="s">
        <v>492</v>
      </c>
      <c r="K80" s="1" t="s">
        <v>228</v>
      </c>
      <c r="L80" s="3" t="s">
        <v>491</v>
      </c>
    </row>
    <row r="81" spans="1:12" x14ac:dyDescent="0.2">
      <c r="A81" s="1" t="s">
        <v>445</v>
      </c>
      <c r="B81" s="1" t="s">
        <v>446</v>
      </c>
      <c r="C81" s="1" t="s">
        <v>447</v>
      </c>
      <c r="D81" s="1" t="s">
        <v>342</v>
      </c>
      <c r="E81" s="1" t="s">
        <v>265</v>
      </c>
      <c r="F81" s="1" t="s">
        <v>446</v>
      </c>
      <c r="G81" s="1" t="s">
        <v>315</v>
      </c>
      <c r="H81" s="1" t="s">
        <v>448</v>
      </c>
      <c r="I81" s="1" t="s">
        <v>300</v>
      </c>
      <c r="J81" s="2" t="s">
        <v>449</v>
      </c>
      <c r="K81" s="1" t="s">
        <v>360</v>
      </c>
      <c r="L81" s="2" t="s">
        <v>450</v>
      </c>
    </row>
    <row r="82" spans="1:12" x14ac:dyDescent="0.2">
      <c r="A82" s="1" t="s">
        <v>431</v>
      </c>
      <c r="B82" s="1" t="s">
        <v>432</v>
      </c>
      <c r="C82" s="1" t="s">
        <v>433</v>
      </c>
      <c r="D82" s="1" t="s">
        <v>342</v>
      </c>
      <c r="E82" s="1" t="s">
        <v>17</v>
      </c>
      <c r="F82" s="1" t="s">
        <v>432</v>
      </c>
      <c r="G82" s="1" t="s">
        <v>393</v>
      </c>
      <c r="H82" s="1" t="s">
        <v>434</v>
      </c>
      <c r="I82" s="1" t="s">
        <v>435</v>
      </c>
      <c r="J82" s="21" t="s">
        <v>436</v>
      </c>
      <c r="K82" s="1" t="s">
        <v>345</v>
      </c>
      <c r="L82" s="2" t="s">
        <v>437</v>
      </c>
    </row>
    <row r="83" spans="1:12" x14ac:dyDescent="0.2">
      <c r="A83" s="1" t="s">
        <v>499</v>
      </c>
      <c r="B83" s="1" t="s">
        <v>500</v>
      </c>
      <c r="C83" s="1" t="s">
        <v>501</v>
      </c>
      <c r="D83" s="1" t="s">
        <v>342</v>
      </c>
      <c r="E83" s="1" t="s">
        <v>17</v>
      </c>
      <c r="F83" s="1" t="s">
        <v>500</v>
      </c>
      <c r="G83" s="1" t="s">
        <v>502</v>
      </c>
      <c r="H83" s="1" t="s">
        <v>503</v>
      </c>
      <c r="I83" s="1" t="s">
        <v>244</v>
      </c>
      <c r="J83" s="21" t="s">
        <v>504</v>
      </c>
      <c r="K83" s="1" t="s">
        <v>231</v>
      </c>
      <c r="L83" s="2" t="s">
        <v>505</v>
      </c>
    </row>
    <row r="84" spans="1:12" x14ac:dyDescent="0.2">
      <c r="A84" s="1" t="s">
        <v>526</v>
      </c>
      <c r="B84" s="1" t="s">
        <v>500</v>
      </c>
      <c r="C84" s="1" t="s">
        <v>501</v>
      </c>
      <c r="D84" s="1" t="s">
        <v>342</v>
      </c>
      <c r="E84" s="1" t="s">
        <v>17</v>
      </c>
      <c r="F84" s="1" t="s">
        <v>500</v>
      </c>
      <c r="G84" s="1" t="s">
        <v>502</v>
      </c>
      <c r="H84" s="1" t="s">
        <v>503</v>
      </c>
      <c r="I84" s="1"/>
      <c r="J84" s="21"/>
      <c r="K84" s="1"/>
      <c r="L84" s="2"/>
    </row>
    <row r="85" spans="1:12" x14ac:dyDescent="0.2">
      <c r="A85" s="1" t="s">
        <v>481</v>
      </c>
      <c r="B85" s="1" t="s">
        <v>482</v>
      </c>
      <c r="C85" s="1" t="s">
        <v>484</v>
      </c>
      <c r="D85" s="1" t="s">
        <v>342</v>
      </c>
      <c r="E85" s="1" t="s">
        <v>17</v>
      </c>
      <c r="F85" s="1" t="s">
        <v>482</v>
      </c>
      <c r="G85" s="1" t="s">
        <v>393</v>
      </c>
      <c r="H85" s="1" t="s">
        <v>483</v>
      </c>
      <c r="I85" s="1" t="s">
        <v>472</v>
      </c>
      <c r="J85" s="21" t="s">
        <v>485</v>
      </c>
      <c r="K85" s="1" t="s">
        <v>286</v>
      </c>
      <c r="L85" s="2" t="s">
        <v>486</v>
      </c>
    </row>
    <row r="86" spans="1:12" x14ac:dyDescent="0.2">
      <c r="A86" s="1" t="s">
        <v>589</v>
      </c>
      <c r="B86" s="1" t="s">
        <v>590</v>
      </c>
      <c r="C86" s="1" t="s">
        <v>591</v>
      </c>
      <c r="D86" s="1" t="s">
        <v>342</v>
      </c>
      <c r="E86" s="1" t="s">
        <v>592</v>
      </c>
      <c r="F86" s="1" t="s">
        <v>590</v>
      </c>
      <c r="G86" s="1" t="s">
        <v>315</v>
      </c>
      <c r="H86" s="1" t="s">
        <v>593</v>
      </c>
      <c r="I86" s="1" t="s">
        <v>594</v>
      </c>
      <c r="J86" s="21" t="s">
        <v>595</v>
      </c>
      <c r="K86" s="1" t="s">
        <v>596</v>
      </c>
      <c r="L86" s="2">
        <v>11230031</v>
      </c>
    </row>
    <row r="87" spans="1:12" x14ac:dyDescent="0.2">
      <c r="A87" s="1" t="s">
        <v>597</v>
      </c>
      <c r="B87" s="1" t="s">
        <v>598</v>
      </c>
      <c r="C87" s="1" t="s">
        <v>599</v>
      </c>
      <c r="D87" s="1" t="s">
        <v>342</v>
      </c>
      <c r="E87" s="1" t="s">
        <v>592</v>
      </c>
      <c r="F87" s="1" t="s">
        <v>598</v>
      </c>
      <c r="G87" s="1" t="s">
        <v>315</v>
      </c>
      <c r="H87" s="1" t="s">
        <v>600</v>
      </c>
      <c r="I87" s="1" t="s">
        <v>594</v>
      </c>
      <c r="J87" s="21" t="s">
        <v>601</v>
      </c>
      <c r="K87" s="1" t="s">
        <v>596</v>
      </c>
      <c r="L87" s="2">
        <v>11230032</v>
      </c>
    </row>
    <row r="88" spans="1:12" x14ac:dyDescent="0.2">
      <c r="A88" s="1" t="s">
        <v>602</v>
      </c>
      <c r="B88" s="1" t="s">
        <v>603</v>
      </c>
      <c r="C88" s="1" t="s">
        <v>604</v>
      </c>
      <c r="D88" s="1" t="s">
        <v>342</v>
      </c>
      <c r="E88" s="1" t="s">
        <v>592</v>
      </c>
      <c r="F88" s="1" t="s">
        <v>603</v>
      </c>
      <c r="G88" s="1" t="s">
        <v>315</v>
      </c>
      <c r="H88" s="1" t="s">
        <v>605</v>
      </c>
      <c r="I88" s="1" t="s">
        <v>594</v>
      </c>
      <c r="J88" s="21" t="s">
        <v>606</v>
      </c>
      <c r="K88" s="1" t="s">
        <v>596</v>
      </c>
      <c r="L88" s="2">
        <v>11230033</v>
      </c>
    </row>
    <row r="89" spans="1:12" x14ac:dyDescent="0.2">
      <c r="A89" s="1" t="s">
        <v>607</v>
      </c>
      <c r="B89" s="1" t="s">
        <v>608</v>
      </c>
      <c r="C89" s="1" t="s">
        <v>609</v>
      </c>
      <c r="D89" s="1" t="s">
        <v>342</v>
      </c>
      <c r="E89" s="1" t="s">
        <v>592</v>
      </c>
      <c r="F89" s="1" t="s">
        <v>608</v>
      </c>
      <c r="G89" s="1" t="s">
        <v>315</v>
      </c>
      <c r="H89" s="1" t="s">
        <v>610</v>
      </c>
      <c r="I89" s="1" t="s">
        <v>594</v>
      </c>
      <c r="J89" s="21" t="s">
        <v>611</v>
      </c>
      <c r="K89" s="1" t="s">
        <v>596</v>
      </c>
      <c r="L89" s="2">
        <v>11230035</v>
      </c>
    </row>
    <row r="90" spans="1:12" x14ac:dyDescent="0.2">
      <c r="A90" s="1" t="s">
        <v>612</v>
      </c>
      <c r="B90" s="1" t="s">
        <v>613</v>
      </c>
      <c r="C90" s="1" t="s">
        <v>614</v>
      </c>
      <c r="D90" s="1" t="s">
        <v>342</v>
      </c>
      <c r="E90" s="1" t="s">
        <v>592</v>
      </c>
      <c r="F90" s="1" t="s">
        <v>613</v>
      </c>
      <c r="G90" s="1" t="s">
        <v>315</v>
      </c>
      <c r="H90" s="1" t="s">
        <v>615</v>
      </c>
      <c r="I90" s="1" t="s">
        <v>594</v>
      </c>
      <c r="J90" s="21" t="s">
        <v>616</v>
      </c>
      <c r="K90" s="1" t="s">
        <v>596</v>
      </c>
      <c r="L90" s="2">
        <v>11230036</v>
      </c>
    </row>
    <row r="91" spans="1:1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5:5" x14ac:dyDescent="0.2">
      <c r="E129" s="1"/>
    </row>
  </sheetData>
  <autoFilter ref="A1:L82" xr:uid="{551F0C36-F155-49D9-99FD-6B7945A8083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95CD-24A8-4F42-B839-42A58948ADE7}">
  <dimension ref="A1:G100"/>
  <sheetViews>
    <sheetView workbookViewId="0">
      <selection activeCell="B53" sqref="B53:B54"/>
    </sheetView>
  </sheetViews>
  <sheetFormatPr defaultRowHeight="14.25" x14ac:dyDescent="0.2"/>
  <cols>
    <col min="1" max="1" width="55.875" customWidth="1"/>
    <col min="2" max="2" width="9.375" bestFit="1" customWidth="1"/>
    <col min="3" max="3" width="32.875" customWidth="1"/>
    <col min="4" max="4" width="12.25" customWidth="1"/>
    <col min="5" max="5" width="18.25" customWidth="1"/>
    <col min="6" max="6" width="20.375" customWidth="1"/>
    <col min="7" max="7" width="22" customWidth="1"/>
    <col min="8" max="8" width="15.25" customWidth="1"/>
    <col min="9" max="9" width="11" customWidth="1"/>
    <col min="10" max="10" width="14.875" customWidth="1"/>
    <col min="11" max="11" width="11.75" customWidth="1"/>
  </cols>
  <sheetData>
    <row r="1" spans="1:7" x14ac:dyDescent="0.2">
      <c r="A1" t="s">
        <v>217</v>
      </c>
      <c r="B1" t="s">
        <v>218</v>
      </c>
      <c r="C1" s="24" t="s">
        <v>274</v>
      </c>
      <c r="D1" t="s">
        <v>275</v>
      </c>
      <c r="F1" s="24" t="s">
        <v>468</v>
      </c>
    </row>
    <row r="2" spans="1:7" x14ac:dyDescent="0.2">
      <c r="A2" t="s">
        <v>527</v>
      </c>
      <c r="B2" s="16" t="str">
        <f>IF(MID(A2,11,1)="0",MID(A2,11,5),IF(MID(A2,11,1)="C",MID(A2,14,5),IF(MID(A2,11,1)="T",MID(A2,13,5),"请检查")))</f>
        <v>00074</v>
      </c>
      <c r="C2" t="str">
        <f>VLOOKUP(B2,总计!$A$2:$L$125,2,0)</f>
        <v>九章幻方皓月4号私募基金</v>
      </c>
      <c r="D2" s="29">
        <f>-LEFT(E2,4)*10000</f>
        <v>5810000</v>
      </c>
      <c r="E2" s="28" t="str">
        <f>RIGHT(A2,6)</f>
        <v>-581 万</v>
      </c>
      <c r="F2">
        <f>VLOOKUP(B2,总计!A1:M78,13,0)</f>
        <v>0</v>
      </c>
      <c r="G2">
        <f>TYPE(LEFT(E2,5))</f>
        <v>2</v>
      </c>
    </row>
    <row r="3" spans="1:7" x14ac:dyDescent="0.2">
      <c r="A3" t="s">
        <v>528</v>
      </c>
      <c r="B3" s="1" t="s">
        <v>577</v>
      </c>
      <c r="C3" t="str">
        <f>VLOOKUP(B3,总计!$A$2:$L$125,2,0)</f>
        <v>幻方量化专享2号2期私募证券投资基金</v>
      </c>
      <c r="D3" s="29">
        <f t="shared" ref="D3:D66" si="0">-LEFT(E3,4)*10000</f>
        <v>3840000</v>
      </c>
      <c r="E3" s="28" t="str">
        <f t="shared" ref="E3:E66" si="1">RIGHT(A3,6)</f>
        <v>-384 万</v>
      </c>
      <c r="F3">
        <f>VLOOKUP(B3,总计!A2:M80,13,0)</f>
        <v>0</v>
      </c>
    </row>
    <row r="4" spans="1:7" x14ac:dyDescent="0.2">
      <c r="A4" t="s">
        <v>529</v>
      </c>
      <c r="B4" s="1" t="s">
        <v>578</v>
      </c>
      <c r="C4" t="str">
        <f>VLOOKUP(B4,总计!$A$2:$L$125,2,0)</f>
        <v>幻方欣荣01号</v>
      </c>
      <c r="D4" s="29">
        <f t="shared" si="0"/>
        <v>1560000</v>
      </c>
      <c r="E4" s="28" t="str">
        <f t="shared" si="1"/>
        <v>-156 万</v>
      </c>
      <c r="F4">
        <f>VLOOKUP(B4,总计!A3:M81,13,0)</f>
        <v>0</v>
      </c>
    </row>
    <row r="5" spans="1:7" x14ac:dyDescent="0.2">
      <c r="A5" t="s">
        <v>530</v>
      </c>
      <c r="B5" s="16" t="str">
        <f t="shared" ref="B5:B66" si="2">IF(MID(A5,11,1)="0",MID(A5,11,5),IF(MID(A5,11,1)="C",MID(A5,14,5),IF(MID(A5,11,1)="T",MID(A5,13,5),"请检查")))</f>
        <v>00275</v>
      </c>
      <c r="C5" t="str">
        <f>VLOOKUP(B5,总计!$A$2:$L$125,2,0)</f>
        <v>幻方蚂蚁天弘5号私募证券投资基金</v>
      </c>
      <c r="D5" s="29">
        <v>660000</v>
      </c>
      <c r="E5" s="28" t="str">
        <f t="shared" si="1"/>
        <v> -66 万</v>
      </c>
      <c r="F5" t="e">
        <f>VLOOKUP(B5,总计!A4:M82,13,0)</f>
        <v>#N/A</v>
      </c>
    </row>
    <row r="6" spans="1:7" x14ac:dyDescent="0.2">
      <c r="A6" t="s">
        <v>531</v>
      </c>
      <c r="B6" s="16" t="str">
        <f t="shared" si="2"/>
        <v>00273</v>
      </c>
      <c r="C6" t="str">
        <f>VLOOKUP(B6,总计!$A$2:$L$125,2,0)</f>
        <v>幻方蚂蚁天弘3号私募证券投资基金</v>
      </c>
      <c r="D6" s="29">
        <v>630000</v>
      </c>
      <c r="E6" s="28" t="str">
        <f t="shared" si="1"/>
        <v> -63 万</v>
      </c>
      <c r="F6" t="e">
        <f>VLOOKUP(B6,总计!A5:M83,13,0)</f>
        <v>#N/A</v>
      </c>
    </row>
    <row r="7" spans="1:7" x14ac:dyDescent="0.2">
      <c r="A7" t="s">
        <v>532</v>
      </c>
      <c r="B7" s="16" t="str">
        <f t="shared" si="2"/>
        <v>00234</v>
      </c>
      <c r="C7" t="str">
        <f>VLOOKUP(B7,总计!$A$2:$L$125,2,0)</f>
        <v>幻方智晟量化专享22号1期私募证券投资基金</v>
      </c>
      <c r="D7" s="29">
        <f>LEFT(E7,4)*10000</f>
        <v>10490000</v>
      </c>
      <c r="E7" s="28" t="str">
        <f t="shared" si="1"/>
        <v>1049 万</v>
      </c>
      <c r="F7">
        <f>VLOOKUP(B7,总计!A6:M85,13,0)</f>
        <v>0</v>
      </c>
    </row>
    <row r="8" spans="1:7" x14ac:dyDescent="0.2">
      <c r="A8" t="s">
        <v>533</v>
      </c>
      <c r="B8" s="16" t="str">
        <f t="shared" si="2"/>
        <v>00274</v>
      </c>
      <c r="C8" t="str">
        <f>VLOOKUP(B8,总计!$A$2:$L$125,2,0)</f>
        <v>幻方蚂蚁天弘4号私募证券投资基金</v>
      </c>
      <c r="D8" s="29">
        <v>630000</v>
      </c>
      <c r="E8" s="28" t="str">
        <f t="shared" si="1"/>
        <v> -63 万</v>
      </c>
      <c r="F8" t="e">
        <f>VLOOKUP(B8,总计!A7:M86,13,0)</f>
        <v>#N/A</v>
      </c>
    </row>
    <row r="9" spans="1:7" x14ac:dyDescent="0.2">
      <c r="A9" t="s">
        <v>534</v>
      </c>
      <c r="B9" s="1" t="s">
        <v>579</v>
      </c>
      <c r="C9" t="str">
        <f>VLOOKUP(B9,总计!$A$2:$L$125,2,0)</f>
        <v>九章幻方皓月10号私募基金</v>
      </c>
      <c r="D9" s="29">
        <f t="shared" si="0"/>
        <v>1580000</v>
      </c>
      <c r="E9" s="28" t="str">
        <f t="shared" si="1"/>
        <v>-158 万</v>
      </c>
      <c r="F9">
        <f>VLOOKUP(B9,总计!A8:M87,13,0)</f>
        <v>0</v>
      </c>
    </row>
    <row r="10" spans="1:7" x14ac:dyDescent="0.2">
      <c r="A10" t="s">
        <v>535</v>
      </c>
      <c r="B10" s="16" t="str">
        <f t="shared" si="2"/>
        <v>00084</v>
      </c>
      <c r="C10" t="str">
        <f>VLOOKUP(B10,总计!$A$2:$L$125,2,0)</f>
        <v>九章幻方皓月12号私募基金</v>
      </c>
      <c r="D10" s="29">
        <f t="shared" si="0"/>
        <v>5590000</v>
      </c>
      <c r="E10" s="28" t="str">
        <f t="shared" si="1"/>
        <v>-559 万</v>
      </c>
      <c r="F10">
        <f>VLOOKUP(B10,总计!A10:M88,13,0)</f>
        <v>0</v>
      </c>
    </row>
    <row r="11" spans="1:7" x14ac:dyDescent="0.2">
      <c r="A11" t="s">
        <v>536</v>
      </c>
      <c r="B11" s="16" t="str">
        <f t="shared" si="2"/>
        <v>00271</v>
      </c>
      <c r="C11" t="str">
        <f>VLOOKUP(B11,总计!$A$2:$L$125,2,0)</f>
        <v>幻方蚂蚁天弘1号私募证券投资基金</v>
      </c>
      <c r="D11" s="29">
        <v>610000</v>
      </c>
      <c r="E11" s="28" t="str">
        <f t="shared" si="1"/>
        <v> -61 万</v>
      </c>
      <c r="F11">
        <f>VLOOKUP(B11,总计!A11:M89,13,0)</f>
        <v>0</v>
      </c>
    </row>
    <row r="12" spans="1:7" x14ac:dyDescent="0.2">
      <c r="A12" t="s">
        <v>537</v>
      </c>
      <c r="B12" s="16" t="str">
        <f t="shared" si="2"/>
        <v>00272</v>
      </c>
      <c r="C12" t="str">
        <f>VLOOKUP(B12,总计!$A$2:$L$125,2,0)</f>
        <v>幻方蚂蚁天弘2号私募证券投资基金</v>
      </c>
      <c r="D12" s="29">
        <v>610000</v>
      </c>
      <c r="E12" s="28" t="str">
        <f t="shared" si="1"/>
        <v> -61 万</v>
      </c>
      <c r="F12">
        <f>VLOOKUP(B12,总计!A12:M90,13,0)</f>
        <v>0</v>
      </c>
    </row>
    <row r="13" spans="1:7" x14ac:dyDescent="0.2">
      <c r="A13" t="s">
        <v>538</v>
      </c>
      <c r="B13" s="1" t="s">
        <v>580</v>
      </c>
      <c r="C13" t="str">
        <f>VLOOKUP(B13,总计!$A$2:$L$125,2,0)</f>
        <v>九章幻方皓月11号私募基金</v>
      </c>
      <c r="D13" s="29">
        <f t="shared" si="0"/>
        <v>1790000</v>
      </c>
      <c r="E13" s="28" t="str">
        <f t="shared" si="1"/>
        <v>-179 万</v>
      </c>
      <c r="F13">
        <f>VLOOKUP(B13,总计!A13:M91,13,0)</f>
        <v>0</v>
      </c>
    </row>
    <row r="14" spans="1:7" x14ac:dyDescent="0.2">
      <c r="A14" t="s">
        <v>539</v>
      </c>
      <c r="B14" s="16" t="str">
        <f t="shared" si="2"/>
        <v>00154</v>
      </c>
      <c r="C14" t="str">
        <f>VLOOKUP(B14,总计!$A$2:$L$125,2,0)</f>
        <v>九章量化专享2号1期私募证券投资基金</v>
      </c>
      <c r="D14" s="29">
        <f t="shared" si="0"/>
        <v>8010000</v>
      </c>
      <c r="E14" s="28" t="str">
        <f t="shared" si="1"/>
        <v>-801 万</v>
      </c>
      <c r="F14">
        <f>VLOOKUP(B14,总计!A14:M92,13,0)</f>
        <v>1</v>
      </c>
    </row>
    <row r="15" spans="1:7" x14ac:dyDescent="0.2">
      <c r="A15" t="s">
        <v>540</v>
      </c>
      <c r="B15" s="16" t="str">
        <f t="shared" si="2"/>
        <v>00167</v>
      </c>
      <c r="C15" t="str">
        <f>VLOOKUP(B15,总计!$A$2:$L$125,2,0)</f>
        <v>九章量化皓月23号私募证券投资基金</v>
      </c>
      <c r="D15" s="29">
        <f t="shared" si="0"/>
        <v>9210000</v>
      </c>
      <c r="E15" s="28" t="str">
        <f t="shared" si="1"/>
        <v>-921 万</v>
      </c>
      <c r="F15">
        <f>VLOOKUP(B15,总计!A15:M93,13,0)</f>
        <v>0</v>
      </c>
    </row>
    <row r="16" spans="1:7" x14ac:dyDescent="0.2">
      <c r="A16" t="s">
        <v>541</v>
      </c>
      <c r="B16" s="16" t="str">
        <f t="shared" si="2"/>
        <v>00068</v>
      </c>
      <c r="C16" t="str">
        <f>VLOOKUP(B16,总计!$A$2:$L$125,2,0)</f>
        <v>幻方星月石9号私募基金</v>
      </c>
      <c r="D16" s="29">
        <f>LEFT(E16,4)*10000</f>
        <v>12460000</v>
      </c>
      <c r="E16" s="28" t="str">
        <f t="shared" si="1"/>
        <v>1246 万</v>
      </c>
      <c r="F16" t="e">
        <f>VLOOKUP(B16,总计!A16:M94,13,0)</f>
        <v>#N/A</v>
      </c>
    </row>
    <row r="17" spans="1:6" x14ac:dyDescent="0.2">
      <c r="A17" t="s">
        <v>542</v>
      </c>
      <c r="B17" s="16" t="str">
        <f t="shared" si="2"/>
        <v>00179</v>
      </c>
      <c r="C17" t="str">
        <f>VLOOKUP(B17,总计!$A$2:$L$125,2,0)</f>
        <v>九章量化皓月29号私募证券投资基金</v>
      </c>
      <c r="D17" s="29">
        <f>LEFT(E17,4)*10000</f>
        <v>10450000</v>
      </c>
      <c r="E17" s="28" t="str">
        <f t="shared" si="1"/>
        <v>1045 万</v>
      </c>
      <c r="F17">
        <f>VLOOKUP(B17,总计!A17:M95,13,0)</f>
        <v>1</v>
      </c>
    </row>
    <row r="18" spans="1:6" x14ac:dyDescent="0.2">
      <c r="A18" t="s">
        <v>543</v>
      </c>
      <c r="B18" s="16" t="str">
        <f t="shared" si="2"/>
        <v>00175</v>
      </c>
      <c r="C18" t="str">
        <f>VLOOKUP(B18,总计!$A$2:$L$125,2,0)</f>
        <v>九章量化专享4号1期私募证券投资基金</v>
      </c>
      <c r="D18" s="29">
        <f t="shared" si="0"/>
        <v>6230000</v>
      </c>
      <c r="E18" s="28" t="str">
        <f t="shared" si="1"/>
        <v>-623 万</v>
      </c>
      <c r="F18">
        <f>VLOOKUP(B18,总计!A18:M96,13,0)</f>
        <v>0</v>
      </c>
    </row>
    <row r="19" spans="1:6" x14ac:dyDescent="0.2">
      <c r="A19" t="s">
        <v>544</v>
      </c>
      <c r="B19" s="16" t="str">
        <f t="shared" si="2"/>
        <v>00076</v>
      </c>
      <c r="C19" t="str">
        <f>VLOOKUP(B19,总计!$A$2:$L$125,2,0)</f>
        <v>九章幻方皓月6号私募基金</v>
      </c>
      <c r="D19" s="29">
        <f t="shared" si="0"/>
        <v>8560000</v>
      </c>
      <c r="E19" s="28" t="str">
        <f t="shared" si="1"/>
        <v>-856 万</v>
      </c>
      <c r="F19">
        <f>VLOOKUP(B19,总计!A19:M97,13,0)</f>
        <v>0</v>
      </c>
    </row>
    <row r="20" spans="1:6" x14ac:dyDescent="0.2">
      <c r="A20" t="s">
        <v>545</v>
      </c>
      <c r="B20" s="16" t="str">
        <f t="shared" si="2"/>
        <v>00178</v>
      </c>
      <c r="C20" t="str">
        <f>VLOOKUP(B20,总计!$A$2:$L$125,2,0)</f>
        <v>九章量化皓月28号私募证券投资基金</v>
      </c>
      <c r="D20" s="29">
        <f t="shared" si="0"/>
        <v>9750000</v>
      </c>
      <c r="E20" s="28" t="str">
        <f t="shared" si="1"/>
        <v>-975 万</v>
      </c>
      <c r="F20">
        <f>VLOOKUP(B20,总计!A20:M98,13,0)</f>
        <v>0</v>
      </c>
    </row>
    <row r="21" spans="1:6" x14ac:dyDescent="0.2">
      <c r="A21" t="s">
        <v>546</v>
      </c>
      <c r="B21" s="16" t="str">
        <f t="shared" si="2"/>
        <v>00247</v>
      </c>
      <c r="C21" t="str">
        <f>VLOOKUP(B21,总计!$A$2:$L$125,2,0)</f>
        <v>幻方量化对冲11号私募证券投资基金</v>
      </c>
      <c r="D21" s="29">
        <f t="shared" si="0"/>
        <v>6640000</v>
      </c>
      <c r="E21" s="28" t="str">
        <f t="shared" si="1"/>
        <v>-664 万</v>
      </c>
      <c r="F21">
        <f>VLOOKUP(B21,总计!A21:M99,13,0)</f>
        <v>0</v>
      </c>
    </row>
    <row r="22" spans="1:6" x14ac:dyDescent="0.2">
      <c r="A22" t="s">
        <v>547</v>
      </c>
      <c r="B22" s="16" t="str">
        <f t="shared" si="2"/>
        <v>00134</v>
      </c>
      <c r="C22" t="str">
        <f>VLOOKUP(B22,总计!$A$2:$L$125,2,0)</f>
        <v>九章幻方量化定制13号私募证券投资基金</v>
      </c>
      <c r="D22" s="29">
        <f>LEFT(E22,4)*10000</f>
        <v>11410000</v>
      </c>
      <c r="E22" s="28" t="str">
        <f t="shared" si="1"/>
        <v>1141 万</v>
      </c>
      <c r="F22">
        <f>VLOOKUP(B22,总计!A22:M100,13,0)</f>
        <v>0</v>
      </c>
    </row>
    <row r="23" spans="1:6" x14ac:dyDescent="0.2">
      <c r="A23" t="s">
        <v>548</v>
      </c>
      <c r="B23" s="1" t="s">
        <v>581</v>
      </c>
      <c r="C23" t="str">
        <f>VLOOKUP(B23,总计!$A$2:$L$125,2,0)</f>
        <v>九章量化皓月33号私募证券投资基金</v>
      </c>
      <c r="D23" s="29">
        <f t="shared" si="0"/>
        <v>2220000</v>
      </c>
      <c r="E23" s="28" t="str">
        <f t="shared" si="1"/>
        <v>-222 万</v>
      </c>
      <c r="F23">
        <f>VLOOKUP(B23,总计!A23:M101,13,0)</f>
        <v>0</v>
      </c>
    </row>
    <row r="24" spans="1:6" x14ac:dyDescent="0.2">
      <c r="A24" t="s">
        <v>549</v>
      </c>
      <c r="B24" s="1" t="s">
        <v>582</v>
      </c>
      <c r="C24" t="str">
        <f>VLOOKUP(B24,总计!$A$2:$L$125,2,0)</f>
        <v>九章星月石12号私募证券投资基金</v>
      </c>
      <c r="D24" s="29">
        <v>770000</v>
      </c>
      <c r="E24" s="28" t="str">
        <f t="shared" si="1"/>
        <v> -77 万</v>
      </c>
      <c r="F24">
        <f>VLOOKUP(B24,总计!A24:M102,13,0)</f>
        <v>0</v>
      </c>
    </row>
    <row r="25" spans="1:6" x14ac:dyDescent="0.2">
      <c r="A25" t="s">
        <v>550</v>
      </c>
      <c r="B25" s="16" t="str">
        <f t="shared" si="2"/>
        <v>00001</v>
      </c>
      <c r="C25" t="str">
        <f>VLOOKUP(B25,总计!$A$2:$L$125,2,0)</f>
        <v>幻方鼎立01号</v>
      </c>
      <c r="D25" s="29">
        <f>LEFT(E25,4)*10000</f>
        <v>10040000</v>
      </c>
      <c r="E25" s="28" t="str">
        <f t="shared" si="1"/>
        <v>1004 万</v>
      </c>
      <c r="F25" t="e">
        <f>VLOOKUP(B25,总计!A25:M103,13,0)</f>
        <v>#N/A</v>
      </c>
    </row>
    <row r="26" spans="1:6" x14ac:dyDescent="0.2">
      <c r="A26" t="s">
        <v>551</v>
      </c>
      <c r="B26" s="1" t="s">
        <v>583</v>
      </c>
      <c r="C26" t="str">
        <f>VLOOKUP(B26,总计!$A$2:$L$125,2,0)</f>
        <v>九章幻方皓月11号私募基金</v>
      </c>
      <c r="D26" s="29">
        <v>810000</v>
      </c>
      <c r="E26" s="28" t="str">
        <f t="shared" si="1"/>
        <v>金 81 万</v>
      </c>
      <c r="F26">
        <f>VLOOKUP(B26,总计!A26:M104,13,0)</f>
        <v>0</v>
      </c>
    </row>
    <row r="27" spans="1:6" x14ac:dyDescent="0.2">
      <c r="A27" t="s">
        <v>552</v>
      </c>
      <c r="B27" s="16" t="str">
        <f t="shared" si="2"/>
        <v>00064</v>
      </c>
      <c r="C27" t="str">
        <f>VLOOKUP(B27,总计!$A$2:$L$125,2,0)</f>
        <v>幻方星月石5号私募基金</v>
      </c>
      <c r="D27" s="29">
        <f t="shared" si="0"/>
        <v>9750000</v>
      </c>
      <c r="E27" s="28" t="str">
        <f t="shared" si="1"/>
        <v>-975 万</v>
      </c>
      <c r="F27" t="e">
        <f>VLOOKUP(B27,总计!A27:M105,13,0)</f>
        <v>#N/A</v>
      </c>
    </row>
    <row r="28" spans="1:6" x14ac:dyDescent="0.2">
      <c r="A28" t="s">
        <v>553</v>
      </c>
      <c r="B28" s="1" t="s">
        <v>584</v>
      </c>
      <c r="C28" t="str">
        <f>VLOOKUP(B28,总计!$A$2:$L$125,2,0)</f>
        <v>九章幻方皓月8号私募基金</v>
      </c>
      <c r="D28" s="29">
        <f t="shared" si="0"/>
        <v>8600000</v>
      </c>
      <c r="E28" s="28" t="str">
        <f t="shared" si="1"/>
        <v>-860 万</v>
      </c>
      <c r="F28" t="e">
        <f>VLOOKUP(B28,总计!A28:M106,13,0)</f>
        <v>#N/A</v>
      </c>
    </row>
    <row r="29" spans="1:6" x14ac:dyDescent="0.2">
      <c r="A29" t="s">
        <v>554</v>
      </c>
      <c r="B29" s="16" t="str">
        <f t="shared" si="2"/>
        <v>00206</v>
      </c>
      <c r="C29" t="str">
        <f>VLOOKUP(B29,总计!$A$2:$L$125,2,0)</f>
        <v>九章星月石12号私募证券投资基金</v>
      </c>
      <c r="D29" s="29">
        <f t="shared" si="0"/>
        <v>2500000</v>
      </c>
      <c r="E29" s="28" t="str">
        <f t="shared" si="1"/>
        <v>-250 万</v>
      </c>
      <c r="F29">
        <f>VLOOKUP(B29,总计!A30:M107,13,0)</f>
        <v>0</v>
      </c>
    </row>
    <row r="30" spans="1:6" x14ac:dyDescent="0.2">
      <c r="A30" t="s">
        <v>555</v>
      </c>
      <c r="B30" s="16" t="str">
        <f t="shared" si="2"/>
        <v>00193</v>
      </c>
      <c r="C30" t="str">
        <f>VLOOKUP(B30,总计!$A$2:$L$125,2,0)</f>
        <v>九章量化皓月31号私募证券投资基金</v>
      </c>
      <c r="D30" s="29">
        <f t="shared" si="0"/>
        <v>3000000</v>
      </c>
      <c r="E30" s="28" t="str">
        <f t="shared" si="1"/>
        <v>-300 万</v>
      </c>
      <c r="F30">
        <f>VLOOKUP(B30,总计!A31:M108,13,0)</f>
        <v>1</v>
      </c>
    </row>
    <row r="31" spans="1:6" x14ac:dyDescent="0.2">
      <c r="A31" t="s">
        <v>556</v>
      </c>
      <c r="B31" s="16" t="str">
        <f t="shared" si="2"/>
        <v>00172</v>
      </c>
      <c r="C31" t="str">
        <f>VLOOKUP(B31,总计!$A$2:$L$125,2,0)</f>
        <v>九章量化皓月26号私募证券投资基金</v>
      </c>
      <c r="D31" s="29">
        <f t="shared" si="0"/>
        <v>2040000</v>
      </c>
      <c r="E31" s="28" t="str">
        <f t="shared" si="1"/>
        <v>-204 万</v>
      </c>
      <c r="F31">
        <f>VLOOKUP(B31,总计!A32:M109,13,0)</f>
        <v>0</v>
      </c>
    </row>
    <row r="32" spans="1:6" x14ac:dyDescent="0.2">
      <c r="A32" t="s">
        <v>557</v>
      </c>
      <c r="B32" s="16" t="str">
        <f t="shared" si="2"/>
        <v>00192</v>
      </c>
      <c r="C32" t="str">
        <f>VLOOKUP(B32,总计!$A$2:$L$125,2,0)</f>
        <v>九章量化皓月30号私募证券投资基金</v>
      </c>
      <c r="D32" s="29">
        <f t="shared" si="0"/>
        <v>1570000</v>
      </c>
      <c r="E32" s="28" t="str">
        <f t="shared" si="1"/>
        <v>-157 万</v>
      </c>
      <c r="F32">
        <f>VLOOKUP(B32,总计!A34:M110,13,0)</f>
        <v>0</v>
      </c>
    </row>
    <row r="33" spans="1:6" x14ac:dyDescent="0.2">
      <c r="A33" t="s">
        <v>558</v>
      </c>
      <c r="B33" s="16" t="str">
        <f t="shared" si="2"/>
        <v>00166</v>
      </c>
      <c r="C33" t="str">
        <f>VLOOKUP(B33,总计!$A$2:$L$125,2,0)</f>
        <v>九章量化皓月22号私募证券投资基金</v>
      </c>
      <c r="D33" s="29">
        <f t="shared" si="0"/>
        <v>2960000</v>
      </c>
      <c r="E33" s="28" t="str">
        <f t="shared" si="1"/>
        <v>-296 万</v>
      </c>
      <c r="F33">
        <f>VLOOKUP(B33,总计!A35:M111,13,0)</f>
        <v>0</v>
      </c>
    </row>
    <row r="34" spans="1:6" x14ac:dyDescent="0.2">
      <c r="A34" t="s">
        <v>559</v>
      </c>
      <c r="B34" s="16" t="str">
        <f t="shared" si="2"/>
        <v>00098</v>
      </c>
      <c r="C34" t="str">
        <f>VLOOKUP(B34,总计!$A$2:$L$125,2,0)</f>
        <v>九章幻方明德1号私募基金</v>
      </c>
      <c r="D34" s="29">
        <f t="shared" si="0"/>
        <v>3580000</v>
      </c>
      <c r="E34" s="28" t="str">
        <f t="shared" si="1"/>
        <v>-358 万</v>
      </c>
      <c r="F34" t="e">
        <f>VLOOKUP(B34,总计!A36:M112,13,0)</f>
        <v>#N/A</v>
      </c>
    </row>
    <row r="35" spans="1:6" x14ac:dyDescent="0.2">
      <c r="A35" t="s">
        <v>560</v>
      </c>
      <c r="B35" s="16" t="str">
        <f t="shared" si="2"/>
        <v>00109</v>
      </c>
      <c r="C35" t="str">
        <f>VLOOKUP(B35,总计!$A$2:$L$125,2,0)</f>
        <v>九章幻方量化定制2号私募基金</v>
      </c>
      <c r="D35" s="29">
        <f t="shared" si="0"/>
        <v>8340000</v>
      </c>
      <c r="E35" s="28" t="str">
        <f t="shared" si="1"/>
        <v>-834 万</v>
      </c>
      <c r="F35" t="e">
        <f>VLOOKUP(B35,总计!A37:M113,13,0)</f>
        <v>#N/A</v>
      </c>
    </row>
    <row r="36" spans="1:6" x14ac:dyDescent="0.2">
      <c r="A36" t="s">
        <v>561</v>
      </c>
      <c r="B36" s="1" t="s">
        <v>585</v>
      </c>
      <c r="C36" t="str">
        <f>VLOOKUP(B36,总计!$A$2:$L$125,2,0)</f>
        <v>幻方欣荣01号</v>
      </c>
      <c r="D36" s="29">
        <f t="shared" si="0"/>
        <v>6450000</v>
      </c>
      <c r="E36" s="28" t="str">
        <f t="shared" si="1"/>
        <v>-645 万</v>
      </c>
      <c r="F36" t="e">
        <f>VLOOKUP(B36,总计!A38:M114,13,0)</f>
        <v>#N/A</v>
      </c>
    </row>
    <row r="37" spans="1:6" x14ac:dyDescent="0.2">
      <c r="A37" t="s">
        <v>562</v>
      </c>
      <c r="B37" s="16" t="str">
        <f t="shared" si="2"/>
        <v>00151</v>
      </c>
      <c r="C37" t="str">
        <f>VLOOKUP(B37,总计!$A$2:$L$125,2,0)</f>
        <v>九章量化专享3号1期私募证券投资基金</v>
      </c>
      <c r="D37" s="29">
        <f t="shared" si="0"/>
        <v>1970000</v>
      </c>
      <c r="E37" s="28" t="str">
        <f t="shared" si="1"/>
        <v>-197 万</v>
      </c>
      <c r="F37">
        <f>VLOOKUP(B37,总计!A39:M115,13,0)</f>
        <v>0</v>
      </c>
    </row>
    <row r="38" spans="1:6" x14ac:dyDescent="0.2">
      <c r="A38" t="s">
        <v>563</v>
      </c>
      <c r="B38" s="16" t="str">
        <f t="shared" si="2"/>
        <v>00080</v>
      </c>
      <c r="C38" t="str">
        <f>VLOOKUP(B38,总计!$A$2:$L$125,2,0)</f>
        <v>九章幻方皓月10号私募基金</v>
      </c>
      <c r="D38" s="29">
        <f t="shared" si="0"/>
        <v>5060000</v>
      </c>
      <c r="E38" s="28" t="str">
        <f t="shared" si="1"/>
        <v>-506 万</v>
      </c>
      <c r="F38" t="e">
        <f>VLOOKUP(B38,总计!A40:M116,13,0)</f>
        <v>#N/A</v>
      </c>
    </row>
    <row r="39" spans="1:6" x14ac:dyDescent="0.2">
      <c r="A39" t="s">
        <v>564</v>
      </c>
      <c r="B39" s="16" t="str">
        <f t="shared" si="2"/>
        <v>00198</v>
      </c>
      <c r="C39" t="str">
        <f>VLOOKUP(B39,总计!$A$2:$L$125,2,0)</f>
        <v>九章量化皓月32号私募证券投资基金</v>
      </c>
      <c r="D39" s="29">
        <f t="shared" si="0"/>
        <v>1460000</v>
      </c>
      <c r="E39" s="28" t="str">
        <f t="shared" si="1"/>
        <v>-146 万</v>
      </c>
      <c r="F39">
        <f>VLOOKUP(B39,总计!A41:M117,13,0)</f>
        <v>0</v>
      </c>
    </row>
    <row r="40" spans="1:6" x14ac:dyDescent="0.2">
      <c r="A40" t="s">
        <v>565</v>
      </c>
      <c r="B40" s="16" t="str">
        <f t="shared" si="2"/>
        <v>00072</v>
      </c>
      <c r="C40" t="str">
        <f>VLOOKUP(B40,总计!$A$2:$L$125,2,0)</f>
        <v>九章幻方皓月2号私募基金</v>
      </c>
      <c r="D40" s="29">
        <f t="shared" si="0"/>
        <v>1940000</v>
      </c>
      <c r="E40" s="28" t="str">
        <f t="shared" si="1"/>
        <v>-194 万</v>
      </c>
      <c r="F40" t="e">
        <f>VLOOKUP(B40,总计!A42:M118,13,0)</f>
        <v>#N/A</v>
      </c>
    </row>
    <row r="41" spans="1:6" x14ac:dyDescent="0.2">
      <c r="A41" t="s">
        <v>566</v>
      </c>
      <c r="B41" s="16" t="str">
        <f t="shared" si="2"/>
        <v>00069</v>
      </c>
      <c r="C41" t="str">
        <f>VLOOKUP(B41,总计!$A$2:$L$125,2,0)</f>
        <v>幻方星月石10号私募基金</v>
      </c>
      <c r="D41" s="29">
        <f t="shared" si="0"/>
        <v>1400000</v>
      </c>
      <c r="E41" s="28" t="str">
        <f t="shared" si="1"/>
        <v>-140 万</v>
      </c>
      <c r="F41" t="e">
        <f>VLOOKUP(B41,总计!A44:M119,13,0)</f>
        <v>#N/A</v>
      </c>
    </row>
    <row r="42" spans="1:6" x14ac:dyDescent="0.2">
      <c r="A42" t="s">
        <v>567</v>
      </c>
      <c r="B42" s="16" t="str">
        <f t="shared" si="2"/>
        <v>00130</v>
      </c>
      <c r="C42" t="str">
        <f>VLOOKUP(B42,总计!$A$2:$L$125,2,0)</f>
        <v>九章幻方量化定制9号私募证券投资基金</v>
      </c>
      <c r="D42" s="29">
        <f t="shared" si="0"/>
        <v>1130000</v>
      </c>
      <c r="E42" s="28" t="str">
        <f t="shared" si="1"/>
        <v>-113 万</v>
      </c>
      <c r="F42" t="e">
        <f>VLOOKUP(B42,总计!A45:M120,13,0)</f>
        <v>#N/A</v>
      </c>
    </row>
    <row r="43" spans="1:6" x14ac:dyDescent="0.2">
      <c r="A43" t="s">
        <v>568</v>
      </c>
      <c r="B43" s="16" t="str">
        <f t="shared" si="2"/>
        <v>00062</v>
      </c>
      <c r="C43" t="str">
        <f>VLOOKUP(B43,总计!$A$2:$L$125,2,0)</f>
        <v>幻方星月石3号私募基金</v>
      </c>
      <c r="D43" s="29">
        <v>550000</v>
      </c>
      <c r="E43" s="28" t="str">
        <f t="shared" si="1"/>
        <v> -55 万</v>
      </c>
      <c r="F43" t="e">
        <f>VLOOKUP(B43,总计!A46:M121,13,0)</f>
        <v>#N/A</v>
      </c>
    </row>
    <row r="44" spans="1:6" x14ac:dyDescent="0.2">
      <c r="A44" t="s">
        <v>569</v>
      </c>
      <c r="B44" s="16" t="str">
        <f t="shared" si="2"/>
        <v>00184</v>
      </c>
      <c r="C44" t="str">
        <f>VLOOKUP(B44,总计!$A$2:$L$125,2,0)</f>
        <v>九章量化定制34号私募证券投资基金</v>
      </c>
      <c r="D44" s="29">
        <v>220000</v>
      </c>
      <c r="E44" s="28" t="str">
        <f t="shared" si="1"/>
        <v> -22 万</v>
      </c>
      <c r="F44">
        <f>VLOOKUP(B44,总计!A47:M122,13,0)</f>
        <v>0</v>
      </c>
    </row>
    <row r="45" spans="1:6" x14ac:dyDescent="0.2">
      <c r="A45" t="s">
        <v>570</v>
      </c>
      <c r="B45" s="16" t="str">
        <f t="shared" si="2"/>
        <v>00173</v>
      </c>
      <c r="C45" t="str">
        <f>VLOOKUP(B45,总计!$A$2:$L$125,2,0)</f>
        <v>九章量化皓月27号私募证券投资基金</v>
      </c>
      <c r="D45" s="29">
        <f t="shared" si="0"/>
        <v>2280000</v>
      </c>
      <c r="E45" s="28" t="str">
        <f t="shared" si="1"/>
        <v>-228 万</v>
      </c>
      <c r="F45">
        <f>VLOOKUP(B45,总计!A48:M123,13,0)</f>
        <v>0</v>
      </c>
    </row>
    <row r="46" spans="1:6" x14ac:dyDescent="0.2">
      <c r="A46" t="s">
        <v>571</v>
      </c>
      <c r="B46" s="16" t="str">
        <f t="shared" si="2"/>
        <v>00073</v>
      </c>
      <c r="C46" t="str">
        <f>VLOOKUP(B46,总计!$A$2:$L$125,2,0)</f>
        <v>九章幻方皓月3号私募基金</v>
      </c>
      <c r="D46" s="29">
        <f t="shared" si="0"/>
        <v>2960000</v>
      </c>
      <c r="E46" s="28" t="str">
        <f t="shared" si="1"/>
        <v>-296 万</v>
      </c>
      <c r="F46" t="e">
        <f>VLOOKUP(B46,总计!A49:M124,13,0)</f>
        <v>#N/A</v>
      </c>
    </row>
    <row r="47" spans="1:6" x14ac:dyDescent="0.2">
      <c r="A47" t="s">
        <v>572</v>
      </c>
      <c r="B47" s="16" t="str">
        <f t="shared" si="2"/>
        <v>20205</v>
      </c>
      <c r="C47" t="str">
        <f>VLOOKUP(B47,总计!$A$2:$L$125,2,0)</f>
        <v>九章量化皓月35号私募证券投资基金</v>
      </c>
      <c r="D47" s="29">
        <f t="shared" si="0"/>
        <v>1300000</v>
      </c>
      <c r="E47" s="28" t="str">
        <f t="shared" si="1"/>
        <v>-130 万</v>
      </c>
      <c r="F47">
        <f>VLOOKUP(B47,总计!A50:M125,13,0)</f>
        <v>0</v>
      </c>
    </row>
    <row r="48" spans="1:6" x14ac:dyDescent="0.2">
      <c r="A48" t="s">
        <v>573</v>
      </c>
      <c r="B48" s="1" t="s">
        <v>586</v>
      </c>
      <c r="C48" t="str">
        <f>VLOOKUP(B48,总计!$A$2:$L$125,2,0)</f>
        <v>九章量化皓月32号私募证券投资基金</v>
      </c>
      <c r="D48" s="29">
        <f t="shared" si="0"/>
        <v>1430000</v>
      </c>
      <c r="E48" s="28" t="str">
        <f t="shared" si="1"/>
        <v>-143 万</v>
      </c>
      <c r="F48">
        <f>VLOOKUP(B48,总计!A51:M126,13,0)</f>
        <v>0</v>
      </c>
    </row>
    <row r="49" spans="1:6" x14ac:dyDescent="0.2">
      <c r="A49" t="s">
        <v>574</v>
      </c>
      <c r="B49" s="16" t="str">
        <f t="shared" si="2"/>
        <v>00204</v>
      </c>
      <c r="C49" t="str">
        <f>VLOOKUP(B49,总计!$A$2:$L$125,2,0)</f>
        <v>九章量化皓月34号私募证券投资基金</v>
      </c>
      <c r="D49" s="29">
        <f t="shared" si="0"/>
        <v>2070000</v>
      </c>
      <c r="E49" s="28" t="str">
        <f t="shared" si="1"/>
        <v>-207 万</v>
      </c>
      <c r="F49">
        <f>VLOOKUP(B49,总计!A52:M127,13,0)</f>
        <v>0</v>
      </c>
    </row>
    <row r="50" spans="1:6" x14ac:dyDescent="0.2">
      <c r="A50" t="s">
        <v>575</v>
      </c>
      <c r="B50" s="1" t="s">
        <v>587</v>
      </c>
      <c r="C50" t="str">
        <f>VLOOKUP(B50,总计!$A$2:$L$125,2,0)</f>
        <v>九章幻方皓月2号私募基金</v>
      </c>
      <c r="D50" s="29">
        <f t="shared" si="0"/>
        <v>1980000</v>
      </c>
      <c r="E50" s="28" t="str">
        <f t="shared" si="1"/>
        <v>-198 万</v>
      </c>
      <c r="F50" t="e">
        <f>VLOOKUP(B50,总计!A53:M128,13,0)</f>
        <v>#N/A</v>
      </c>
    </row>
    <row r="51" spans="1:6" x14ac:dyDescent="0.2">
      <c r="A51" t="s">
        <v>576</v>
      </c>
      <c r="B51" s="1" t="s">
        <v>588</v>
      </c>
      <c r="C51" t="str">
        <f>VLOOKUP(B51,总计!$A$2:$L$125,2,0)</f>
        <v>九章幻方皓月3号私募基金</v>
      </c>
      <c r="D51" s="29">
        <f t="shared" si="0"/>
        <v>3300000</v>
      </c>
      <c r="E51" s="28" t="str">
        <f t="shared" si="1"/>
        <v>-330 万</v>
      </c>
      <c r="F51" t="e">
        <f>VLOOKUP(B51,总计!A54:M129,13,0)</f>
        <v>#N/A</v>
      </c>
    </row>
    <row r="52" spans="1:6" x14ac:dyDescent="0.2">
      <c r="A52" s="1"/>
      <c r="B52" s="16" t="str">
        <f t="shared" si="2"/>
        <v>请检查</v>
      </c>
      <c r="C52" t="e">
        <f>VLOOKUP(B52,总计!$A$2:$L$125,2,0)</f>
        <v>#N/A</v>
      </c>
      <c r="D52" s="29" t="e">
        <f t="shared" si="0"/>
        <v>#VALUE!</v>
      </c>
      <c r="E52" s="28" t="str">
        <f t="shared" si="1"/>
        <v/>
      </c>
      <c r="F52" t="e">
        <f>VLOOKUP(B52,总计!A55:M130,13,0)</f>
        <v>#N/A</v>
      </c>
    </row>
    <row r="53" spans="1:6" x14ac:dyDescent="0.2">
      <c r="A53" s="1"/>
      <c r="B53" s="16" t="str">
        <f t="shared" si="2"/>
        <v>请检查</v>
      </c>
      <c r="C53" t="e">
        <f>VLOOKUP(B53,总计!$A$2:$L$125,2,0)</f>
        <v>#N/A</v>
      </c>
      <c r="D53" s="29" t="e">
        <f t="shared" si="0"/>
        <v>#VALUE!</v>
      </c>
      <c r="E53" s="28" t="str">
        <f t="shared" si="1"/>
        <v/>
      </c>
      <c r="F53" t="e">
        <f>VLOOKUP(B53,总计!A56:M131,13,0)</f>
        <v>#N/A</v>
      </c>
    </row>
    <row r="54" spans="1:6" x14ac:dyDescent="0.2">
      <c r="A54" s="1"/>
      <c r="B54" s="16" t="str">
        <f t="shared" si="2"/>
        <v>请检查</v>
      </c>
      <c r="C54" t="e">
        <f>VLOOKUP(B54,总计!$A$2:$L$125,2,0)</f>
        <v>#N/A</v>
      </c>
      <c r="D54" s="29" t="e">
        <f t="shared" si="0"/>
        <v>#VALUE!</v>
      </c>
      <c r="E54" s="28" t="str">
        <f t="shared" si="1"/>
        <v/>
      </c>
      <c r="F54" t="e">
        <f>VLOOKUP(B54,总计!A57:M132,13,0)</f>
        <v>#N/A</v>
      </c>
    </row>
    <row r="55" spans="1:6" x14ac:dyDescent="0.2">
      <c r="B55" s="16" t="str">
        <f t="shared" si="2"/>
        <v>请检查</v>
      </c>
      <c r="C55" t="e">
        <f>VLOOKUP(B55,总计!$A$2:$L$125,2,0)</f>
        <v>#N/A</v>
      </c>
      <c r="D55" s="29" t="e">
        <f t="shared" si="0"/>
        <v>#VALUE!</v>
      </c>
      <c r="E55" s="28" t="str">
        <f t="shared" si="1"/>
        <v/>
      </c>
      <c r="F55" t="e">
        <f>VLOOKUP(B55,总计!A58:M133,13,0)</f>
        <v>#N/A</v>
      </c>
    </row>
    <row r="56" spans="1:6" x14ac:dyDescent="0.2">
      <c r="B56" s="16" t="str">
        <f t="shared" si="2"/>
        <v>请检查</v>
      </c>
      <c r="C56" t="e">
        <f>VLOOKUP(B56,总计!$A$2:$L$125,2,0)</f>
        <v>#N/A</v>
      </c>
      <c r="D56" s="29" t="e">
        <f t="shared" si="0"/>
        <v>#VALUE!</v>
      </c>
      <c r="E56" s="28" t="str">
        <f t="shared" si="1"/>
        <v/>
      </c>
      <c r="F56" t="e">
        <f>VLOOKUP(B56,总计!A59:M134,13,0)</f>
        <v>#N/A</v>
      </c>
    </row>
    <row r="57" spans="1:6" x14ac:dyDescent="0.2">
      <c r="B57" s="16" t="str">
        <f t="shared" si="2"/>
        <v>请检查</v>
      </c>
      <c r="C57" t="e">
        <f>VLOOKUP(B57,总计!$A$2:$L$125,2,0)</f>
        <v>#N/A</v>
      </c>
      <c r="D57" s="29" t="e">
        <f t="shared" si="0"/>
        <v>#VALUE!</v>
      </c>
      <c r="E57" s="28" t="str">
        <f t="shared" si="1"/>
        <v/>
      </c>
      <c r="F57" t="e">
        <f>VLOOKUP(B57,总计!A60:M135,13,0)</f>
        <v>#N/A</v>
      </c>
    </row>
    <row r="58" spans="1:6" x14ac:dyDescent="0.2">
      <c r="B58" s="16" t="str">
        <f t="shared" si="2"/>
        <v>请检查</v>
      </c>
      <c r="C58" t="e">
        <f>VLOOKUP(B58,总计!$A$2:$L$125,2,0)</f>
        <v>#N/A</v>
      </c>
      <c r="D58" s="29" t="e">
        <f t="shared" si="0"/>
        <v>#VALUE!</v>
      </c>
      <c r="E58" s="28" t="str">
        <f t="shared" si="1"/>
        <v/>
      </c>
      <c r="F58" t="e">
        <f>VLOOKUP(B58,总计!A61:M136,13,0)</f>
        <v>#N/A</v>
      </c>
    </row>
    <row r="59" spans="1:6" x14ac:dyDescent="0.2">
      <c r="B59" s="16" t="str">
        <f t="shared" si="2"/>
        <v>请检查</v>
      </c>
      <c r="C59" t="e">
        <f>VLOOKUP(B59,总计!$A$2:$L$125,2,0)</f>
        <v>#N/A</v>
      </c>
      <c r="D59" s="29" t="e">
        <f t="shared" si="0"/>
        <v>#VALUE!</v>
      </c>
      <c r="E59" s="28" t="str">
        <f t="shared" si="1"/>
        <v/>
      </c>
      <c r="F59" t="e">
        <f>VLOOKUP(B59,总计!A62:M137,13,0)</f>
        <v>#N/A</v>
      </c>
    </row>
    <row r="60" spans="1:6" x14ac:dyDescent="0.2">
      <c r="B60" s="16" t="str">
        <f t="shared" si="2"/>
        <v>请检查</v>
      </c>
      <c r="C60" t="e">
        <f>VLOOKUP(B60,总计!$A$2:$L$125,2,0)</f>
        <v>#N/A</v>
      </c>
      <c r="D60" s="29" t="e">
        <f t="shared" si="0"/>
        <v>#VALUE!</v>
      </c>
      <c r="E60" s="28" t="str">
        <f t="shared" si="1"/>
        <v/>
      </c>
      <c r="F60" t="e">
        <f>VLOOKUP(B60,总计!A63:M138,13,0)</f>
        <v>#N/A</v>
      </c>
    </row>
    <row r="61" spans="1:6" x14ac:dyDescent="0.2">
      <c r="B61" s="16" t="str">
        <f t="shared" si="2"/>
        <v>请检查</v>
      </c>
      <c r="C61" t="e">
        <f>VLOOKUP(B61,总计!$A$2:$L$125,2,0)</f>
        <v>#N/A</v>
      </c>
      <c r="D61" s="29" t="e">
        <f t="shared" si="0"/>
        <v>#VALUE!</v>
      </c>
      <c r="E61" s="28" t="str">
        <f t="shared" si="1"/>
        <v/>
      </c>
      <c r="F61" t="e">
        <f>VLOOKUP(B61,总计!A64:M139,13,0)</f>
        <v>#N/A</v>
      </c>
    </row>
    <row r="62" spans="1:6" x14ac:dyDescent="0.2">
      <c r="B62" s="16" t="str">
        <f t="shared" si="2"/>
        <v>请检查</v>
      </c>
      <c r="C62" t="e">
        <f>VLOOKUP(B62,总计!$A$2:$L$125,2,0)</f>
        <v>#N/A</v>
      </c>
      <c r="D62" s="29" t="e">
        <f t="shared" si="0"/>
        <v>#VALUE!</v>
      </c>
      <c r="E62" s="28" t="str">
        <f t="shared" si="1"/>
        <v/>
      </c>
      <c r="F62" t="e">
        <f>VLOOKUP(B62,总计!A65:M140,13,0)</f>
        <v>#N/A</v>
      </c>
    </row>
    <row r="63" spans="1:6" x14ac:dyDescent="0.2">
      <c r="B63" s="16" t="str">
        <f t="shared" si="2"/>
        <v>请检查</v>
      </c>
      <c r="C63" t="e">
        <f>VLOOKUP(B63,总计!$A$2:$L$125,2,0)</f>
        <v>#N/A</v>
      </c>
      <c r="D63" s="29" t="e">
        <f t="shared" si="0"/>
        <v>#VALUE!</v>
      </c>
      <c r="E63" s="28" t="str">
        <f t="shared" si="1"/>
        <v/>
      </c>
      <c r="F63" t="e">
        <f>VLOOKUP(B63,总计!A66:M141,13,0)</f>
        <v>#N/A</v>
      </c>
    </row>
    <row r="64" spans="1:6" x14ac:dyDescent="0.2">
      <c r="B64" s="16" t="str">
        <f t="shared" si="2"/>
        <v>请检查</v>
      </c>
      <c r="C64" t="e">
        <f>VLOOKUP(B64,总计!$A$2:$L$125,2,0)</f>
        <v>#N/A</v>
      </c>
      <c r="D64" s="29" t="e">
        <f t="shared" si="0"/>
        <v>#VALUE!</v>
      </c>
      <c r="E64" s="28" t="str">
        <f t="shared" si="1"/>
        <v/>
      </c>
      <c r="F64" t="e">
        <f>VLOOKUP(B64,总计!A67:M142,13,0)</f>
        <v>#N/A</v>
      </c>
    </row>
    <row r="65" spans="2:6" x14ac:dyDescent="0.2">
      <c r="B65" s="16" t="str">
        <f t="shared" si="2"/>
        <v>请检查</v>
      </c>
      <c r="C65" t="e">
        <f>VLOOKUP(B65,总计!$A$2:$L$125,2,0)</f>
        <v>#N/A</v>
      </c>
      <c r="D65" s="29" t="e">
        <f t="shared" si="0"/>
        <v>#VALUE!</v>
      </c>
      <c r="E65" s="28" t="str">
        <f t="shared" si="1"/>
        <v/>
      </c>
      <c r="F65" t="e">
        <f>VLOOKUP(B65,总计!A68:M143,13,0)</f>
        <v>#N/A</v>
      </c>
    </row>
    <row r="66" spans="2:6" x14ac:dyDescent="0.2">
      <c r="B66" s="16" t="str">
        <f t="shared" si="2"/>
        <v>请检查</v>
      </c>
      <c r="C66" t="e">
        <f>VLOOKUP(B66,总计!$A$2:$L$125,2,0)</f>
        <v>#N/A</v>
      </c>
      <c r="D66" s="29" t="e">
        <f t="shared" si="0"/>
        <v>#VALUE!</v>
      </c>
      <c r="E66" s="28" t="str">
        <f t="shared" si="1"/>
        <v/>
      </c>
      <c r="F66" t="e">
        <f>VLOOKUP(B66,总计!A69:M144,13,0)</f>
        <v>#N/A</v>
      </c>
    </row>
    <row r="67" spans="2:6" x14ac:dyDescent="0.2">
      <c r="B67" s="16" t="str">
        <f t="shared" ref="B67:B100" si="3">IF(MID(A67,11,1)="0",MID(A67,11,5),IF(MID(A67,11,1)="C",MID(A67,14,5),IF(MID(A67,11,1)="T",MID(A67,13,5),"请检查")))</f>
        <v>请检查</v>
      </c>
      <c r="C67" t="e">
        <f>VLOOKUP(B67,总计!$A$2:$L$125,2,0)</f>
        <v>#N/A</v>
      </c>
      <c r="D67" s="29" t="e">
        <f t="shared" ref="D67:D100" si="4">-LEFT(E67,4)*10000</f>
        <v>#VALUE!</v>
      </c>
      <c r="E67" s="28" t="str">
        <f t="shared" ref="E67:E100" si="5">RIGHT(A67,6)</f>
        <v/>
      </c>
      <c r="F67" t="e">
        <f>VLOOKUP(B67,总计!A70:M145,13,0)</f>
        <v>#N/A</v>
      </c>
    </row>
    <row r="68" spans="2:6" x14ac:dyDescent="0.2">
      <c r="B68" s="16" t="str">
        <f t="shared" si="3"/>
        <v>请检查</v>
      </c>
      <c r="C68" t="e">
        <f>VLOOKUP(B68,总计!$A$2:$L$125,2,0)</f>
        <v>#N/A</v>
      </c>
      <c r="D68" s="29" t="e">
        <f t="shared" si="4"/>
        <v>#VALUE!</v>
      </c>
      <c r="E68" s="28" t="str">
        <f t="shared" si="5"/>
        <v/>
      </c>
      <c r="F68" t="e">
        <f>VLOOKUP(B68,总计!A71:M146,13,0)</f>
        <v>#N/A</v>
      </c>
    </row>
    <row r="69" spans="2:6" x14ac:dyDescent="0.2">
      <c r="B69" s="16" t="str">
        <f t="shared" si="3"/>
        <v>请检查</v>
      </c>
      <c r="C69" t="e">
        <f>VLOOKUP(B69,总计!$A$2:$L$125,2,0)</f>
        <v>#N/A</v>
      </c>
      <c r="D69" s="29" t="e">
        <f t="shared" si="4"/>
        <v>#VALUE!</v>
      </c>
      <c r="E69" s="28" t="str">
        <f t="shared" si="5"/>
        <v/>
      </c>
      <c r="F69" t="e">
        <f>VLOOKUP(B69,总计!A72:M147,13,0)</f>
        <v>#N/A</v>
      </c>
    </row>
    <row r="70" spans="2:6" x14ac:dyDescent="0.2">
      <c r="B70" s="16" t="str">
        <f t="shared" si="3"/>
        <v>请检查</v>
      </c>
      <c r="C70" t="e">
        <f>VLOOKUP(B70,总计!$A$2:$L$125,2,0)</f>
        <v>#N/A</v>
      </c>
      <c r="D70" s="29" t="e">
        <f t="shared" si="4"/>
        <v>#VALUE!</v>
      </c>
      <c r="E70" s="28" t="str">
        <f t="shared" si="5"/>
        <v/>
      </c>
      <c r="F70" t="e">
        <f>VLOOKUP(B70,总计!A73:M148,13,0)</f>
        <v>#N/A</v>
      </c>
    </row>
    <row r="71" spans="2:6" x14ac:dyDescent="0.2">
      <c r="B71" s="16" t="str">
        <f t="shared" si="3"/>
        <v>请检查</v>
      </c>
      <c r="C71" t="e">
        <f>VLOOKUP(B71,总计!$A$2:$L$125,2,0)</f>
        <v>#N/A</v>
      </c>
      <c r="D71" s="29" t="e">
        <f t="shared" si="4"/>
        <v>#VALUE!</v>
      </c>
      <c r="E71" s="28" t="str">
        <f t="shared" si="5"/>
        <v/>
      </c>
      <c r="F71" t="e">
        <f>VLOOKUP(B71,总计!A74:M149,13,0)</f>
        <v>#N/A</v>
      </c>
    </row>
    <row r="72" spans="2:6" x14ac:dyDescent="0.2">
      <c r="B72" s="16" t="str">
        <f t="shared" si="3"/>
        <v>请检查</v>
      </c>
      <c r="C72" t="e">
        <f>VLOOKUP(B72,总计!$A$2:$L$125,2,0)</f>
        <v>#N/A</v>
      </c>
      <c r="D72" s="29" t="e">
        <f t="shared" si="4"/>
        <v>#VALUE!</v>
      </c>
      <c r="E72" s="28" t="str">
        <f t="shared" si="5"/>
        <v/>
      </c>
      <c r="F72" t="e">
        <f>VLOOKUP(B72,总计!A77:M150,13,0)</f>
        <v>#N/A</v>
      </c>
    </row>
    <row r="73" spans="2:6" x14ac:dyDescent="0.2">
      <c r="B73" s="16" t="str">
        <f t="shared" si="3"/>
        <v>请检查</v>
      </c>
      <c r="C73" t="e">
        <f>VLOOKUP(B73,总计!$A$2:$L$125,2,0)</f>
        <v>#N/A</v>
      </c>
      <c r="D73" s="29" t="e">
        <f t="shared" si="4"/>
        <v>#VALUE!</v>
      </c>
      <c r="E73" s="28" t="str">
        <f t="shared" si="5"/>
        <v/>
      </c>
      <c r="F73" t="e">
        <f>VLOOKUP(B73,总计!A78:M151,13,0)</f>
        <v>#N/A</v>
      </c>
    </row>
    <row r="74" spans="2:6" x14ac:dyDescent="0.2">
      <c r="B74" s="16" t="str">
        <f t="shared" si="3"/>
        <v>请检查</v>
      </c>
      <c r="C74" t="e">
        <f>VLOOKUP(B74,总计!$A$2:$L$125,2,0)</f>
        <v>#N/A</v>
      </c>
      <c r="D74" s="29" t="e">
        <f t="shared" si="4"/>
        <v>#VALUE!</v>
      </c>
      <c r="E74" s="28" t="str">
        <f t="shared" si="5"/>
        <v/>
      </c>
      <c r="F74" t="e">
        <f>VLOOKUP(B74,总计!A80:M152,13,0)</f>
        <v>#N/A</v>
      </c>
    </row>
    <row r="75" spans="2:6" x14ac:dyDescent="0.2">
      <c r="B75" s="16" t="str">
        <f t="shared" si="3"/>
        <v>请检查</v>
      </c>
      <c r="C75" t="e">
        <f>VLOOKUP(B75,总计!$A$2:$L$125,2,0)</f>
        <v>#N/A</v>
      </c>
      <c r="D75" s="29" t="e">
        <f t="shared" si="4"/>
        <v>#VALUE!</v>
      </c>
      <c r="E75" s="28" t="str">
        <f t="shared" si="5"/>
        <v/>
      </c>
      <c r="F75" t="e">
        <f>VLOOKUP(B75,总计!A81:M153,13,0)</f>
        <v>#N/A</v>
      </c>
    </row>
    <row r="76" spans="2:6" x14ac:dyDescent="0.2">
      <c r="B76" s="16" t="str">
        <f t="shared" si="3"/>
        <v>请检查</v>
      </c>
      <c r="C76" t="e">
        <f>VLOOKUP(B76,总计!$A$2:$L$125,2,0)</f>
        <v>#N/A</v>
      </c>
      <c r="D76" s="29" t="e">
        <f t="shared" si="4"/>
        <v>#VALUE!</v>
      </c>
      <c r="E76" s="28" t="str">
        <f t="shared" si="5"/>
        <v/>
      </c>
      <c r="F76" t="e">
        <f>VLOOKUP(B76,总计!A82:M154,13,0)</f>
        <v>#N/A</v>
      </c>
    </row>
    <row r="77" spans="2:6" x14ac:dyDescent="0.2">
      <c r="B77" s="16" t="str">
        <f t="shared" si="3"/>
        <v>请检查</v>
      </c>
      <c r="C77" t="e">
        <f>VLOOKUP(B77,总计!$A$2:$L$125,2,0)</f>
        <v>#N/A</v>
      </c>
      <c r="D77" s="29" t="e">
        <f t="shared" si="4"/>
        <v>#VALUE!</v>
      </c>
      <c r="E77" s="28" t="str">
        <f t="shared" si="5"/>
        <v/>
      </c>
      <c r="F77" t="e">
        <f>VLOOKUP(B77,总计!A83:M155,13,0)</f>
        <v>#N/A</v>
      </c>
    </row>
    <row r="78" spans="2:6" x14ac:dyDescent="0.2">
      <c r="B78" s="16" t="str">
        <f t="shared" si="3"/>
        <v>请检查</v>
      </c>
      <c r="C78" t="e">
        <f>VLOOKUP(B78,总计!$A$2:$L$125,2,0)</f>
        <v>#N/A</v>
      </c>
      <c r="D78" s="29" t="e">
        <f t="shared" si="4"/>
        <v>#VALUE!</v>
      </c>
      <c r="E78" s="28" t="str">
        <f t="shared" si="5"/>
        <v/>
      </c>
      <c r="F78" t="e">
        <f>VLOOKUP(B78,总计!A85:M156,13,0)</f>
        <v>#N/A</v>
      </c>
    </row>
    <row r="79" spans="2:6" x14ac:dyDescent="0.2">
      <c r="B79" s="16" t="str">
        <f t="shared" si="3"/>
        <v>请检查</v>
      </c>
      <c r="C79" t="e">
        <f>VLOOKUP(B79,总计!$A$2:$L$125,2,0)</f>
        <v>#N/A</v>
      </c>
      <c r="D79" s="29" t="e">
        <f t="shared" si="4"/>
        <v>#VALUE!</v>
      </c>
      <c r="E79" s="28" t="str">
        <f t="shared" si="5"/>
        <v/>
      </c>
      <c r="F79" t="e">
        <f>VLOOKUP(B79,总计!A86:M157,13,0)</f>
        <v>#N/A</v>
      </c>
    </row>
    <row r="80" spans="2:6" x14ac:dyDescent="0.2">
      <c r="B80" s="16" t="str">
        <f t="shared" si="3"/>
        <v>请检查</v>
      </c>
      <c r="C80" t="e">
        <f>VLOOKUP(B80,总计!$A$2:$L$125,2,0)</f>
        <v>#N/A</v>
      </c>
      <c r="D80" s="29" t="e">
        <f t="shared" si="4"/>
        <v>#VALUE!</v>
      </c>
      <c r="E80" s="28" t="str">
        <f t="shared" si="5"/>
        <v/>
      </c>
      <c r="F80" t="e">
        <f>VLOOKUP(B80,总计!A87:M158,13,0)</f>
        <v>#N/A</v>
      </c>
    </row>
    <row r="81" spans="2:6" x14ac:dyDescent="0.2">
      <c r="B81" s="16" t="str">
        <f t="shared" si="3"/>
        <v>请检查</v>
      </c>
      <c r="C81" t="e">
        <f>VLOOKUP(B81,总计!$A$2:$L$125,2,0)</f>
        <v>#N/A</v>
      </c>
      <c r="D81" s="29" t="e">
        <f t="shared" si="4"/>
        <v>#VALUE!</v>
      </c>
      <c r="E81" s="28" t="str">
        <f t="shared" si="5"/>
        <v/>
      </c>
      <c r="F81" t="e">
        <f>VLOOKUP(B81,总计!A88:M159,13,0)</f>
        <v>#N/A</v>
      </c>
    </row>
    <row r="82" spans="2:6" x14ac:dyDescent="0.2">
      <c r="B82" s="16" t="str">
        <f t="shared" si="3"/>
        <v>请检查</v>
      </c>
      <c r="C82" t="e">
        <f>VLOOKUP(B82,总计!$A$2:$L$125,2,0)</f>
        <v>#N/A</v>
      </c>
      <c r="D82" s="29" t="e">
        <f t="shared" si="4"/>
        <v>#VALUE!</v>
      </c>
      <c r="E82" s="28" t="str">
        <f t="shared" si="5"/>
        <v/>
      </c>
      <c r="F82" t="e">
        <f>VLOOKUP(B82,总计!A89:M160,13,0)</f>
        <v>#N/A</v>
      </c>
    </row>
    <row r="83" spans="2:6" x14ac:dyDescent="0.2">
      <c r="B83" s="16" t="str">
        <f t="shared" si="3"/>
        <v>请检查</v>
      </c>
      <c r="C83" t="e">
        <f>VLOOKUP(B83,总计!$A$2:$L$125,2,0)</f>
        <v>#N/A</v>
      </c>
      <c r="D83" s="29" t="e">
        <f t="shared" si="4"/>
        <v>#VALUE!</v>
      </c>
      <c r="E83" s="28" t="str">
        <f t="shared" si="5"/>
        <v/>
      </c>
      <c r="F83" t="e">
        <f>VLOOKUP(B83,总计!A90:M161,13,0)</f>
        <v>#N/A</v>
      </c>
    </row>
    <row r="84" spans="2:6" x14ac:dyDescent="0.2">
      <c r="B84" s="16" t="str">
        <f t="shared" si="3"/>
        <v>请检查</v>
      </c>
      <c r="C84" t="e">
        <f>VLOOKUP(B84,总计!$A$2:$L$125,2,0)</f>
        <v>#N/A</v>
      </c>
      <c r="D84" s="29" t="e">
        <f t="shared" si="4"/>
        <v>#VALUE!</v>
      </c>
      <c r="E84" s="28" t="str">
        <f t="shared" si="5"/>
        <v/>
      </c>
      <c r="F84" t="e">
        <f>VLOOKUP(B84,总计!A91:M162,13,0)</f>
        <v>#N/A</v>
      </c>
    </row>
    <row r="85" spans="2:6" x14ac:dyDescent="0.2">
      <c r="B85" s="16" t="str">
        <f t="shared" si="3"/>
        <v>请检查</v>
      </c>
      <c r="C85" t="e">
        <f>VLOOKUP(B85,总计!$A$2:$L$125,2,0)</f>
        <v>#N/A</v>
      </c>
      <c r="D85" s="29" t="e">
        <f t="shared" si="4"/>
        <v>#VALUE!</v>
      </c>
      <c r="E85" s="28" t="str">
        <f t="shared" si="5"/>
        <v/>
      </c>
      <c r="F85" t="e">
        <f>VLOOKUP(B85,总计!A92:M163,13,0)</f>
        <v>#N/A</v>
      </c>
    </row>
    <row r="86" spans="2:6" x14ac:dyDescent="0.2">
      <c r="B86" s="16" t="str">
        <f t="shared" si="3"/>
        <v>请检查</v>
      </c>
      <c r="C86" t="e">
        <f>VLOOKUP(B86,总计!$A$2:$L$125,2,0)</f>
        <v>#N/A</v>
      </c>
      <c r="D86" s="29" t="e">
        <f t="shared" si="4"/>
        <v>#VALUE!</v>
      </c>
      <c r="E86" s="28" t="str">
        <f t="shared" si="5"/>
        <v/>
      </c>
      <c r="F86" t="e">
        <f>VLOOKUP(B86,总计!A93:M164,13,0)</f>
        <v>#N/A</v>
      </c>
    </row>
    <row r="87" spans="2:6" x14ac:dyDescent="0.2">
      <c r="B87" s="16" t="str">
        <f t="shared" si="3"/>
        <v>请检查</v>
      </c>
      <c r="C87" t="e">
        <f>VLOOKUP(B87,总计!$A$2:$L$125,2,0)</f>
        <v>#N/A</v>
      </c>
      <c r="D87" s="29" t="e">
        <f t="shared" si="4"/>
        <v>#VALUE!</v>
      </c>
      <c r="E87" s="28" t="str">
        <f t="shared" si="5"/>
        <v/>
      </c>
      <c r="F87" t="e">
        <f>VLOOKUP(B87,总计!A94:M165,13,0)</f>
        <v>#N/A</v>
      </c>
    </row>
    <row r="88" spans="2:6" x14ac:dyDescent="0.2">
      <c r="B88" s="16" t="str">
        <f t="shared" si="3"/>
        <v>请检查</v>
      </c>
      <c r="C88" t="e">
        <f>VLOOKUP(B88,总计!$A$2:$L$125,2,0)</f>
        <v>#N/A</v>
      </c>
      <c r="D88" s="29" t="e">
        <f t="shared" si="4"/>
        <v>#VALUE!</v>
      </c>
      <c r="E88" s="28" t="str">
        <f t="shared" si="5"/>
        <v/>
      </c>
      <c r="F88" t="e">
        <f>VLOOKUP(B88,总计!A95:M166,13,0)</f>
        <v>#N/A</v>
      </c>
    </row>
    <row r="89" spans="2:6" x14ac:dyDescent="0.2">
      <c r="B89" s="16" t="str">
        <f t="shared" si="3"/>
        <v>请检查</v>
      </c>
      <c r="C89" t="e">
        <f>VLOOKUP(B89,总计!$A$2:$L$125,2,0)</f>
        <v>#N/A</v>
      </c>
      <c r="D89" s="29" t="e">
        <f t="shared" si="4"/>
        <v>#VALUE!</v>
      </c>
      <c r="E89" s="28" t="str">
        <f t="shared" si="5"/>
        <v/>
      </c>
      <c r="F89" t="e">
        <f>VLOOKUP(B89,总计!A96:M167,13,0)</f>
        <v>#N/A</v>
      </c>
    </row>
    <row r="90" spans="2:6" x14ac:dyDescent="0.2">
      <c r="B90" s="16" t="str">
        <f t="shared" si="3"/>
        <v>请检查</v>
      </c>
      <c r="C90" t="e">
        <f>VLOOKUP(B90,总计!$A$2:$L$125,2,0)</f>
        <v>#N/A</v>
      </c>
      <c r="D90" s="29" t="e">
        <f t="shared" si="4"/>
        <v>#VALUE!</v>
      </c>
      <c r="E90" s="28" t="str">
        <f t="shared" si="5"/>
        <v/>
      </c>
      <c r="F90" t="e">
        <f>VLOOKUP(B90,总计!A97:M168,13,0)</f>
        <v>#N/A</v>
      </c>
    </row>
    <row r="91" spans="2:6" x14ac:dyDescent="0.2">
      <c r="B91" s="16" t="str">
        <f t="shared" si="3"/>
        <v>请检查</v>
      </c>
      <c r="C91" t="e">
        <f>VLOOKUP(B91,总计!$A$2:$L$125,2,0)</f>
        <v>#N/A</v>
      </c>
      <c r="D91" s="29" t="e">
        <f t="shared" si="4"/>
        <v>#VALUE!</v>
      </c>
      <c r="E91" s="28" t="str">
        <f t="shared" si="5"/>
        <v/>
      </c>
      <c r="F91" t="e">
        <f>VLOOKUP(B91,总计!A98:M169,13,0)</f>
        <v>#N/A</v>
      </c>
    </row>
    <row r="92" spans="2:6" x14ac:dyDescent="0.2">
      <c r="B92" s="16" t="str">
        <f t="shared" si="3"/>
        <v>请检查</v>
      </c>
      <c r="C92" t="e">
        <f>VLOOKUP(B92,总计!$A$2:$L$125,2,0)</f>
        <v>#N/A</v>
      </c>
      <c r="D92" s="29" t="e">
        <f t="shared" si="4"/>
        <v>#VALUE!</v>
      </c>
      <c r="E92" s="28" t="str">
        <f t="shared" si="5"/>
        <v/>
      </c>
      <c r="F92" t="e">
        <f>VLOOKUP(B92,总计!A99:M170,13,0)</f>
        <v>#N/A</v>
      </c>
    </row>
    <row r="93" spans="2:6" x14ac:dyDescent="0.2">
      <c r="B93" s="16" t="str">
        <f t="shared" si="3"/>
        <v>请检查</v>
      </c>
      <c r="C93" t="e">
        <f>VLOOKUP(B93,总计!$A$2:$L$125,2,0)</f>
        <v>#N/A</v>
      </c>
      <c r="D93" s="29" t="e">
        <f t="shared" si="4"/>
        <v>#VALUE!</v>
      </c>
      <c r="E93" s="28" t="str">
        <f t="shared" si="5"/>
        <v/>
      </c>
      <c r="F93" t="e">
        <f>VLOOKUP(B93,总计!A100:M171,13,0)</f>
        <v>#N/A</v>
      </c>
    </row>
    <row r="94" spans="2:6" x14ac:dyDescent="0.2">
      <c r="B94" s="16" t="str">
        <f t="shared" si="3"/>
        <v>请检查</v>
      </c>
      <c r="C94" t="e">
        <f>VLOOKUP(B94,总计!$A$2:$L$125,2,0)</f>
        <v>#N/A</v>
      </c>
      <c r="D94" s="29" t="e">
        <f t="shared" si="4"/>
        <v>#VALUE!</v>
      </c>
      <c r="E94" s="28" t="str">
        <f t="shared" si="5"/>
        <v/>
      </c>
      <c r="F94" t="e">
        <f>VLOOKUP(B94,总计!A101:M172,13,0)</f>
        <v>#N/A</v>
      </c>
    </row>
    <row r="95" spans="2:6" x14ac:dyDescent="0.2">
      <c r="B95" s="16" t="str">
        <f t="shared" si="3"/>
        <v>请检查</v>
      </c>
      <c r="C95" t="e">
        <f>VLOOKUP(B95,总计!$A$2:$L$125,2,0)</f>
        <v>#N/A</v>
      </c>
      <c r="D95" s="29" t="e">
        <f t="shared" si="4"/>
        <v>#VALUE!</v>
      </c>
      <c r="E95" s="28" t="str">
        <f t="shared" si="5"/>
        <v/>
      </c>
      <c r="F95" t="e">
        <f>VLOOKUP(B95,总计!A102:M173,13,0)</f>
        <v>#N/A</v>
      </c>
    </row>
    <row r="96" spans="2:6" x14ac:dyDescent="0.2">
      <c r="B96" s="16" t="str">
        <f t="shared" si="3"/>
        <v>请检查</v>
      </c>
      <c r="C96" t="e">
        <f>VLOOKUP(B96,总计!$A$2:$L$125,2,0)</f>
        <v>#N/A</v>
      </c>
      <c r="D96" s="29" t="e">
        <f t="shared" si="4"/>
        <v>#VALUE!</v>
      </c>
      <c r="E96" s="28" t="str">
        <f t="shared" si="5"/>
        <v/>
      </c>
      <c r="F96" t="e">
        <f>VLOOKUP(B96,总计!A103:M174,13,0)</f>
        <v>#N/A</v>
      </c>
    </row>
    <row r="97" spans="2:6" x14ac:dyDescent="0.2">
      <c r="B97" s="16" t="str">
        <f t="shared" si="3"/>
        <v>请检查</v>
      </c>
      <c r="C97" t="e">
        <f>VLOOKUP(B97,总计!$A$2:$L$125,2,0)</f>
        <v>#N/A</v>
      </c>
      <c r="D97" s="29" t="e">
        <f t="shared" si="4"/>
        <v>#VALUE!</v>
      </c>
      <c r="E97" s="28" t="str">
        <f t="shared" si="5"/>
        <v/>
      </c>
      <c r="F97" t="e">
        <f>VLOOKUP(B97,总计!A104:M175,13,0)</f>
        <v>#N/A</v>
      </c>
    </row>
    <row r="98" spans="2:6" x14ac:dyDescent="0.2">
      <c r="B98" s="16" t="str">
        <f t="shared" si="3"/>
        <v>请检查</v>
      </c>
      <c r="C98" t="e">
        <f>VLOOKUP(B98,总计!$A$2:$L$125,2,0)</f>
        <v>#N/A</v>
      </c>
      <c r="D98" s="29" t="e">
        <f t="shared" si="4"/>
        <v>#VALUE!</v>
      </c>
      <c r="E98" s="28" t="str">
        <f t="shared" si="5"/>
        <v/>
      </c>
      <c r="F98" t="e">
        <f>VLOOKUP(B98,总计!A105:M176,13,0)</f>
        <v>#N/A</v>
      </c>
    </row>
    <row r="99" spans="2:6" x14ac:dyDescent="0.2">
      <c r="B99" s="16" t="str">
        <f t="shared" si="3"/>
        <v>请检查</v>
      </c>
      <c r="C99" t="e">
        <f>VLOOKUP(B99,总计!$A$2:$L$125,2,0)</f>
        <v>#N/A</v>
      </c>
      <c r="D99" s="29" t="e">
        <f t="shared" si="4"/>
        <v>#VALUE!</v>
      </c>
      <c r="E99" s="28" t="str">
        <f t="shared" si="5"/>
        <v/>
      </c>
      <c r="F99" t="e">
        <f>VLOOKUP(B99,总计!A106:M177,13,0)</f>
        <v>#N/A</v>
      </c>
    </row>
    <row r="100" spans="2:6" x14ac:dyDescent="0.2">
      <c r="B100" s="16" t="str">
        <f t="shared" si="3"/>
        <v>请检查</v>
      </c>
      <c r="C100" t="e">
        <f>VLOOKUP(B100,总计!$A$2:$L$125,2,0)</f>
        <v>#N/A</v>
      </c>
      <c r="D100" s="29" t="e">
        <f t="shared" si="4"/>
        <v>#VALUE!</v>
      </c>
      <c r="E100" s="28" t="str">
        <f t="shared" si="5"/>
        <v/>
      </c>
      <c r="F100" t="e">
        <f>VLOOKUP(B100,总计!A107:M178,13,0)</f>
        <v>#N/A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6CB73E8-5159-42F9-955D-FFF7FB0E5F5E}">
          <x14:formula1>
            <xm:f>'C:\Users\HFA\Desktop\材料\期货保证金调整-招商\大跌\[期转银-招商幻方.xlsx]Sheet2'!#REF!</xm:f>
          </x14:formula1>
          <xm:sqref>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71B4-7DC3-435E-B2BF-84C59FADF4D7}">
  <dimension ref="A1:M100"/>
  <sheetViews>
    <sheetView tabSelected="1" workbookViewId="0">
      <selection activeCell="G120" sqref="G119:G120"/>
    </sheetView>
  </sheetViews>
  <sheetFormatPr defaultRowHeight="14.25" x14ac:dyDescent="0.2"/>
  <cols>
    <col min="1" max="1" width="12.5" customWidth="1"/>
    <col min="2" max="2" width="20" customWidth="1"/>
    <col min="3" max="3" width="11.5" customWidth="1"/>
    <col min="4" max="4" width="10" customWidth="1"/>
    <col min="5" max="5" width="23" customWidth="1"/>
    <col min="6" max="6" width="18.75" customWidth="1"/>
    <col min="7" max="7" width="35.875" customWidth="1"/>
    <col min="8" max="8" width="12.5" customWidth="1"/>
    <col min="9" max="9" width="12.625" customWidth="1"/>
    <col min="10" max="10" width="13.625" customWidth="1"/>
    <col min="11" max="11" width="38.375" customWidth="1"/>
  </cols>
  <sheetData>
    <row r="1" spans="1:13" x14ac:dyDescent="0.2">
      <c r="A1" s="7" t="s">
        <v>218</v>
      </c>
      <c r="B1" s="7" t="s">
        <v>222</v>
      </c>
      <c r="C1" s="7" t="s">
        <v>220</v>
      </c>
      <c r="D1" s="7" t="s">
        <v>219</v>
      </c>
      <c r="E1" s="8" t="s">
        <v>223</v>
      </c>
      <c r="F1" s="7" t="s">
        <v>224</v>
      </c>
      <c r="G1" s="7" t="s">
        <v>225</v>
      </c>
      <c r="H1" s="9" t="s">
        <v>226</v>
      </c>
      <c r="I1" s="10" t="s">
        <v>221</v>
      </c>
      <c r="J1" s="11" t="s">
        <v>227</v>
      </c>
      <c r="K1" s="7" t="s">
        <v>341</v>
      </c>
      <c r="L1" s="7"/>
      <c r="M1" s="7"/>
    </row>
    <row r="2" spans="1:13" x14ac:dyDescent="0.2">
      <c r="A2" s="16" t="str">
        <f>读编码!B2</f>
        <v>00074</v>
      </c>
      <c r="B2" t="str">
        <f>VLOOKUP(A2,总计!$A$2:$L$123,11,0)</f>
        <v>浙商期货有限公司</v>
      </c>
      <c r="C2" t="str">
        <f>VLOOKUP(A2,总计!$A$2:$E$123,5,0)</f>
        <v>招商证券</v>
      </c>
      <c r="D2" t="str">
        <f>VLOOKUP(A2,总计!$A$2:$D$123,3,0)</f>
        <v>SY5923</v>
      </c>
      <c r="E2" s="30" t="str">
        <f>VLOOKUP(A2,总计!$A$2:$L$123,11,0)</f>
        <v>浙商期货有限公司</v>
      </c>
      <c r="F2" s="13" t="str">
        <f>VLOOKUP(A2,总计!$A$2:$L$123,12,0)</f>
        <v>22080085</v>
      </c>
      <c r="G2" t="str">
        <f>VLOOKUP(A2,总计!$A$2:$L$123,6,0)</f>
        <v>九章幻方皓月4号私募基金</v>
      </c>
      <c r="H2" s="12" t="s">
        <v>470</v>
      </c>
      <c r="I2" s="14">
        <f>读编码!D2</f>
        <v>5810000</v>
      </c>
      <c r="J2" s="15" t="str">
        <f>F2</f>
        <v>22080085</v>
      </c>
      <c r="K2" t="str">
        <f>VLOOKUP(A2,总计!$A$2:$L$123,4,0)</f>
        <v>浙江九章-宁波幻方量化</v>
      </c>
    </row>
    <row r="3" spans="1:13" x14ac:dyDescent="0.2">
      <c r="A3" s="16" t="str">
        <f>读编码!B3</f>
        <v>20211</v>
      </c>
      <c r="B3" t="str">
        <f>VLOOKUP(A3,总计!$A$2:$L$123,11,0)</f>
        <v>兴业期货有限公司</v>
      </c>
      <c r="C3" t="str">
        <f>VLOOKUP(A3,总计!$A$2:$E$123,5,0)</f>
        <v>招商证券</v>
      </c>
      <c r="D3" t="str">
        <f>VLOOKUP(A3,总计!$A$2:$D$123,3,0)</f>
        <v>SGW146</v>
      </c>
      <c r="E3" s="30" t="str">
        <f>VLOOKUP(A3,总计!$A$2:$L$123,11,0)</f>
        <v>兴业期货有限公司</v>
      </c>
      <c r="F3" s="13" t="str">
        <f>VLOOKUP(A3,总计!$A$2:$L$123,12,0)</f>
        <v>120190</v>
      </c>
      <c r="G3" t="str">
        <f>VLOOKUP(A3,总计!$A$2:$L$123,6,0)</f>
        <v>幻方量化专享2号2期私募证券投资基金</v>
      </c>
      <c r="H3" s="12" t="s">
        <v>470</v>
      </c>
      <c r="I3" s="14">
        <f>读编码!D3</f>
        <v>3840000</v>
      </c>
      <c r="J3" s="15" t="str">
        <f t="shared" ref="J3:J66" si="0">F3</f>
        <v>120190</v>
      </c>
      <c r="K3" t="str">
        <f>VLOOKUP(A3,总计!$A$2:$L$123,4,0)</f>
        <v>宁波幻方量化投资管理合伙企业（有限合伙）</v>
      </c>
    </row>
    <row r="4" spans="1:13" x14ac:dyDescent="0.2">
      <c r="A4" s="16" t="str">
        <f>读编码!B4</f>
        <v>20010</v>
      </c>
      <c r="B4" t="str">
        <f>VLOOKUP(A4,总计!$A$2:$L$123,11,0)</f>
        <v>永安期货股份有限公司</v>
      </c>
      <c r="C4" t="str">
        <f>VLOOKUP(A4,总计!$A$2:$E$123,5,0)</f>
        <v>国信证券</v>
      </c>
      <c r="D4" t="str">
        <f>VLOOKUP(A4,总计!$A$2:$D$123,3,0)</f>
        <v>S83125</v>
      </c>
      <c r="E4" s="30" t="str">
        <f>VLOOKUP(A4,总计!$A$2:$L$123,11,0)</f>
        <v>永安期货股份有限公司</v>
      </c>
      <c r="F4" s="13" t="str">
        <f>VLOOKUP(A4,总计!$A$2:$L$123,12,0)</f>
        <v>100813521</v>
      </c>
      <c r="G4" t="str">
        <f>VLOOKUP(A4,总计!$A$2:$L$123,6,0)</f>
        <v>幻方欣荣01号</v>
      </c>
      <c r="H4" s="12" t="s">
        <v>470</v>
      </c>
      <c r="I4" s="14">
        <f>读编码!D4</f>
        <v>1560000</v>
      </c>
      <c r="J4" s="15" t="str">
        <f t="shared" si="0"/>
        <v>100813521</v>
      </c>
      <c r="K4" t="str">
        <f>VLOOKUP(A4,总计!$A$2:$L$123,4,0)</f>
        <v>浙江九章资产管理有限公司</v>
      </c>
    </row>
    <row r="5" spans="1:13" x14ac:dyDescent="0.2">
      <c r="A5" s="16" t="str">
        <f>读编码!B5</f>
        <v>00275</v>
      </c>
      <c r="B5" t="str">
        <f>VLOOKUP(A5,总计!$A$2:$L$123,11,0)</f>
        <v>建信期货有限公司</v>
      </c>
      <c r="C5" t="str">
        <f>VLOOKUP(A5,总计!$A$2:$E$123,5,0)</f>
        <v>国信证券</v>
      </c>
      <c r="D5" t="str">
        <f>VLOOKUP(A5,总计!$A$2:$D$123,3,0)</f>
        <v>SLH607</v>
      </c>
      <c r="E5" s="30" t="str">
        <f>VLOOKUP(A5,总计!$A$2:$L$123,11,0)</f>
        <v>建信期货有限公司</v>
      </c>
      <c r="F5" s="13">
        <f>VLOOKUP(A5,总计!$A$2:$L$123,12,0)</f>
        <v>11230036</v>
      </c>
      <c r="G5" t="str">
        <f>VLOOKUP(A5,总计!$A$2:$L$123,6,0)</f>
        <v>幻方蚂蚁天弘5号私募证券投资基金</v>
      </c>
      <c r="H5" s="12" t="s">
        <v>470</v>
      </c>
      <c r="I5" s="14">
        <f>读编码!D5</f>
        <v>660000</v>
      </c>
      <c r="J5" s="15">
        <f t="shared" si="0"/>
        <v>11230036</v>
      </c>
      <c r="K5" t="str">
        <f>VLOOKUP(A5,总计!$A$2:$L$123,4,0)</f>
        <v>宁波幻方量化投资管理合伙企业（有限合伙）</v>
      </c>
    </row>
    <row r="6" spans="1:13" x14ac:dyDescent="0.2">
      <c r="A6" s="16" t="str">
        <f>读编码!B6</f>
        <v>00273</v>
      </c>
      <c r="B6" t="str">
        <f>VLOOKUP(A6,总计!$A$2:$L$123,11,0)</f>
        <v>建信期货有限公司</v>
      </c>
      <c r="C6" t="str">
        <f>VLOOKUP(A6,总计!$A$2:$E$123,5,0)</f>
        <v>国信证券</v>
      </c>
      <c r="D6" t="str">
        <f>VLOOKUP(A6,总计!$A$2:$D$123,3,0)</f>
        <v>SLD202</v>
      </c>
      <c r="E6" s="30" t="str">
        <f>VLOOKUP(A6,总计!$A$2:$L$123,11,0)</f>
        <v>建信期货有限公司</v>
      </c>
      <c r="F6" s="13">
        <f>VLOOKUP(A6,总计!$A$2:$L$123,12,0)</f>
        <v>11230033</v>
      </c>
      <c r="G6" t="str">
        <f>VLOOKUP(A6,总计!$A$2:$L$123,6,0)</f>
        <v>幻方蚂蚁天弘3号私募证券投资基金</v>
      </c>
      <c r="H6" s="12" t="s">
        <v>470</v>
      </c>
      <c r="I6" s="14">
        <f>读编码!D6</f>
        <v>630000</v>
      </c>
      <c r="J6" s="15">
        <f t="shared" si="0"/>
        <v>11230033</v>
      </c>
      <c r="K6" t="str">
        <f>VLOOKUP(A6,总计!$A$2:$L$123,4,0)</f>
        <v>宁波幻方量化投资管理合伙企业（有限合伙）</v>
      </c>
    </row>
    <row r="7" spans="1:13" x14ac:dyDescent="0.2">
      <c r="A7" s="16" t="str">
        <f>读编码!B7</f>
        <v>00234</v>
      </c>
      <c r="B7" t="str">
        <f>VLOOKUP(A7,总计!$A$2:$L$123,11,0)</f>
        <v>宏源期货有限公司</v>
      </c>
      <c r="C7" t="str">
        <f>VLOOKUP(A7,总计!$A$2:$E$123,5,0)</f>
        <v>招商证券</v>
      </c>
      <c r="D7" t="str">
        <f>VLOOKUP(A7,总计!$A$2:$D$123,3,0)</f>
        <v>SJA167</v>
      </c>
      <c r="E7" s="32" t="str">
        <f>VLOOKUP(A7,总计!$A$2:$L$123,11,0)</f>
        <v>宏源期货有限公司</v>
      </c>
      <c r="F7" s="13" t="str">
        <f>VLOOKUP(A7,总计!$A$2:$L$123,12,0)</f>
        <v>900705688</v>
      </c>
      <c r="G7" t="str">
        <f>VLOOKUP(A7,总计!$A$2:$L$123,6,0)</f>
        <v>幻方智晟量化专享22号1期私募证券投资基金</v>
      </c>
      <c r="H7" s="12" t="s">
        <v>470</v>
      </c>
      <c r="I7" s="14">
        <f>读编码!D7</f>
        <v>10490000</v>
      </c>
      <c r="J7" s="15" t="str">
        <f t="shared" si="0"/>
        <v>900705688</v>
      </c>
      <c r="K7" t="str">
        <f>VLOOKUP(A7,总计!$A$2:$L$123,4,0)</f>
        <v>宁波幻方量化投资管理合伙企业（有限合伙）</v>
      </c>
    </row>
    <row r="8" spans="1:13" x14ac:dyDescent="0.2">
      <c r="A8" s="16" t="str">
        <f>读编码!B8</f>
        <v>00274</v>
      </c>
      <c r="B8" t="str">
        <f>VLOOKUP(A8,总计!$A$2:$L$123,11,0)</f>
        <v>建信期货有限公司</v>
      </c>
      <c r="C8" t="str">
        <f>VLOOKUP(A8,总计!$A$2:$E$123,5,0)</f>
        <v>国信证券</v>
      </c>
      <c r="D8" t="str">
        <f>VLOOKUP(A8,总计!$A$2:$D$123,3,0)</f>
        <v>SLD204</v>
      </c>
      <c r="E8" s="30" t="str">
        <f>VLOOKUP(A8,总计!$A$2:$L$123,11,0)</f>
        <v>建信期货有限公司</v>
      </c>
      <c r="F8" s="13">
        <f>VLOOKUP(A8,总计!$A$2:$L$123,12,0)</f>
        <v>11230035</v>
      </c>
      <c r="G8" t="str">
        <f>VLOOKUP(A8,总计!$A$2:$L$123,6,0)</f>
        <v>幻方蚂蚁天弘4号私募证券投资基金</v>
      </c>
      <c r="H8" s="12" t="s">
        <v>470</v>
      </c>
      <c r="I8" s="14">
        <f>读编码!D8</f>
        <v>630000</v>
      </c>
      <c r="J8" s="15">
        <f t="shared" si="0"/>
        <v>11230035</v>
      </c>
      <c r="K8" t="str">
        <f>VLOOKUP(A8,总计!$A$2:$L$123,4,0)</f>
        <v>宁波幻方量化投资管理合伙企业（有限合伙）</v>
      </c>
    </row>
    <row r="9" spans="1:13" x14ac:dyDescent="0.2">
      <c r="A9" s="16" t="str">
        <f>读编码!B9</f>
        <v>20080</v>
      </c>
      <c r="B9" t="str">
        <f>VLOOKUP(A9,总计!$A$2:$L$123,11,0)</f>
        <v>国泰君安期货有限公司</v>
      </c>
      <c r="C9" t="str">
        <f>VLOOKUP(A9,总计!$A$2:$E$123,5,0)</f>
        <v>招商证券</v>
      </c>
      <c r="D9" t="str">
        <f>VLOOKUP(A9,总计!$A$2:$D$123,3,0)</f>
        <v>SY6995</v>
      </c>
      <c r="E9" s="30" t="str">
        <f>VLOOKUP(A9,总计!$A$2:$L$123,11,0)</f>
        <v>国泰君安期货有限公司</v>
      </c>
      <c r="F9" s="13" t="str">
        <f>VLOOKUP(A9,总计!$A$2:$L$123,12,0)</f>
        <v>80009431</v>
      </c>
      <c r="G9" t="str">
        <f>VLOOKUP(A9,总计!$A$2:$L$123,6,0)</f>
        <v>九章幻方皓月10号私募基金</v>
      </c>
      <c r="H9" s="12" t="s">
        <v>470</v>
      </c>
      <c r="I9" s="14">
        <f>读编码!D9</f>
        <v>1580000</v>
      </c>
      <c r="J9" s="15" t="str">
        <f t="shared" si="0"/>
        <v>80009431</v>
      </c>
      <c r="K9" t="str">
        <f>VLOOKUP(A9,总计!$A$2:$L$123,4,0)</f>
        <v>浙江九章-宁波幻方量化</v>
      </c>
    </row>
    <row r="10" spans="1:13" x14ac:dyDescent="0.2">
      <c r="A10" s="16" t="str">
        <f>读编码!B10</f>
        <v>00084</v>
      </c>
      <c r="B10" t="str">
        <f>VLOOKUP(A10,总计!$A$2:$L$123,11,0)</f>
        <v>中大期货有限公司</v>
      </c>
      <c r="C10" t="str">
        <f>VLOOKUP(A10,总计!$A$2:$E$123,5,0)</f>
        <v>招商证券</v>
      </c>
      <c r="D10" t="str">
        <f>VLOOKUP(A10,总计!$A$2:$D$123,3,0)</f>
        <v>SCJ418</v>
      </c>
      <c r="E10" s="30" t="str">
        <f>VLOOKUP(A10,总计!$A$2:$L$123,11,0)</f>
        <v>中大期货有限公司</v>
      </c>
      <c r="F10" s="13" t="str">
        <f>VLOOKUP(A10,总计!$A$2:$L$123,12,0)</f>
        <v>150168</v>
      </c>
      <c r="G10" t="str">
        <f>VLOOKUP(A10,总计!$A$2:$L$123,6,0)</f>
        <v>九章幻方皓月12号私募基金</v>
      </c>
      <c r="H10" s="12" t="s">
        <v>470</v>
      </c>
      <c r="I10" s="14">
        <f>读编码!D10</f>
        <v>5590000</v>
      </c>
      <c r="J10" s="15" t="str">
        <f t="shared" si="0"/>
        <v>150168</v>
      </c>
      <c r="K10" t="str">
        <f>VLOOKUP(A10,总计!$A$2:$L$123,4,0)</f>
        <v>浙江九章-宁波幻方量化</v>
      </c>
    </row>
    <row r="11" spans="1:13" x14ac:dyDescent="0.2">
      <c r="A11" s="16" t="str">
        <f>读编码!B11</f>
        <v>00271</v>
      </c>
      <c r="B11" t="str">
        <f>VLOOKUP(A11,总计!$A$2:$L$123,11,0)</f>
        <v>建信期货有限公司</v>
      </c>
      <c r="C11" t="str">
        <f>VLOOKUP(A11,总计!$A$2:$E$123,5,0)</f>
        <v>国信证券</v>
      </c>
      <c r="D11" t="str">
        <f>VLOOKUP(A11,总计!$A$2:$D$123,3,0)</f>
        <v>SLD199</v>
      </c>
      <c r="E11" s="30" t="str">
        <f>VLOOKUP(A11,总计!$A$2:$L$123,11,0)</f>
        <v>建信期货有限公司</v>
      </c>
      <c r="F11" s="13">
        <f>VLOOKUP(A11,总计!$A$2:$L$123,12,0)</f>
        <v>11230031</v>
      </c>
      <c r="G11" t="str">
        <f>VLOOKUP(A11,总计!$A$2:$L$123,6,0)</f>
        <v>幻方蚂蚁天弘1号私募证券投资基金</v>
      </c>
      <c r="H11" s="12" t="s">
        <v>470</v>
      </c>
      <c r="I11" s="14">
        <f>读编码!D11</f>
        <v>610000</v>
      </c>
      <c r="J11" s="15">
        <f t="shared" si="0"/>
        <v>11230031</v>
      </c>
      <c r="K11" t="str">
        <f>VLOOKUP(A11,总计!$A$2:$L$123,4,0)</f>
        <v>宁波幻方量化投资管理合伙企业（有限合伙）</v>
      </c>
    </row>
    <row r="12" spans="1:13" x14ac:dyDescent="0.2">
      <c r="A12" s="16" t="str">
        <f>读编码!B12</f>
        <v>00272</v>
      </c>
      <c r="B12" t="str">
        <f>VLOOKUP(A12,总计!$A$2:$L$123,11,0)</f>
        <v>建信期货有限公司</v>
      </c>
      <c r="C12" t="str">
        <f>VLOOKUP(A12,总计!$A$2:$E$123,5,0)</f>
        <v>国信证券</v>
      </c>
      <c r="D12" t="str">
        <f>VLOOKUP(A12,总计!$A$2:$D$123,3,0)</f>
        <v>SLD200</v>
      </c>
      <c r="E12" s="30" t="str">
        <f>VLOOKUP(A12,总计!$A$2:$L$123,11,0)</f>
        <v>建信期货有限公司</v>
      </c>
      <c r="F12" s="13">
        <f>VLOOKUP(A12,总计!$A$2:$L$123,12,0)</f>
        <v>11230032</v>
      </c>
      <c r="G12" t="str">
        <f>VLOOKUP(A12,总计!$A$2:$L$123,6,0)</f>
        <v>幻方蚂蚁天弘2号私募证券投资基金</v>
      </c>
      <c r="H12" s="12" t="s">
        <v>470</v>
      </c>
      <c r="I12" s="14">
        <f>读编码!D12</f>
        <v>610000</v>
      </c>
      <c r="J12" s="15">
        <f t="shared" si="0"/>
        <v>11230032</v>
      </c>
      <c r="K12" t="str">
        <f>VLOOKUP(A12,总计!$A$2:$L$123,4,0)</f>
        <v>宁波幻方量化投资管理合伙企业（有限合伙）</v>
      </c>
    </row>
    <row r="13" spans="1:13" x14ac:dyDescent="0.2">
      <c r="A13" s="16" t="str">
        <f>读编码!B13</f>
        <v>20083</v>
      </c>
      <c r="B13" t="str">
        <f>VLOOKUP(A13,总计!$A$2:$L$123,11,0)</f>
        <v>国泰君安期货有限公司</v>
      </c>
      <c r="C13" t="str">
        <f>VLOOKUP(A13,总计!$A$2:$E$123,5,0)</f>
        <v>招商证券</v>
      </c>
      <c r="D13" t="str">
        <f>VLOOKUP(A13,总计!$A$2:$D$123,3,0)</f>
        <v>SCJ396</v>
      </c>
      <c r="E13" s="30" t="str">
        <f>VLOOKUP(A13,总计!$A$2:$L$123,11,0)</f>
        <v>国泰君安期货有限公司</v>
      </c>
      <c r="F13" s="13" t="str">
        <f>VLOOKUP(A13,总计!$A$2:$L$123,12,0)</f>
        <v>80003467</v>
      </c>
      <c r="G13" t="str">
        <f>VLOOKUP(A13,总计!$A$2:$L$123,6,0)</f>
        <v>九章幻方皓月11号私募基金</v>
      </c>
      <c r="H13" s="12" t="s">
        <v>470</v>
      </c>
      <c r="I13" s="14">
        <f>读编码!D13</f>
        <v>1790000</v>
      </c>
      <c r="J13" s="15" t="str">
        <f t="shared" si="0"/>
        <v>80003467</v>
      </c>
      <c r="K13" t="str">
        <f>VLOOKUP(A13,总计!$A$2:$L$123,4,0)</f>
        <v>浙江九章-宁波幻方量化</v>
      </c>
    </row>
    <row r="14" spans="1:13" x14ac:dyDescent="0.2">
      <c r="A14" s="16" t="str">
        <f>读编码!B14</f>
        <v>00154</v>
      </c>
      <c r="B14" t="str">
        <f>VLOOKUP(A14,总计!$A$2:$L$123,11,0)</f>
        <v>中大期货有限公司</v>
      </c>
      <c r="C14" t="str">
        <f>VLOOKUP(A14,总计!$A$2:$E$123,5,0)</f>
        <v>招商证券</v>
      </c>
      <c r="D14" t="str">
        <f>VLOOKUP(A14,总计!$A$2:$D$123,3,0)</f>
        <v>SGK467</v>
      </c>
      <c r="E14" s="30" t="str">
        <f>VLOOKUP(A14,总计!$A$2:$L$123,11,0)</f>
        <v>中大期货有限公司</v>
      </c>
      <c r="F14" s="13" t="str">
        <f>VLOOKUP(A14,总计!$A$2:$L$123,12,0)</f>
        <v>150183</v>
      </c>
      <c r="G14" s="22" t="str">
        <f>VLOOKUP(A14,总计!$A$2:$L$123,6,0)</f>
        <v>九章量化专享2号1期私募证券投资基金</v>
      </c>
      <c r="H14" s="12" t="s">
        <v>470</v>
      </c>
      <c r="I14" s="14">
        <f>读编码!D14</f>
        <v>8010000</v>
      </c>
      <c r="J14" s="15" t="str">
        <f t="shared" si="0"/>
        <v>150183</v>
      </c>
      <c r="K14" t="str">
        <f>VLOOKUP(A14,总计!$A$2:$L$123,4,0)</f>
        <v>浙江九章资产管理有限公司</v>
      </c>
    </row>
    <row r="15" spans="1:13" x14ac:dyDescent="0.2">
      <c r="A15" s="16" t="str">
        <f>读编码!B15</f>
        <v>00167</v>
      </c>
      <c r="B15" t="str">
        <f>VLOOKUP(A15,总计!$A$2:$L$123,11,0)</f>
        <v>中信期货有限公司</v>
      </c>
      <c r="C15" t="str">
        <f>VLOOKUP(A15,总计!$A$2:$E$123,5,0)</f>
        <v>招商证券</v>
      </c>
      <c r="D15" t="str">
        <f>VLOOKUP(A15,总计!$A$2:$D$123,3,0)</f>
        <v>SGP577</v>
      </c>
      <c r="E15" s="30" t="str">
        <f>VLOOKUP(A15,总计!$A$2:$L$123,11,0)</f>
        <v>中信期货有限公司</v>
      </c>
      <c r="F15" s="13" t="str">
        <f>VLOOKUP(A15,总计!$A$2:$L$123,12,0)</f>
        <v>120302271</v>
      </c>
      <c r="G15" t="str">
        <f>VLOOKUP(A15,总计!$A$2:$L$123,6,0)</f>
        <v>九章量化皓月23号私募证券投资基金</v>
      </c>
      <c r="H15" s="12" t="s">
        <v>470</v>
      </c>
      <c r="I15" s="14">
        <f>读编码!D15</f>
        <v>9210000</v>
      </c>
      <c r="J15" s="15" t="str">
        <f t="shared" si="0"/>
        <v>120302271</v>
      </c>
      <c r="K15" t="str">
        <f>VLOOKUP(A15,总计!$A$2:$L$123,4,0)</f>
        <v>浙江九章资产管理有限公司</v>
      </c>
    </row>
    <row r="16" spans="1:13" x14ac:dyDescent="0.2">
      <c r="A16" s="16" t="str">
        <f>读编码!B16</f>
        <v>00068</v>
      </c>
      <c r="B16" t="str">
        <f>VLOOKUP(A16,总计!$A$2:$L$123,11,0)</f>
        <v>招商期货有限公司</v>
      </c>
      <c r="C16" t="str">
        <f>VLOOKUP(A16,总计!$A$2:$E$123,5,0)</f>
        <v>招商证券</v>
      </c>
      <c r="D16" t="str">
        <f>VLOOKUP(A16,总计!$A$2:$D$123,3,0)</f>
        <v>SW7027</v>
      </c>
      <c r="E16" s="30" t="str">
        <f>VLOOKUP(A16,总计!$A$2:$L$123,11,0)</f>
        <v>招商期货有限公司</v>
      </c>
      <c r="F16" s="13" t="str">
        <f>VLOOKUP(A16,总计!$A$2:$L$123,12,0)</f>
        <v>0930000625</v>
      </c>
      <c r="G16" t="str">
        <f>VLOOKUP(A16,总计!$A$2:$L$123,6,0)</f>
        <v>幻方星月石9号私募基金</v>
      </c>
      <c r="H16" s="12" t="s">
        <v>470</v>
      </c>
      <c r="I16" s="14">
        <f>读编码!D16</f>
        <v>12460000</v>
      </c>
      <c r="J16" s="15" t="str">
        <f t="shared" si="0"/>
        <v>0930000625</v>
      </c>
      <c r="K16" t="str">
        <f>VLOOKUP(A16,总计!$A$2:$L$123,4,0)</f>
        <v>浙江九章-宁波幻方量化</v>
      </c>
    </row>
    <row r="17" spans="1:11" x14ac:dyDescent="0.2">
      <c r="A17" s="16" t="str">
        <f>读编码!B17</f>
        <v>00179</v>
      </c>
      <c r="B17" t="str">
        <f>VLOOKUP(A17,总计!$A$2:$L$123,11,0)</f>
        <v>招商期货有限公司</v>
      </c>
      <c r="C17" t="str">
        <f>VLOOKUP(A17,总计!$A$2:$E$123,5,0)</f>
        <v>招商证券</v>
      </c>
      <c r="D17" t="str">
        <f>VLOOKUP(A17,总计!$A$2:$D$123,3,0)</f>
        <v>SGR218</v>
      </c>
      <c r="E17" s="30" t="str">
        <f>VLOOKUP(A17,总计!$A$2:$L$123,11,0)</f>
        <v>招商期货有限公司</v>
      </c>
      <c r="F17" s="13" t="str">
        <f>VLOOKUP(A17,总计!$A$2:$L$123,12,0)</f>
        <v>0930000619</v>
      </c>
      <c r="G17" t="str">
        <f>VLOOKUP(A17,总计!$A$2:$L$123,6,0)</f>
        <v>九章量化皓月29号私募证券投资基金</v>
      </c>
      <c r="H17" s="12" t="s">
        <v>470</v>
      </c>
      <c r="I17" s="14">
        <f>读编码!D17</f>
        <v>10450000</v>
      </c>
      <c r="J17" s="15" t="str">
        <f t="shared" si="0"/>
        <v>0930000619</v>
      </c>
      <c r="K17" t="str">
        <f>VLOOKUP(A17,总计!$A$2:$L$123,4,0)</f>
        <v>浙江九章资产管理有限公司</v>
      </c>
    </row>
    <row r="18" spans="1:11" x14ac:dyDescent="0.2">
      <c r="A18" s="16" t="str">
        <f>读编码!B18</f>
        <v>00175</v>
      </c>
      <c r="B18" t="str">
        <f>VLOOKUP(A18,总计!$A$2:$L$123,11,0)</f>
        <v>国投安信期货有限公司</v>
      </c>
      <c r="C18" s="31" t="str">
        <f>VLOOKUP(A18,总计!$A$2:$E$123,5,0)</f>
        <v>安信证券</v>
      </c>
      <c r="D18" t="str">
        <f>VLOOKUP(A18,总计!$A$2:$D$123,3,0)</f>
        <v>SGQ579</v>
      </c>
      <c r="E18" s="6" t="str">
        <f>VLOOKUP(A18,总计!$A$2:$L$123,11,0)</f>
        <v>国投安信期货有限公司</v>
      </c>
      <c r="F18" s="13" t="str">
        <f>VLOOKUP(A18,总计!$A$2:$L$123,12,0)</f>
        <v>8001001950</v>
      </c>
      <c r="G18" t="str">
        <f>VLOOKUP(A18,总计!$A$2:$L$123,6,0)</f>
        <v>九章量化专享4号1期私募证券投资基金</v>
      </c>
      <c r="H18" s="12" t="s">
        <v>470</v>
      </c>
      <c r="I18" s="14">
        <f>读编码!D18</f>
        <v>6230000</v>
      </c>
      <c r="J18" s="15" t="str">
        <f t="shared" si="0"/>
        <v>8001001950</v>
      </c>
      <c r="K18" t="str">
        <f>VLOOKUP(A18,总计!$A$2:$L$123,4,0)</f>
        <v>浙江九章资产管理有限公司</v>
      </c>
    </row>
    <row r="19" spans="1:11" x14ac:dyDescent="0.2">
      <c r="A19" s="16" t="str">
        <f>读编码!B19</f>
        <v>00076</v>
      </c>
      <c r="B19" t="str">
        <f>VLOOKUP(A19,总计!$A$2:$L$123,11,0)</f>
        <v>浙商期货有限公司</v>
      </c>
      <c r="C19" t="str">
        <f>VLOOKUP(A19,总计!$A$2:$E$123,5,0)</f>
        <v>招商证券</v>
      </c>
      <c r="D19" t="str">
        <f>VLOOKUP(A19,总计!$A$2:$D$123,3,0)</f>
        <v>SY6989</v>
      </c>
      <c r="E19" s="30" t="str">
        <f>VLOOKUP(A19,总计!$A$2:$L$123,11,0)</f>
        <v>浙商期货有限公司</v>
      </c>
      <c r="F19" s="13" t="str">
        <f>VLOOKUP(A19,总计!$A$2:$L$123,12,0)</f>
        <v>22080076</v>
      </c>
      <c r="G19" t="str">
        <f>VLOOKUP(A19,总计!$A$2:$L$123,6,0)</f>
        <v>九章幻方皓月6号私募基金</v>
      </c>
      <c r="H19" s="12" t="s">
        <v>470</v>
      </c>
      <c r="I19" s="14">
        <f>读编码!D19</f>
        <v>8560000</v>
      </c>
      <c r="J19" s="15" t="str">
        <f t="shared" si="0"/>
        <v>22080076</v>
      </c>
      <c r="K19" t="str">
        <f>VLOOKUP(A19,总计!$A$2:$L$123,4,0)</f>
        <v>浙江九章-宁波幻方量化</v>
      </c>
    </row>
    <row r="20" spans="1:11" x14ac:dyDescent="0.2">
      <c r="A20" s="16" t="str">
        <f>读编码!B20</f>
        <v>00178</v>
      </c>
      <c r="B20" t="str">
        <f>VLOOKUP(A20,总计!$A$2:$L$123,11,0)</f>
        <v>招商期货有限公司</v>
      </c>
      <c r="C20" t="str">
        <f>VLOOKUP(A20,总计!$A$2:$E$123,5,0)</f>
        <v>招商证券</v>
      </c>
      <c r="D20" t="str">
        <f>VLOOKUP(A20,总计!$A$2:$D$123,3,0)</f>
        <v>SGR217</v>
      </c>
      <c r="E20" s="30" t="str">
        <f>VLOOKUP(A20,总计!$A$2:$L$123,11,0)</f>
        <v>招商期货有限公司</v>
      </c>
      <c r="F20" s="13" t="str">
        <f>VLOOKUP(A20,总计!$A$2:$L$123,12,0)</f>
        <v>0930000609</v>
      </c>
      <c r="G20" t="str">
        <f>VLOOKUP(A20,总计!$A$2:$L$123,6,0)</f>
        <v>九章量化皓月28号私募证券投资基金</v>
      </c>
      <c r="H20" s="12" t="s">
        <v>470</v>
      </c>
      <c r="I20" s="14">
        <f>读编码!D20</f>
        <v>9750000</v>
      </c>
      <c r="J20" s="15" t="str">
        <f t="shared" si="0"/>
        <v>0930000609</v>
      </c>
      <c r="K20" t="str">
        <f>VLOOKUP(A20,总计!$A$2:$L$123,4,0)</f>
        <v>浙江九章资产管理有限公司</v>
      </c>
    </row>
    <row r="21" spans="1:11" x14ac:dyDescent="0.2">
      <c r="A21" s="16" t="str">
        <f>读编码!B21</f>
        <v>00247</v>
      </c>
      <c r="B21" t="str">
        <f>VLOOKUP(A21,总计!$A$2:$L$123,11,0)</f>
        <v>中信期货有限公司</v>
      </c>
      <c r="C21" t="str">
        <f>VLOOKUP(A21,总计!$A$2:$E$123,5,0)</f>
        <v>招商证券</v>
      </c>
      <c r="D21" t="str">
        <f>VLOOKUP(A21,总计!$A$2:$D$123,3,0)</f>
        <v>SJD072</v>
      </c>
      <c r="E21" s="30" t="str">
        <f>VLOOKUP(A21,总计!$A$2:$L$123,11,0)</f>
        <v>中信期货有限公司</v>
      </c>
      <c r="F21" s="13" t="str">
        <f>VLOOKUP(A21,总计!$A$2:$L$123,12,0)</f>
        <v>102802903</v>
      </c>
      <c r="G21" t="str">
        <f>VLOOKUP(A21,总计!$A$2:$L$123,6,0)</f>
        <v>幻方量化对冲11号私募证券投资基金</v>
      </c>
      <c r="H21" s="12" t="s">
        <v>470</v>
      </c>
      <c r="I21" s="14">
        <f>读编码!D21</f>
        <v>6640000</v>
      </c>
      <c r="J21" s="15" t="str">
        <f t="shared" si="0"/>
        <v>102802903</v>
      </c>
      <c r="K21" t="str">
        <f>VLOOKUP(A21,总计!$A$2:$L$123,4,0)</f>
        <v>宁波幻方量化投资管理合伙企业（有限合伙）</v>
      </c>
    </row>
    <row r="22" spans="1:11" x14ac:dyDescent="0.2">
      <c r="A22" s="16" t="str">
        <f>读编码!B22</f>
        <v>00134</v>
      </c>
      <c r="B22" t="str">
        <f>VLOOKUP(A22,总计!$A$2:$L$123,11,0)</f>
        <v>银河期货有限公司</v>
      </c>
      <c r="C22" t="str">
        <f>VLOOKUP(A22,总计!$A$2:$E$123,5,0)</f>
        <v>招商证券</v>
      </c>
      <c r="D22" t="str">
        <f>VLOOKUP(A22,总计!$A$2:$D$123,3,0)</f>
        <v>SEW481</v>
      </c>
      <c r="E22" s="30" t="str">
        <f>VLOOKUP(A22,总计!$A$2:$L$123,11,0)</f>
        <v>银河期货有限公司</v>
      </c>
      <c r="F22" s="13" t="str">
        <f>VLOOKUP(A22,总计!$A$2:$L$123,12,0)</f>
        <v>858920</v>
      </c>
      <c r="G22" t="str">
        <f>VLOOKUP(A22,总计!$A$2:$L$123,6,0)</f>
        <v>九章幻方量化定制13号私募证券投资基金</v>
      </c>
      <c r="H22" s="12" t="s">
        <v>470</v>
      </c>
      <c r="I22" s="14">
        <f>读编码!D22</f>
        <v>11410000</v>
      </c>
      <c r="J22" s="15" t="str">
        <f t="shared" si="0"/>
        <v>858920</v>
      </c>
      <c r="K22" t="str">
        <f>VLOOKUP(A22,总计!$A$2:$L$123,4,0)</f>
        <v>宁波幻方量化投资管理合伙企业（有限合伙）</v>
      </c>
    </row>
    <row r="23" spans="1:11" x14ac:dyDescent="0.2">
      <c r="A23" s="16" t="str">
        <f>读编码!B23</f>
        <v>20199</v>
      </c>
      <c r="B23" t="str">
        <f>VLOOKUP(A23,总计!$A$2:$L$123,11,0)</f>
        <v>中信建投期货有限公司</v>
      </c>
      <c r="C23" t="str">
        <f>VLOOKUP(A23,总计!$A$2:$E$123,5,0)</f>
        <v>招商证券</v>
      </c>
      <c r="D23" t="str">
        <f>VLOOKUP(A23,总计!$A$2:$D$123,3,0)</f>
        <v>SGV475</v>
      </c>
      <c r="E23" s="30" t="str">
        <f>VLOOKUP(A23,总计!$A$2:$L$123,11,0)</f>
        <v>中信建投期货有限公司</v>
      </c>
      <c r="F23" s="13" t="str">
        <f>VLOOKUP(A23,总计!$A$2:$L$123,12,0)</f>
        <v>13060666</v>
      </c>
      <c r="G23" t="str">
        <f>VLOOKUP(A23,总计!$A$2:$L$123,6,0)</f>
        <v>九章量化皓月33号私募证券投资基金</v>
      </c>
      <c r="H23" s="12" t="s">
        <v>470</v>
      </c>
      <c r="I23" s="14">
        <f>读编码!D23</f>
        <v>2220000</v>
      </c>
      <c r="J23" s="15" t="str">
        <f t="shared" si="0"/>
        <v>13060666</v>
      </c>
      <c r="K23" t="str">
        <f>VLOOKUP(A23,总计!$A$2:$L$123,4,0)</f>
        <v>浙江九章资产管理有限公司</v>
      </c>
    </row>
    <row r="24" spans="1:11" x14ac:dyDescent="0.2">
      <c r="A24" s="16" t="str">
        <f>读编码!B24</f>
        <v>20206</v>
      </c>
      <c r="B24" t="str">
        <f>VLOOKUP(A24,总计!$A$2:$L$123,11,0)</f>
        <v>中信建投期货有限公司</v>
      </c>
      <c r="C24" t="str">
        <f>VLOOKUP(A24,总计!$A$2:$E$123,5,0)</f>
        <v>招商证券</v>
      </c>
      <c r="D24" t="str">
        <f>VLOOKUP(A24,总计!$A$2:$D$123,3,0)</f>
        <v>SGW386</v>
      </c>
      <c r="E24" s="30" t="str">
        <f>VLOOKUP(A24,总计!$A$2:$L$123,11,0)</f>
        <v>中信建投期货有限公司</v>
      </c>
      <c r="F24" s="13" t="str">
        <f>VLOOKUP(A24,总计!$A$2:$L$123,12,0)</f>
        <v>10318706</v>
      </c>
      <c r="G24" t="str">
        <f>VLOOKUP(A24,总计!$A$2:$L$123,6,0)</f>
        <v>九章星月石12号私募证券投资基金</v>
      </c>
      <c r="H24" s="12" t="s">
        <v>470</v>
      </c>
      <c r="I24" s="14">
        <f>读编码!D24</f>
        <v>770000</v>
      </c>
      <c r="J24" s="15" t="str">
        <f t="shared" si="0"/>
        <v>10318706</v>
      </c>
      <c r="K24" t="str">
        <f>VLOOKUP(A24,总计!$A$2:$L$123,4,0)</f>
        <v>浙江九章资产管理有限公司</v>
      </c>
    </row>
    <row r="25" spans="1:11" x14ac:dyDescent="0.2">
      <c r="A25" s="16" t="str">
        <f>读编码!B25</f>
        <v>00001</v>
      </c>
      <c r="B25" t="str">
        <f>VLOOKUP(A25,总计!$A$2:$L$123,11,0)</f>
        <v>中信期货有限公司</v>
      </c>
      <c r="C25" t="str">
        <f>VLOOKUP(A25,总计!$A$2:$E$123,5,0)</f>
        <v>国信证券</v>
      </c>
      <c r="D25" t="str">
        <f>VLOOKUP(A25,总计!$A$2:$D$123,3,0)</f>
        <v>S83122</v>
      </c>
      <c r="E25" s="30" t="str">
        <f>VLOOKUP(A25,总计!$A$2:$L$123,11,0)</f>
        <v>中信期货有限公司</v>
      </c>
      <c r="F25" s="13" t="str">
        <f>VLOOKUP(A25,总计!$A$2:$L$123,12,0)</f>
        <v>102802669</v>
      </c>
      <c r="G25" t="str">
        <f>VLOOKUP(A25,总计!$A$2:$L$123,6,0)</f>
        <v>幻方鼎立01号</v>
      </c>
      <c r="H25" s="12" t="s">
        <v>470</v>
      </c>
      <c r="I25" s="14">
        <f>读编码!D25</f>
        <v>10040000</v>
      </c>
      <c r="J25" s="15" t="str">
        <f t="shared" si="0"/>
        <v>102802669</v>
      </c>
      <c r="K25" t="str">
        <f>VLOOKUP(A25,总计!$A$2:$L$123,4,0)</f>
        <v>浙江九章资产管理有限公司</v>
      </c>
    </row>
    <row r="26" spans="1:11" x14ac:dyDescent="0.2">
      <c r="A26" s="16" t="str">
        <f>读编码!B26</f>
        <v>80083</v>
      </c>
      <c r="B26" t="str">
        <f>VLOOKUP(A26,总计!$A$2:$L$123,11,0)</f>
        <v>中大期货有限公司</v>
      </c>
      <c r="C26" t="str">
        <f>VLOOKUP(A26,总计!$A$2:$E$123,5,0)</f>
        <v>招商证券</v>
      </c>
      <c r="D26" t="str">
        <f>VLOOKUP(A26,总计!$A$2:$D$123,3,0)</f>
        <v>SCJ396</v>
      </c>
      <c r="E26" s="30" t="str">
        <f>VLOOKUP(A26,总计!$A$2:$L$123,11,0)</f>
        <v>中大期货有限公司</v>
      </c>
      <c r="F26" s="13" t="str">
        <f>VLOOKUP(A26,总计!$A$2:$L$123,12,0)</f>
        <v>150167</v>
      </c>
      <c r="G26" t="str">
        <f>VLOOKUP(A26,总计!$A$2:$L$123,6,0)</f>
        <v>九章幻方皓月11号私募基金</v>
      </c>
      <c r="H26" s="12" t="s">
        <v>470</v>
      </c>
      <c r="I26" s="14">
        <f>读编码!D26</f>
        <v>810000</v>
      </c>
      <c r="J26" s="15" t="str">
        <f t="shared" si="0"/>
        <v>150167</v>
      </c>
      <c r="K26" t="str">
        <f>VLOOKUP(A26,总计!$A$2:$L$123,4,0)</f>
        <v>浙江九章-宁波幻方量化</v>
      </c>
    </row>
    <row r="27" spans="1:11" x14ac:dyDescent="0.2">
      <c r="A27" s="16" t="str">
        <f>读编码!B27</f>
        <v>00064</v>
      </c>
      <c r="B27" t="str">
        <f>VLOOKUP(A27,总计!$A$2:$L$123,11,0)</f>
        <v>国投安信期货有限公司</v>
      </c>
      <c r="C27" t="str">
        <f>VLOOKUP(A27,总计!$A$2:$E$123,5,0)</f>
        <v>招商证券</v>
      </c>
      <c r="D27" t="str">
        <f>VLOOKUP(A27,总计!$A$2:$D$123,3,0)</f>
        <v>SW7023</v>
      </c>
      <c r="E27" s="30" t="str">
        <f>VLOOKUP(A27,总计!$A$2:$L$123,11,0)</f>
        <v>国投安信期货有限公司</v>
      </c>
      <c r="F27" s="13" t="str">
        <f>VLOOKUP(A27,总计!$A$2:$L$123,12,0)</f>
        <v>8010801235</v>
      </c>
      <c r="G27" t="str">
        <f>VLOOKUP(A27,总计!$A$2:$L$123,6,0)</f>
        <v>幻方星月石5号私募基金</v>
      </c>
      <c r="H27" s="12" t="s">
        <v>470</v>
      </c>
      <c r="I27" s="14">
        <f>读编码!D27</f>
        <v>9750000</v>
      </c>
      <c r="J27" s="15" t="str">
        <f t="shared" si="0"/>
        <v>8010801235</v>
      </c>
      <c r="K27" t="str">
        <f>VLOOKUP(A27,总计!$A$2:$L$123,4,0)</f>
        <v>浙江九章-宁波幻方量化</v>
      </c>
    </row>
    <row r="28" spans="1:11" x14ac:dyDescent="0.2">
      <c r="A28" s="16" t="str">
        <f>读编码!B28</f>
        <v>00078</v>
      </c>
      <c r="B28" t="str">
        <f>VLOOKUP(A28,总计!$A$2:$L$123,11,0)</f>
        <v>永安期货股份有限公司</v>
      </c>
      <c r="C28" t="str">
        <f>VLOOKUP(A28,总计!$A$2:$E$123,5,0)</f>
        <v>招商证券</v>
      </c>
      <c r="D28" t="str">
        <f>VLOOKUP(A28,总计!$A$2:$D$123,3,0)</f>
        <v>SY6992</v>
      </c>
      <c r="E28" s="30" t="str">
        <f>VLOOKUP(A28,总计!$A$2:$L$123,11,0)</f>
        <v>永安期货股份有限公司</v>
      </c>
      <c r="F28" s="13" t="str">
        <f>VLOOKUP(A28,总计!$A$2:$L$123,12,0)</f>
        <v>100110520</v>
      </c>
      <c r="G28" t="str">
        <f>VLOOKUP(A28,总计!$A$2:$L$123,6,0)</f>
        <v>九章幻方皓月8号私募基金</v>
      </c>
      <c r="H28" s="12" t="s">
        <v>470</v>
      </c>
      <c r="I28" s="14">
        <f>读编码!D28</f>
        <v>8600000</v>
      </c>
      <c r="J28" s="15" t="str">
        <f t="shared" si="0"/>
        <v>100110520</v>
      </c>
      <c r="K28" t="str">
        <f>VLOOKUP(A28,总计!$A$2:$L$123,4,0)</f>
        <v>浙江九章-宁波幻方量化</v>
      </c>
    </row>
    <row r="29" spans="1:11" x14ac:dyDescent="0.2">
      <c r="A29" s="16" t="str">
        <f>读编码!B29</f>
        <v>00206</v>
      </c>
      <c r="B29" t="str">
        <f>VLOOKUP(A29,总计!$A$2:$L$123,11,0)</f>
        <v>兴证期货有限公司</v>
      </c>
      <c r="C29" t="str">
        <f>VLOOKUP(A29,总计!$A$2:$E$123,5,0)</f>
        <v>招商证券</v>
      </c>
      <c r="D29" t="str">
        <f>VLOOKUP(A29,总计!$A$2:$D$123,3,0)</f>
        <v>SGW386</v>
      </c>
      <c r="E29" s="30" t="str">
        <f>VLOOKUP(A29,总计!$A$2:$L$123,11,0)</f>
        <v>兴证期货有限公司</v>
      </c>
      <c r="F29" s="13" t="str">
        <f>VLOOKUP(A29,总计!$A$2:$L$123,12,0)</f>
        <v>15300073</v>
      </c>
      <c r="G29" t="str">
        <f>VLOOKUP(A29,总计!$A$2:$L$123,6,0)</f>
        <v>九章星月石12号私募证券投资基金</v>
      </c>
      <c r="H29" s="12" t="s">
        <v>470</v>
      </c>
      <c r="I29" s="14">
        <f>读编码!D29</f>
        <v>2500000</v>
      </c>
      <c r="J29" s="15" t="str">
        <f t="shared" si="0"/>
        <v>15300073</v>
      </c>
      <c r="K29" t="str">
        <f>VLOOKUP(A29,总计!$A$2:$L$123,4,0)</f>
        <v>浙江九章资产管理有限公司</v>
      </c>
    </row>
    <row r="30" spans="1:11" x14ac:dyDescent="0.2">
      <c r="A30" s="16" t="str">
        <f>读编码!B30</f>
        <v>00193</v>
      </c>
      <c r="B30" t="str">
        <f>VLOOKUP(A30,总计!$A$2:$L$123,11,0)</f>
        <v>中信建投期货有限公司</v>
      </c>
      <c r="C30" t="str">
        <f>VLOOKUP(A30,总计!$A$2:$E$123,5,0)</f>
        <v>招商证券</v>
      </c>
      <c r="D30" t="str">
        <f>VLOOKUP(A30,总计!$A$2:$D$123,3,0)</f>
        <v>SGT947</v>
      </c>
      <c r="E30" s="30" t="str">
        <f>VLOOKUP(A30,总计!$A$2:$L$123,11,0)</f>
        <v>中信建投期货有限公司</v>
      </c>
      <c r="F30" s="13" t="str">
        <f>VLOOKUP(A30,总计!$A$2:$L$123,12,0)</f>
        <v>19070299</v>
      </c>
      <c r="G30" t="str">
        <f>VLOOKUP(A30,总计!$A$2:$L$123,6,0)</f>
        <v>九章量化皓月31号私募证券投资基金</v>
      </c>
      <c r="H30" s="12" t="s">
        <v>470</v>
      </c>
      <c r="I30" s="14">
        <f>读编码!D30</f>
        <v>3000000</v>
      </c>
      <c r="J30" s="15" t="str">
        <f t="shared" si="0"/>
        <v>19070299</v>
      </c>
      <c r="K30" t="str">
        <f>VLOOKUP(A30,总计!$A$2:$L$123,4,0)</f>
        <v>浙江九章资产管理有限公司</v>
      </c>
    </row>
    <row r="31" spans="1:11" x14ac:dyDescent="0.2">
      <c r="A31" s="16" t="str">
        <f>读编码!B31</f>
        <v>00172</v>
      </c>
      <c r="B31" t="str">
        <f>VLOOKUP(A31,总计!$A$2:$L$123,11,0)</f>
        <v>永安期货股份有限公司</v>
      </c>
      <c r="C31" t="str">
        <f>VLOOKUP(A31,总计!$A$2:$E$123,5,0)</f>
        <v>招商证券</v>
      </c>
      <c r="D31" t="str">
        <f>VLOOKUP(A31,总计!$A$2:$D$123,3,0)</f>
        <v>SGP695</v>
      </c>
      <c r="E31" s="30" t="str">
        <f>VLOOKUP(A31,总计!$A$2:$L$123,11,0)</f>
        <v>永安期货股份有限公司</v>
      </c>
      <c r="F31" s="13" t="str">
        <f>VLOOKUP(A31,总计!$A$2:$L$123,12,0)</f>
        <v>207180268</v>
      </c>
      <c r="G31" t="str">
        <f>VLOOKUP(A31,总计!$A$2:$L$123,6,0)</f>
        <v>九章量化皓月26号私募证券投资基金</v>
      </c>
      <c r="H31" s="12" t="s">
        <v>470</v>
      </c>
      <c r="I31" s="14">
        <f>读编码!D31</f>
        <v>2040000</v>
      </c>
      <c r="J31" s="15" t="str">
        <f t="shared" si="0"/>
        <v>207180268</v>
      </c>
      <c r="K31" t="str">
        <f>VLOOKUP(A31,总计!$A$2:$L$123,4,0)</f>
        <v>浙江九章资产管理有限公司</v>
      </c>
    </row>
    <row r="32" spans="1:11" x14ac:dyDescent="0.2">
      <c r="A32" s="16" t="str">
        <f>读编码!B32</f>
        <v>00192</v>
      </c>
      <c r="B32" t="str">
        <f>VLOOKUP(A32,总计!$A$2:$L$123,11,0)</f>
        <v>中信建投期货有限公司</v>
      </c>
      <c r="C32" t="str">
        <f>VLOOKUP(A32,总计!$A$2:$E$123,5,0)</f>
        <v>招商证券</v>
      </c>
      <c r="D32" t="str">
        <f>VLOOKUP(A32,总计!$A$2:$D$123,3,0)</f>
        <v>SGT945</v>
      </c>
      <c r="E32" s="30" t="str">
        <f>VLOOKUP(A32,总计!$A$2:$L$123,11,0)</f>
        <v>中信建投期货有限公司</v>
      </c>
      <c r="F32" s="13" t="str">
        <f>VLOOKUP(A32,总计!$A$2:$L$123,12,0)</f>
        <v>10120218</v>
      </c>
      <c r="G32" t="str">
        <f>VLOOKUP(A32,总计!$A$2:$L$123,6,0)</f>
        <v>九章量化皓月30号私募证券投资基金</v>
      </c>
      <c r="H32" s="12" t="s">
        <v>470</v>
      </c>
      <c r="I32" s="14">
        <f>读编码!D32</f>
        <v>1570000</v>
      </c>
      <c r="J32" s="15" t="str">
        <f t="shared" si="0"/>
        <v>10120218</v>
      </c>
      <c r="K32" t="str">
        <f>VLOOKUP(A32,总计!$A$2:$L$123,4,0)</f>
        <v>浙江九章资产管理有限公司</v>
      </c>
    </row>
    <row r="33" spans="1:11" x14ac:dyDescent="0.2">
      <c r="A33" s="16" t="str">
        <f>读编码!B33</f>
        <v>00166</v>
      </c>
      <c r="B33" t="str">
        <f>VLOOKUP(A33,总计!$A$2:$L$123,11,0)</f>
        <v>永安期货股份有限公司</v>
      </c>
      <c r="C33" t="str">
        <f>VLOOKUP(A33,总计!$A$2:$E$123,5,0)</f>
        <v>招商证券</v>
      </c>
      <c r="D33" t="str">
        <f>VLOOKUP(A33,总计!$A$2:$D$123,3,0)</f>
        <v>SGP575</v>
      </c>
      <c r="E33" s="30" t="str">
        <f>VLOOKUP(A33,总计!$A$2:$L$123,11,0)</f>
        <v>永安期货股份有限公司</v>
      </c>
      <c r="F33" s="13" t="str">
        <f>VLOOKUP(A33,总计!$A$2:$L$123,12,0)</f>
        <v>275508190</v>
      </c>
      <c r="G33" t="str">
        <f>VLOOKUP(A33,总计!$A$2:$L$123,6,0)</f>
        <v>九章量化皓月22号私募证券投资基金</v>
      </c>
      <c r="H33" s="12" t="s">
        <v>470</v>
      </c>
      <c r="I33" s="14">
        <f>读编码!D33</f>
        <v>2960000</v>
      </c>
      <c r="J33" s="15" t="str">
        <f t="shared" si="0"/>
        <v>275508190</v>
      </c>
      <c r="K33" t="str">
        <f>VLOOKUP(A33,总计!$A$2:$L$123,4,0)</f>
        <v>浙江九章资产管理有限公司</v>
      </c>
    </row>
    <row r="34" spans="1:11" x14ac:dyDescent="0.2">
      <c r="A34" s="16" t="str">
        <f>读编码!B34</f>
        <v>00098</v>
      </c>
      <c r="B34" t="str">
        <f>VLOOKUP(A34,总计!$A$2:$L$123,11,0)</f>
        <v>国泰君安期货有限公司</v>
      </c>
      <c r="C34" t="str">
        <f>VLOOKUP(A34,总计!$A$2:$E$123,5,0)</f>
        <v>招商证券</v>
      </c>
      <c r="D34" t="str">
        <f>VLOOKUP(A34,总计!$A$2:$D$123,3,0)</f>
        <v>SCT938</v>
      </c>
      <c r="E34" s="30" t="str">
        <f>VLOOKUP(A34,总计!$A$2:$L$123,11,0)</f>
        <v>国泰君安期货有限公司</v>
      </c>
      <c r="F34" s="13" t="str">
        <f>VLOOKUP(A34,总计!$A$2:$L$123,12,0)</f>
        <v>80003439</v>
      </c>
      <c r="G34" t="str">
        <f>VLOOKUP(A34,总计!$A$2:$L$123,6,0)</f>
        <v>九章幻方明德1号私募基金</v>
      </c>
      <c r="H34" s="12" t="s">
        <v>470</v>
      </c>
      <c r="I34" s="14">
        <f>读编码!D34</f>
        <v>3580000</v>
      </c>
      <c r="J34" s="15" t="str">
        <f t="shared" si="0"/>
        <v>80003439</v>
      </c>
      <c r="K34" t="str">
        <f>VLOOKUP(A34,总计!$A$2:$L$123,4,0)</f>
        <v>浙江九章-宁波幻方量化</v>
      </c>
    </row>
    <row r="35" spans="1:11" x14ac:dyDescent="0.2">
      <c r="A35" s="16" t="str">
        <f>读编码!B35</f>
        <v>00109</v>
      </c>
      <c r="B35" t="str">
        <f>VLOOKUP(A35,总计!$A$2:$L$123,11,0)</f>
        <v>光大期货有限公司</v>
      </c>
      <c r="C35" t="str">
        <f>VLOOKUP(A35,总计!$A$2:$E$123,5,0)</f>
        <v>招商证券</v>
      </c>
      <c r="D35" t="str">
        <f>VLOOKUP(A35,总计!$A$2:$D$123,3,0)</f>
        <v>SEN535</v>
      </c>
      <c r="E35" s="30" t="str">
        <f>VLOOKUP(A35,总计!$A$2:$L$123,11,0)</f>
        <v>光大期货有限公司</v>
      </c>
      <c r="F35" s="13" t="str">
        <f>VLOOKUP(A35,总计!$A$2:$L$123,12,0)</f>
        <v>08290068</v>
      </c>
      <c r="G35" t="str">
        <f>VLOOKUP(A35,总计!$A$2:$L$123,6,0)</f>
        <v>九章幻方量化定制2号私募基金</v>
      </c>
      <c r="H35" s="12" t="s">
        <v>470</v>
      </c>
      <c r="I35" s="14">
        <f>读编码!D35</f>
        <v>8340000</v>
      </c>
      <c r="J35" s="15" t="str">
        <f t="shared" si="0"/>
        <v>08290068</v>
      </c>
      <c r="K35" t="str">
        <f>VLOOKUP(A35,总计!$A$2:$L$123,4,0)</f>
        <v>浙江九章资产管理有限公司</v>
      </c>
    </row>
    <row r="36" spans="1:11" x14ac:dyDescent="0.2">
      <c r="A36" s="16" t="str">
        <f>读编码!B36</f>
        <v>00010</v>
      </c>
      <c r="B36" t="str">
        <f>VLOOKUP(A36,总计!$A$2:$L$123,11,0)</f>
        <v>格林大华有限公司</v>
      </c>
      <c r="C36" t="str">
        <f>VLOOKUP(A36,总计!$A$2:$E$123,5,0)</f>
        <v>国信证券</v>
      </c>
      <c r="D36" t="str">
        <f>VLOOKUP(A36,总计!$A$2:$D$123,3,0)</f>
        <v>S83125</v>
      </c>
      <c r="E36" s="30" t="str">
        <f>VLOOKUP(A36,总计!$A$2:$L$123,11,0)</f>
        <v>格林大华有限公司</v>
      </c>
      <c r="F36" s="13" t="str">
        <f>VLOOKUP(A36,总计!$A$2:$L$123,12,0)</f>
        <v>5010000999</v>
      </c>
      <c r="G36" t="str">
        <f>VLOOKUP(A36,总计!$A$2:$L$123,6,0)</f>
        <v>幻方欣荣01号</v>
      </c>
      <c r="H36" s="12" t="s">
        <v>470</v>
      </c>
      <c r="I36" s="14">
        <f>读编码!D36</f>
        <v>6450000</v>
      </c>
      <c r="J36" s="15" t="str">
        <f t="shared" si="0"/>
        <v>5010000999</v>
      </c>
      <c r="K36" t="str">
        <f>VLOOKUP(A36,总计!$A$2:$L$123,4,0)</f>
        <v>浙江九章资产管理有限公司</v>
      </c>
    </row>
    <row r="37" spans="1:11" x14ac:dyDescent="0.2">
      <c r="A37" s="16" t="str">
        <f>读编码!B37</f>
        <v>00151</v>
      </c>
      <c r="B37" t="str">
        <f>VLOOKUP(A37,总计!$A$2:$L$123,11,0)</f>
        <v>中信期货有限公司</v>
      </c>
      <c r="C37" s="31" t="str">
        <f>VLOOKUP(A37,总计!$A$2:$E$123,5,0)</f>
        <v>中信证券</v>
      </c>
      <c r="D37" t="str">
        <f>VLOOKUP(A37,总计!$A$2:$D$123,3,0)</f>
        <v>SGH230</v>
      </c>
      <c r="E37" s="6" t="str">
        <f>VLOOKUP(A37,总计!$A$2:$L$123,11,0)</f>
        <v>中信期货有限公司</v>
      </c>
      <c r="F37" s="13">
        <f>VLOOKUP(A37,总计!$A$2:$L$123,12,0)</f>
        <v>120302312</v>
      </c>
      <c r="G37" t="str">
        <f>VLOOKUP(A37,总计!$A$2:$L$123,6,0)</f>
        <v>中信证券股份有限公司－九章量化专享3号1期私募证券投资基金</v>
      </c>
      <c r="H37" s="12" t="s">
        <v>470</v>
      </c>
      <c r="I37" s="14">
        <f>读编码!D37</f>
        <v>1970000</v>
      </c>
      <c r="J37" s="15">
        <f t="shared" si="0"/>
        <v>120302312</v>
      </c>
      <c r="K37" t="str">
        <f>VLOOKUP(A37,总计!$A$2:$L$123,4,0)</f>
        <v>浙江九章资产管理有限公司</v>
      </c>
    </row>
    <row r="38" spans="1:11" x14ac:dyDescent="0.2">
      <c r="A38" s="16" t="str">
        <f>读编码!B38</f>
        <v>00080</v>
      </c>
      <c r="B38" t="str">
        <f>VLOOKUP(A38,总计!$A$2:$L$123,11,0)</f>
        <v>中信期货有限公司</v>
      </c>
      <c r="C38" t="str">
        <f>VLOOKUP(A38,总计!$A$2:$E$123,5,0)</f>
        <v>招商证券</v>
      </c>
      <c r="D38" t="str">
        <f>VLOOKUP(A38,总计!$A$2:$D$123,3,0)</f>
        <v>SY6995</v>
      </c>
      <c r="E38" s="30" t="str">
        <f>VLOOKUP(A38,总计!$A$2:$L$123,11,0)</f>
        <v>中信期货有限公司</v>
      </c>
      <c r="F38" s="13" t="str">
        <f>VLOOKUP(A38,总计!$A$2:$L$123,12,0)</f>
        <v>102803000</v>
      </c>
      <c r="G38" t="str">
        <f>VLOOKUP(A38,总计!$A$2:$L$123,6,0)</f>
        <v>九章幻方皓月10号私募基金</v>
      </c>
      <c r="H38" s="12" t="s">
        <v>470</v>
      </c>
      <c r="I38" s="14">
        <f>读编码!D38</f>
        <v>5060000</v>
      </c>
      <c r="J38" s="15" t="str">
        <f t="shared" si="0"/>
        <v>102803000</v>
      </c>
      <c r="K38" t="str">
        <f>VLOOKUP(A38,总计!$A$2:$L$123,4,0)</f>
        <v>浙江九章-宁波幻方量化</v>
      </c>
    </row>
    <row r="39" spans="1:11" x14ac:dyDescent="0.2">
      <c r="A39" s="16" t="str">
        <f>读编码!B39</f>
        <v>00198</v>
      </c>
      <c r="B39" t="str">
        <f>VLOOKUP(A39,总计!$A$2:$L$123,11,0)</f>
        <v>上海东证期货有限公司</v>
      </c>
      <c r="C39" t="str">
        <f>VLOOKUP(A39,总计!$A$2:$E$123,5,0)</f>
        <v>招商证券</v>
      </c>
      <c r="D39" t="str">
        <f>VLOOKUP(A39,总计!$A$2:$D$123,3,0)</f>
        <v>SGV474</v>
      </c>
      <c r="E39" s="30" t="str">
        <f>VLOOKUP(A39,总计!$A$2:$L$123,11,0)</f>
        <v>上海东证期货有限公司</v>
      </c>
      <c r="F39" s="13" t="str">
        <f>VLOOKUP(A39,总计!$A$2:$L$123,12,0)</f>
        <v>88762195</v>
      </c>
      <c r="G39" t="str">
        <f>VLOOKUP(A39,总计!$A$2:$L$123,6,0)</f>
        <v>九章量化皓月32号私募证券投资基金</v>
      </c>
      <c r="H39" s="12" t="s">
        <v>470</v>
      </c>
      <c r="I39" s="14">
        <f>读编码!D39</f>
        <v>1460000</v>
      </c>
      <c r="J39" s="15" t="str">
        <f t="shared" si="0"/>
        <v>88762195</v>
      </c>
      <c r="K39" t="str">
        <f>VLOOKUP(A39,总计!$A$2:$L$123,4,0)</f>
        <v>浙江九章资产管理有限公司</v>
      </c>
    </row>
    <row r="40" spans="1:11" x14ac:dyDescent="0.2">
      <c r="A40" s="16" t="str">
        <f>读编码!B40</f>
        <v>00072</v>
      </c>
      <c r="B40" t="str">
        <f>VLOOKUP(A40,总计!$A$2:$L$123,11,0)</f>
        <v>浙商期货有限公司</v>
      </c>
      <c r="C40" t="str">
        <f>VLOOKUP(A40,总计!$A$2:$E$123,5,0)</f>
        <v>招商证券</v>
      </c>
      <c r="D40" t="str">
        <f>VLOOKUP(A40,总计!$A$2:$D$123,3,0)</f>
        <v>SY4269</v>
      </c>
      <c r="E40" s="30" t="str">
        <f>VLOOKUP(A40,总计!$A$2:$L$123,11,0)</f>
        <v>浙商期货有限公司</v>
      </c>
      <c r="F40" s="13" t="str">
        <f>VLOOKUP(A40,总计!$A$2:$L$123,12,0)</f>
        <v>22080071</v>
      </c>
      <c r="G40" t="str">
        <f>VLOOKUP(A40,总计!$A$2:$L$123,6,0)</f>
        <v>九章幻方皓月2号私募基金</v>
      </c>
      <c r="H40" s="12" t="s">
        <v>470</v>
      </c>
      <c r="I40" s="14">
        <f>读编码!D40</f>
        <v>1940000</v>
      </c>
      <c r="J40" s="15" t="str">
        <f t="shared" si="0"/>
        <v>22080071</v>
      </c>
      <c r="K40" t="str">
        <f>VLOOKUP(A40,总计!$A$2:$L$123,4,0)</f>
        <v>浙江九章-宁波幻方量化</v>
      </c>
    </row>
    <row r="41" spans="1:11" x14ac:dyDescent="0.2">
      <c r="A41" s="16" t="str">
        <f>读编码!B41</f>
        <v>00069</v>
      </c>
      <c r="B41" t="str">
        <f>VLOOKUP(A41,总计!$A$2:$L$123,11,0)</f>
        <v>兴业期货有限公司</v>
      </c>
      <c r="C41" t="str">
        <f>VLOOKUP(A41,总计!$A$2:$E$123,5,0)</f>
        <v>招商证券</v>
      </c>
      <c r="D41" t="str">
        <f>VLOOKUP(A41,总计!$A$2:$D$123,3,0)</f>
        <v>SW7030</v>
      </c>
      <c r="E41" s="30" t="str">
        <f>VLOOKUP(A41,总计!$A$2:$L$123,11,0)</f>
        <v>兴业期货有限公司</v>
      </c>
      <c r="F41" s="13" t="str">
        <f>VLOOKUP(A41,总计!$A$2:$L$123,12,0)</f>
        <v xml:space="preserve">120188 </v>
      </c>
      <c r="G41" t="str">
        <f>VLOOKUP(A41,总计!$A$2:$L$123,6,0)</f>
        <v>幻方星月石10号私募基金</v>
      </c>
      <c r="H41" s="12" t="s">
        <v>470</v>
      </c>
      <c r="I41" s="14">
        <f>读编码!D41</f>
        <v>1400000</v>
      </c>
      <c r="J41" s="15" t="str">
        <f t="shared" si="0"/>
        <v xml:space="preserve">120188 </v>
      </c>
      <c r="K41" t="str">
        <f>VLOOKUP(A41,总计!$A$2:$L$123,4,0)</f>
        <v>浙江九章-宁波幻方量化</v>
      </c>
    </row>
    <row r="42" spans="1:11" x14ac:dyDescent="0.2">
      <c r="A42" s="16" t="str">
        <f>读编码!B42</f>
        <v>00130</v>
      </c>
      <c r="B42" t="str">
        <f>VLOOKUP(A42,总计!$A$2:$L$123,11,0)</f>
        <v>永安期货股份有限公司</v>
      </c>
      <c r="C42" t="str">
        <f>VLOOKUP(A42,总计!$A$2:$E$123,5,0)</f>
        <v>招商证券</v>
      </c>
      <c r="D42" t="str">
        <f>VLOOKUP(A42,总计!$A$2:$D$123,3,0)</f>
        <v>SEV796</v>
      </c>
      <c r="E42" s="30" t="str">
        <f>VLOOKUP(A42,总计!$A$2:$L$123,11,0)</f>
        <v>永安期货股份有限公司</v>
      </c>
      <c r="F42" s="13" t="str">
        <f>VLOOKUP(A42,总计!$A$2:$L$123,12,0)</f>
        <v>257188989</v>
      </c>
      <c r="G42" t="str">
        <f>VLOOKUP(A42,总计!$A$2:$L$123,6,0)</f>
        <v>九章幻方量化定制9号私募证券投资基金</v>
      </c>
      <c r="H42" s="12" t="s">
        <v>470</v>
      </c>
      <c r="I42" s="14">
        <f>读编码!D42</f>
        <v>1130000</v>
      </c>
      <c r="J42" s="15" t="str">
        <f t="shared" si="0"/>
        <v>257188989</v>
      </c>
      <c r="K42" t="str">
        <f>VLOOKUP(A42,总计!$A$2:$L$123,4,0)</f>
        <v>宁波幻方量化投资管理合伙企业（有限合伙）</v>
      </c>
    </row>
    <row r="43" spans="1:11" x14ac:dyDescent="0.2">
      <c r="A43" s="16" t="str">
        <f>读编码!B43</f>
        <v>00062</v>
      </c>
      <c r="B43" t="str">
        <f>VLOOKUP(A43,总计!$A$2:$L$123,11,0)</f>
        <v>浙商期货有限公司</v>
      </c>
      <c r="C43" t="str">
        <f>VLOOKUP(A43,总计!$A$2:$E$123,5,0)</f>
        <v>招商证券</v>
      </c>
      <c r="D43" t="str">
        <f>VLOOKUP(A43,总计!$A$2:$D$123,3,0)</f>
        <v>SW7021</v>
      </c>
      <c r="E43" s="30" t="str">
        <f>VLOOKUP(A43,总计!$A$2:$L$123,11,0)</f>
        <v>浙商期货有限公司</v>
      </c>
      <c r="F43" s="13" t="str">
        <f>VLOOKUP(A43,总计!$A$2:$L$123,12,0)</f>
        <v>22080057</v>
      </c>
      <c r="G43" t="str">
        <f>VLOOKUP(A43,总计!$A$2:$L$123,6,0)</f>
        <v>幻方星月石3号私募基金</v>
      </c>
      <c r="H43" s="12" t="s">
        <v>470</v>
      </c>
      <c r="I43" s="14">
        <f>读编码!D43</f>
        <v>550000</v>
      </c>
      <c r="J43" s="15" t="str">
        <f t="shared" si="0"/>
        <v>22080057</v>
      </c>
      <c r="K43" t="str">
        <f>VLOOKUP(A43,总计!$A$2:$L$123,4,0)</f>
        <v>浙江九章-宁波幻方量化</v>
      </c>
    </row>
    <row r="44" spans="1:11" x14ac:dyDescent="0.2">
      <c r="A44" s="16" t="str">
        <f>读编码!B44</f>
        <v>00184</v>
      </c>
      <c r="B44" t="str">
        <f>VLOOKUP(A44,总计!$A$2:$L$123,11,0)</f>
        <v>中信期货有限公司</v>
      </c>
      <c r="C44" t="str">
        <f>VLOOKUP(A44,总计!$A$2:$E$123,5,0)</f>
        <v>招商证券</v>
      </c>
      <c r="D44" t="str">
        <f>VLOOKUP(A44,总计!$A$2:$D$123,3,0)</f>
        <v>SGS825</v>
      </c>
      <c r="E44" s="30" t="str">
        <f>VLOOKUP(A44,总计!$A$2:$L$123,11,0)</f>
        <v>中信期货有限公司</v>
      </c>
      <c r="F44" s="13" t="str">
        <f>VLOOKUP(A44,总计!$A$2:$L$123,12,0)</f>
        <v>102802656</v>
      </c>
      <c r="G44" t="str">
        <f>VLOOKUP(A44,总计!$A$2:$L$123,6,0)</f>
        <v>九章量化定制34号私募证券投资基金</v>
      </c>
      <c r="H44" s="12" t="s">
        <v>470</v>
      </c>
      <c r="I44" s="14">
        <f>读编码!D44</f>
        <v>220000</v>
      </c>
      <c r="J44" s="15" t="str">
        <f t="shared" si="0"/>
        <v>102802656</v>
      </c>
      <c r="K44" t="str">
        <f>VLOOKUP(A44,总计!$A$2:$L$123,4,0)</f>
        <v>浙江九章资产管理有限公司</v>
      </c>
    </row>
    <row r="45" spans="1:11" x14ac:dyDescent="0.2">
      <c r="A45" s="16" t="str">
        <f>读编码!B45</f>
        <v>00173</v>
      </c>
      <c r="B45" t="str">
        <f>VLOOKUP(A45,总计!$A$2:$L$123,11,0)</f>
        <v>中信期货有限公司</v>
      </c>
      <c r="C45" t="str">
        <f>VLOOKUP(A45,总计!$A$2:$E$123,5,0)</f>
        <v>招商证券</v>
      </c>
      <c r="D45" t="str">
        <f>VLOOKUP(A45,总计!$A$2:$D$123,3,0)</f>
        <v>SGP697</v>
      </c>
      <c r="E45" s="30" t="str">
        <f>VLOOKUP(A45,总计!$A$2:$L$123,11,0)</f>
        <v>中信期货有限公司</v>
      </c>
      <c r="F45" s="13" t="str">
        <f>VLOOKUP(A45,总计!$A$2:$L$123,12,0)</f>
        <v>120302282</v>
      </c>
      <c r="G45" t="str">
        <f>VLOOKUP(A45,总计!$A$2:$L$123,6,0)</f>
        <v>九章量化皓月27号私募证券投资基金</v>
      </c>
      <c r="H45" s="12" t="s">
        <v>470</v>
      </c>
      <c r="I45" s="14">
        <f>读编码!D45</f>
        <v>2280000</v>
      </c>
      <c r="J45" s="15" t="str">
        <f t="shared" si="0"/>
        <v>120302282</v>
      </c>
      <c r="K45" t="str">
        <f>VLOOKUP(A45,总计!$A$2:$L$123,4,0)</f>
        <v>浙江九章资产管理有限公司</v>
      </c>
    </row>
    <row r="46" spans="1:11" x14ac:dyDescent="0.2">
      <c r="A46" s="16" t="str">
        <f>读编码!B46</f>
        <v>00073</v>
      </c>
      <c r="B46" t="str">
        <f>VLOOKUP(A46,总计!$A$2:$L$123,11,0)</f>
        <v>浙商期货有限公司</v>
      </c>
      <c r="C46" t="str">
        <f>VLOOKUP(A46,总计!$A$2:$E$123,5,0)</f>
        <v>招商证券</v>
      </c>
      <c r="D46" t="str">
        <f>VLOOKUP(A46,总计!$A$2:$D$123,3,0)</f>
        <v>SY4272</v>
      </c>
      <c r="E46" s="30" t="str">
        <f>VLOOKUP(A46,总计!$A$2:$L$123,11,0)</f>
        <v>浙商期货有限公司</v>
      </c>
      <c r="F46" s="13">
        <f>VLOOKUP(A46,总计!$A$2:$L$123,12,0)</f>
        <v>22080072</v>
      </c>
      <c r="G46" t="str">
        <f>VLOOKUP(A46,总计!$A$2:$L$123,6,0)</f>
        <v>九章幻方皓月3号私募基金</v>
      </c>
      <c r="H46" s="12" t="s">
        <v>470</v>
      </c>
      <c r="I46" s="14">
        <f>读编码!D46</f>
        <v>2960000</v>
      </c>
      <c r="J46" s="15">
        <f t="shared" si="0"/>
        <v>22080072</v>
      </c>
      <c r="K46" t="str">
        <f>VLOOKUP(A46,总计!$A$2:$L$123,4,0)</f>
        <v>浙江九章-宁波幻方量化</v>
      </c>
    </row>
    <row r="47" spans="1:11" x14ac:dyDescent="0.2">
      <c r="A47" s="16" t="str">
        <f>读编码!B47</f>
        <v>20205</v>
      </c>
      <c r="B47" t="str">
        <f>VLOOKUP(A47,总计!$A$2:$L$123,11,0)</f>
        <v>中信期货有限公司</v>
      </c>
      <c r="C47" t="str">
        <f>VLOOKUP(A47,总计!$A$2:$E$123,5,0)</f>
        <v>招商证券</v>
      </c>
      <c r="D47" t="str">
        <f>VLOOKUP(A47,总计!$A$2:$D$123,3,0)</f>
        <v>SGW142</v>
      </c>
      <c r="E47" s="30" t="str">
        <f>VLOOKUP(A47,总计!$A$2:$L$123,11,0)</f>
        <v>中信期货有限公司</v>
      </c>
      <c r="F47" s="13" t="str">
        <f>VLOOKUP(A47,总计!$A$2:$L$123,12,0)</f>
        <v>120302356</v>
      </c>
      <c r="G47" t="str">
        <f>VLOOKUP(A47,总计!$A$2:$L$123,6,0)</f>
        <v>九章量化皓月35号私募证券投资基金</v>
      </c>
      <c r="H47" s="12" t="s">
        <v>470</v>
      </c>
      <c r="I47" s="14">
        <f>读编码!D47</f>
        <v>1300000</v>
      </c>
      <c r="J47" s="15" t="str">
        <f t="shared" si="0"/>
        <v>120302356</v>
      </c>
      <c r="K47" t="str">
        <f>VLOOKUP(A47,总计!$A$2:$L$123,4,0)</f>
        <v>浙江九章资产管理有限公司</v>
      </c>
    </row>
    <row r="48" spans="1:11" x14ac:dyDescent="0.2">
      <c r="A48" s="16" t="str">
        <f>读编码!B48</f>
        <v>20198</v>
      </c>
      <c r="B48" t="str">
        <f>VLOOKUP(A48,总计!$A$2:$L$123,11,0)</f>
        <v>宏源期货有限公司</v>
      </c>
      <c r="C48" t="str">
        <f>VLOOKUP(A48,总计!$A$2:$E$123,5,0)</f>
        <v>招商证券</v>
      </c>
      <c r="D48" t="str">
        <f>VLOOKUP(A48,总计!$A$2:$D$123,3,0)</f>
        <v>SGV474</v>
      </c>
      <c r="E48" s="32" t="str">
        <f>VLOOKUP(A48,总计!$A$2:$L$123,11,0)</f>
        <v>宏源期货有限公司</v>
      </c>
      <c r="F48" s="13" t="str">
        <f>VLOOKUP(A48,总计!$A$2:$L$123,12,0)</f>
        <v>900705088</v>
      </c>
      <c r="G48" t="str">
        <f>VLOOKUP(A48,总计!$A$2:$L$123,6,0)</f>
        <v>九章量化皓月32号私募证券投资基金</v>
      </c>
      <c r="H48" s="12" t="s">
        <v>470</v>
      </c>
      <c r="I48" s="14">
        <f>读编码!D48</f>
        <v>1430000</v>
      </c>
      <c r="J48" s="15" t="str">
        <f t="shared" si="0"/>
        <v>900705088</v>
      </c>
      <c r="K48" t="str">
        <f>VLOOKUP(A48,总计!$A$2:$L$123,4,0)</f>
        <v>浙江九章资产管理有限公司</v>
      </c>
    </row>
    <row r="49" spans="1:11" x14ac:dyDescent="0.2">
      <c r="A49" s="16" t="str">
        <f>读编码!B49</f>
        <v>00204</v>
      </c>
      <c r="B49" t="str">
        <f>VLOOKUP(A49,总计!$A$2:$L$123,11,0)</f>
        <v>中信期货有限公司</v>
      </c>
      <c r="C49" t="str">
        <f>VLOOKUP(A49,总计!$A$2:$E$123,5,0)</f>
        <v>招商证券</v>
      </c>
      <c r="D49" t="str">
        <f>VLOOKUP(A49,总计!$A$2:$D$123,3,0)</f>
        <v>SGW141</v>
      </c>
      <c r="E49" s="30" t="str">
        <f>VLOOKUP(A49,总计!$A$2:$L$123,11,0)</f>
        <v>中信期货有限公司</v>
      </c>
      <c r="F49" s="13" t="str">
        <f>VLOOKUP(A49,总计!$A$2:$L$123,12,0)</f>
        <v>120302353</v>
      </c>
      <c r="G49" t="str">
        <f>VLOOKUP(A49,总计!$A$2:$L$123,6,0)</f>
        <v>九章量化皓月34号私募证券投资基金</v>
      </c>
      <c r="H49" s="12" t="s">
        <v>470</v>
      </c>
      <c r="I49" s="14">
        <f>读编码!D49</f>
        <v>2070000</v>
      </c>
      <c r="J49" s="15" t="str">
        <f t="shared" si="0"/>
        <v>120302353</v>
      </c>
      <c r="K49" t="str">
        <f>VLOOKUP(A49,总计!$A$2:$L$123,4,0)</f>
        <v>浙江九章资产管理有限公司</v>
      </c>
    </row>
    <row r="50" spans="1:11" x14ac:dyDescent="0.2">
      <c r="A50" s="16" t="str">
        <f>读编码!B50</f>
        <v>20072</v>
      </c>
      <c r="B50" t="str">
        <f>VLOOKUP(A50,总计!$A$2:$L$123,11,0)</f>
        <v>国投安信期货有限公司</v>
      </c>
      <c r="C50" t="str">
        <f>VLOOKUP(A50,总计!$A$2:$E$123,5,0)</f>
        <v>招商证券</v>
      </c>
      <c r="D50" t="str">
        <f>VLOOKUP(A50,总计!$A$2:$D$123,3,0)</f>
        <v>SY4269</v>
      </c>
      <c r="E50" s="30" t="str">
        <f>VLOOKUP(A50,总计!$A$2:$L$123,11,0)</f>
        <v>国投安信期货有限公司</v>
      </c>
      <c r="F50" s="13" t="str">
        <f>VLOOKUP(A50,总计!$A$2:$L$123,12,0)</f>
        <v>8010801782</v>
      </c>
      <c r="G50" t="str">
        <f>VLOOKUP(A50,总计!$A$2:$L$123,6,0)</f>
        <v>九章幻方皓月2号私募基金</v>
      </c>
      <c r="H50" s="12" t="s">
        <v>470</v>
      </c>
      <c r="I50" s="14">
        <f>读编码!D50</f>
        <v>1980000</v>
      </c>
      <c r="J50" s="15" t="str">
        <f t="shared" si="0"/>
        <v>8010801782</v>
      </c>
      <c r="K50" t="str">
        <f>VLOOKUP(A50,总计!$A$2:$L$123,4,0)</f>
        <v>浙江九章-宁波幻方量化</v>
      </c>
    </row>
    <row r="51" spans="1:11" x14ac:dyDescent="0.2">
      <c r="A51" s="16" t="str">
        <f>读编码!B51</f>
        <v>20073</v>
      </c>
      <c r="B51" t="str">
        <f>VLOOKUP(A51,总计!$A$2:$L$123,11,0)</f>
        <v>永安期货股份有限公司</v>
      </c>
      <c r="C51" t="str">
        <f>VLOOKUP(A51,总计!$A$2:$E$123,5,0)</f>
        <v>招商证券</v>
      </c>
      <c r="D51" t="str">
        <f>VLOOKUP(A51,总计!$A$2:$D$123,3,0)</f>
        <v>SY4272</v>
      </c>
      <c r="E51" s="30" t="str">
        <f>VLOOKUP(A51,总计!$A$2:$L$123,11,0)</f>
        <v>永安期货股份有限公司</v>
      </c>
      <c r="F51" s="13" t="str">
        <f>VLOOKUP(A51,总计!$A$2:$L$123,12,0)</f>
        <v xml:space="preserve">100816521 </v>
      </c>
      <c r="G51" t="str">
        <f>VLOOKUP(A51,总计!$A$2:$L$123,6,0)</f>
        <v>九章幻方皓月3号私募基金</v>
      </c>
      <c r="H51" s="12" t="s">
        <v>470</v>
      </c>
      <c r="I51" s="14">
        <f>读编码!D51</f>
        <v>3300000</v>
      </c>
      <c r="J51" s="15" t="str">
        <f t="shared" si="0"/>
        <v xml:space="preserve">100816521 </v>
      </c>
      <c r="K51" t="str">
        <f>VLOOKUP(A51,总计!$A$2:$L$123,4,0)</f>
        <v>浙江九章-宁波幻方量化</v>
      </c>
    </row>
    <row r="52" spans="1:11" x14ac:dyDescent="0.2">
      <c r="A52" s="16" t="str">
        <f>读编码!B52</f>
        <v>请检查</v>
      </c>
      <c r="B52" t="e">
        <f>VLOOKUP(A52,总计!$A$2:$L$123,11,0)</f>
        <v>#N/A</v>
      </c>
      <c r="C52" t="e">
        <f>VLOOKUP(A52,总计!$A$2:$E$123,5,0)</f>
        <v>#N/A</v>
      </c>
      <c r="D52" t="e">
        <f>VLOOKUP(A52,总计!$A$2:$D$123,3,0)</f>
        <v>#N/A</v>
      </c>
      <c r="E52" s="6" t="e">
        <f>VLOOKUP(A52,总计!$A$2:$L$123,11,0)</f>
        <v>#N/A</v>
      </c>
      <c r="F52" s="13" t="e">
        <f>VLOOKUP(A52,总计!$A$2:$L$123,12,0)</f>
        <v>#N/A</v>
      </c>
      <c r="G52" t="e">
        <f>VLOOKUP(A52,总计!$A$2:$L$123,6,0)</f>
        <v>#N/A</v>
      </c>
      <c r="H52" s="12" t="s">
        <v>470</v>
      </c>
      <c r="I52" s="14" t="e">
        <f>读编码!D52</f>
        <v>#VALUE!</v>
      </c>
      <c r="J52" s="15" t="e">
        <f t="shared" si="0"/>
        <v>#N/A</v>
      </c>
      <c r="K52" t="e">
        <f>VLOOKUP(A52,总计!$A$2:$L$123,4,0)</f>
        <v>#N/A</v>
      </c>
    </row>
    <row r="53" spans="1:11" x14ac:dyDescent="0.2">
      <c r="A53" s="16" t="str">
        <f>读编码!B53</f>
        <v>请检查</v>
      </c>
      <c r="B53" t="e">
        <f>VLOOKUP(A53,总计!$A$2:$L$123,11,0)</f>
        <v>#N/A</v>
      </c>
      <c r="C53" t="e">
        <f>VLOOKUP(A53,总计!$A$2:$E$123,5,0)</f>
        <v>#N/A</v>
      </c>
      <c r="D53" t="e">
        <f>VLOOKUP(A53,总计!$A$2:$D$123,3,0)</f>
        <v>#N/A</v>
      </c>
      <c r="E53" s="6" t="e">
        <f>VLOOKUP(A53,总计!$A$2:$L$123,11,0)</f>
        <v>#N/A</v>
      </c>
      <c r="F53" s="13" t="e">
        <f>VLOOKUP(A53,总计!$A$2:$L$123,12,0)</f>
        <v>#N/A</v>
      </c>
      <c r="G53" t="e">
        <f>VLOOKUP(A53,总计!$A$2:$L$123,6,0)</f>
        <v>#N/A</v>
      </c>
      <c r="H53" s="12" t="s">
        <v>470</v>
      </c>
      <c r="I53" s="14" t="e">
        <f>读编码!D53</f>
        <v>#VALUE!</v>
      </c>
      <c r="J53" s="15" t="e">
        <f t="shared" si="0"/>
        <v>#N/A</v>
      </c>
      <c r="K53" t="e">
        <f>VLOOKUP(A53,总计!$A$2:$L$123,4,0)</f>
        <v>#N/A</v>
      </c>
    </row>
    <row r="54" spans="1:11" x14ac:dyDescent="0.2">
      <c r="A54" s="16" t="str">
        <f>读编码!B54</f>
        <v>请检查</v>
      </c>
      <c r="B54" t="e">
        <f>VLOOKUP(A54,总计!$A$2:$L$123,11,0)</f>
        <v>#N/A</v>
      </c>
      <c r="C54" t="e">
        <f>VLOOKUP(A54,总计!$A$2:$E$123,5,0)</f>
        <v>#N/A</v>
      </c>
      <c r="D54" t="e">
        <f>VLOOKUP(A54,总计!$A$2:$D$123,3,0)</f>
        <v>#N/A</v>
      </c>
      <c r="E54" s="6" t="e">
        <f>VLOOKUP(A54,总计!$A$2:$L$123,11,0)</f>
        <v>#N/A</v>
      </c>
      <c r="F54" s="13" t="e">
        <f>VLOOKUP(A54,总计!$A$2:$L$123,12,0)</f>
        <v>#N/A</v>
      </c>
      <c r="G54" t="e">
        <f>VLOOKUP(A54,总计!$A$2:$L$123,6,0)</f>
        <v>#N/A</v>
      </c>
      <c r="H54" s="12" t="s">
        <v>470</v>
      </c>
      <c r="I54" s="14" t="e">
        <f>读编码!D54</f>
        <v>#VALUE!</v>
      </c>
      <c r="J54" s="15" t="e">
        <f t="shared" si="0"/>
        <v>#N/A</v>
      </c>
      <c r="K54" t="e">
        <f>VLOOKUP(A54,总计!$A$2:$L$123,4,0)</f>
        <v>#N/A</v>
      </c>
    </row>
    <row r="55" spans="1:11" x14ac:dyDescent="0.2">
      <c r="A55" s="16" t="str">
        <f>读编码!B55</f>
        <v>请检查</v>
      </c>
      <c r="B55" t="e">
        <f>VLOOKUP(A55,总计!$A$2:$L$123,11,0)</f>
        <v>#N/A</v>
      </c>
      <c r="C55" t="e">
        <f>VLOOKUP(A55,总计!$A$2:$E$123,5,0)</f>
        <v>#N/A</v>
      </c>
      <c r="D55" t="e">
        <f>VLOOKUP(A55,总计!$A$2:$D$123,3,0)</f>
        <v>#N/A</v>
      </c>
      <c r="E55" s="6" t="e">
        <f>VLOOKUP(A55,总计!$A$2:$L$123,11,0)</f>
        <v>#N/A</v>
      </c>
      <c r="F55" s="13" t="e">
        <f>VLOOKUP(A55,总计!$A$2:$L$123,12,0)</f>
        <v>#N/A</v>
      </c>
      <c r="G55" t="e">
        <f>VLOOKUP(A55,总计!$A$2:$L$123,6,0)</f>
        <v>#N/A</v>
      </c>
      <c r="H55" s="12" t="s">
        <v>470</v>
      </c>
      <c r="I55" s="14" t="e">
        <f>读编码!D55</f>
        <v>#VALUE!</v>
      </c>
      <c r="J55" s="15" t="e">
        <f t="shared" si="0"/>
        <v>#N/A</v>
      </c>
      <c r="K55" t="e">
        <f>VLOOKUP(A55,总计!$A$2:$L$123,4,0)</f>
        <v>#N/A</v>
      </c>
    </row>
    <row r="56" spans="1:11" x14ac:dyDescent="0.2">
      <c r="A56" s="16" t="str">
        <f>读编码!B56</f>
        <v>请检查</v>
      </c>
      <c r="B56" t="e">
        <f>VLOOKUP(A56,总计!$A$2:$L$123,11,0)</f>
        <v>#N/A</v>
      </c>
      <c r="C56" t="e">
        <f>VLOOKUP(A56,总计!$A$2:$E$123,5,0)</f>
        <v>#N/A</v>
      </c>
      <c r="D56" t="e">
        <f>VLOOKUP(A56,总计!$A$2:$D$123,3,0)</f>
        <v>#N/A</v>
      </c>
      <c r="E56" s="6" t="e">
        <f>VLOOKUP(A56,总计!$A$2:$L$123,11,0)</f>
        <v>#N/A</v>
      </c>
      <c r="F56" s="13" t="e">
        <f>VLOOKUP(A56,总计!$A$2:$L$123,12,0)</f>
        <v>#N/A</v>
      </c>
      <c r="G56" t="e">
        <f>VLOOKUP(A56,总计!$A$2:$L$123,6,0)</f>
        <v>#N/A</v>
      </c>
      <c r="H56" s="12" t="s">
        <v>470</v>
      </c>
      <c r="I56" s="14" t="e">
        <f>读编码!D56</f>
        <v>#VALUE!</v>
      </c>
      <c r="J56" s="15" t="e">
        <f t="shared" si="0"/>
        <v>#N/A</v>
      </c>
      <c r="K56" t="e">
        <f>VLOOKUP(A56,总计!$A$2:$L$123,4,0)</f>
        <v>#N/A</v>
      </c>
    </row>
    <row r="57" spans="1:11" x14ac:dyDescent="0.2">
      <c r="A57" s="16" t="str">
        <f>读编码!B57</f>
        <v>请检查</v>
      </c>
      <c r="B57" t="e">
        <f>VLOOKUP(A57,总计!$A$2:$L$123,11,0)</f>
        <v>#N/A</v>
      </c>
      <c r="C57" t="e">
        <f>VLOOKUP(A57,总计!$A$2:$E$123,5,0)</f>
        <v>#N/A</v>
      </c>
      <c r="D57" t="e">
        <f>VLOOKUP(A57,总计!$A$2:$D$123,3,0)</f>
        <v>#N/A</v>
      </c>
      <c r="E57" s="6" t="e">
        <f>VLOOKUP(A57,总计!$A$2:$L$123,11,0)</f>
        <v>#N/A</v>
      </c>
      <c r="F57" s="13" t="e">
        <f>VLOOKUP(A57,总计!$A$2:$L$123,12,0)</f>
        <v>#N/A</v>
      </c>
      <c r="G57" t="e">
        <f>VLOOKUP(A57,总计!$A$2:$L$123,6,0)</f>
        <v>#N/A</v>
      </c>
      <c r="H57" s="12" t="s">
        <v>470</v>
      </c>
      <c r="I57" s="14" t="e">
        <f>读编码!D57</f>
        <v>#VALUE!</v>
      </c>
      <c r="J57" s="15" t="e">
        <f t="shared" si="0"/>
        <v>#N/A</v>
      </c>
      <c r="K57" t="e">
        <f>VLOOKUP(A57,总计!$A$2:$L$123,4,0)</f>
        <v>#N/A</v>
      </c>
    </row>
    <row r="58" spans="1:11" x14ac:dyDescent="0.2">
      <c r="A58" s="16" t="str">
        <f>读编码!B58</f>
        <v>请检查</v>
      </c>
      <c r="B58" t="e">
        <f>VLOOKUP(A58,总计!$A$2:$L$123,11,0)</f>
        <v>#N/A</v>
      </c>
      <c r="C58" t="e">
        <f>VLOOKUP(A58,总计!$A$2:$E$123,5,0)</f>
        <v>#N/A</v>
      </c>
      <c r="D58" t="e">
        <f>VLOOKUP(A58,总计!$A$2:$D$123,3,0)</f>
        <v>#N/A</v>
      </c>
      <c r="E58" s="6" t="e">
        <f>VLOOKUP(A58,总计!$A$2:$L$123,11,0)</f>
        <v>#N/A</v>
      </c>
      <c r="F58" s="13" t="e">
        <f>VLOOKUP(A58,总计!$A$2:$L$123,12,0)</f>
        <v>#N/A</v>
      </c>
      <c r="G58" t="e">
        <f>VLOOKUP(A58,总计!$A$2:$L$123,6,0)</f>
        <v>#N/A</v>
      </c>
      <c r="H58" s="12" t="s">
        <v>470</v>
      </c>
      <c r="I58" s="14" t="e">
        <f>读编码!D58</f>
        <v>#VALUE!</v>
      </c>
      <c r="J58" s="15" t="e">
        <f t="shared" si="0"/>
        <v>#N/A</v>
      </c>
      <c r="K58" t="e">
        <f>VLOOKUP(A58,总计!$A$2:$L$123,4,0)</f>
        <v>#N/A</v>
      </c>
    </row>
    <row r="59" spans="1:11" x14ac:dyDescent="0.2">
      <c r="A59" s="16" t="str">
        <f>读编码!B59</f>
        <v>请检查</v>
      </c>
      <c r="B59" t="e">
        <f>VLOOKUP(A59,总计!$A$2:$L$123,11,0)</f>
        <v>#N/A</v>
      </c>
      <c r="C59" t="e">
        <f>VLOOKUP(A59,总计!$A$2:$E$123,5,0)</f>
        <v>#N/A</v>
      </c>
      <c r="D59" t="e">
        <f>VLOOKUP(A59,总计!$A$2:$D$123,3,0)</f>
        <v>#N/A</v>
      </c>
      <c r="E59" s="6" t="e">
        <f>VLOOKUP(A59,总计!$A$2:$L$123,11,0)</f>
        <v>#N/A</v>
      </c>
      <c r="F59" s="13" t="e">
        <f>VLOOKUP(A59,总计!$A$2:$L$123,12,0)</f>
        <v>#N/A</v>
      </c>
      <c r="G59" t="e">
        <f>VLOOKUP(A59,总计!$A$2:$L$123,6,0)</f>
        <v>#N/A</v>
      </c>
      <c r="H59" s="12" t="s">
        <v>470</v>
      </c>
      <c r="I59" s="14" t="e">
        <f>读编码!D59</f>
        <v>#VALUE!</v>
      </c>
      <c r="J59" s="15" t="e">
        <f t="shared" si="0"/>
        <v>#N/A</v>
      </c>
      <c r="K59" t="e">
        <f>VLOOKUP(A59,总计!$A$2:$L$123,4,0)</f>
        <v>#N/A</v>
      </c>
    </row>
    <row r="60" spans="1:11" x14ac:dyDescent="0.2">
      <c r="A60" s="16" t="str">
        <f>读编码!B60</f>
        <v>请检查</v>
      </c>
      <c r="B60" t="e">
        <f>VLOOKUP(A60,总计!$A$2:$L$123,11,0)</f>
        <v>#N/A</v>
      </c>
      <c r="C60" t="e">
        <f>VLOOKUP(A60,总计!$A$2:$E$123,5,0)</f>
        <v>#N/A</v>
      </c>
      <c r="D60" t="e">
        <f>VLOOKUP(A60,总计!$A$2:$D$123,3,0)</f>
        <v>#N/A</v>
      </c>
      <c r="E60" s="6" t="e">
        <f>VLOOKUP(A60,总计!$A$2:$L$123,11,0)</f>
        <v>#N/A</v>
      </c>
      <c r="F60" s="13" t="e">
        <f>VLOOKUP(A60,总计!$A$2:$L$123,12,0)</f>
        <v>#N/A</v>
      </c>
      <c r="G60" t="e">
        <f>VLOOKUP(A60,总计!$A$2:$L$123,6,0)</f>
        <v>#N/A</v>
      </c>
      <c r="H60" s="12" t="s">
        <v>470</v>
      </c>
      <c r="I60" s="14" t="e">
        <f>读编码!D60</f>
        <v>#VALUE!</v>
      </c>
      <c r="J60" s="15" t="e">
        <f t="shared" si="0"/>
        <v>#N/A</v>
      </c>
      <c r="K60" t="e">
        <f>VLOOKUP(A60,总计!$A$2:$L$123,4,0)</f>
        <v>#N/A</v>
      </c>
    </row>
    <row r="61" spans="1:11" x14ac:dyDescent="0.2">
      <c r="A61" s="16" t="str">
        <f>读编码!B61</f>
        <v>请检查</v>
      </c>
      <c r="B61" t="e">
        <f>VLOOKUP(A61,总计!$A$2:$L$123,11,0)</f>
        <v>#N/A</v>
      </c>
      <c r="C61" t="e">
        <f>VLOOKUP(A61,总计!$A$2:$E$123,5,0)</f>
        <v>#N/A</v>
      </c>
      <c r="D61" t="e">
        <f>VLOOKUP(A61,总计!$A$2:$D$123,3,0)</f>
        <v>#N/A</v>
      </c>
      <c r="E61" s="6" t="e">
        <f>VLOOKUP(A61,总计!$A$2:$L$123,11,0)</f>
        <v>#N/A</v>
      </c>
      <c r="F61" s="13" t="e">
        <f>VLOOKUP(A61,总计!$A$2:$L$123,12,0)</f>
        <v>#N/A</v>
      </c>
      <c r="G61" t="e">
        <f>VLOOKUP(A61,总计!$A$2:$L$123,6,0)</f>
        <v>#N/A</v>
      </c>
      <c r="H61" s="12" t="s">
        <v>470</v>
      </c>
      <c r="I61" s="14" t="e">
        <f>读编码!D61</f>
        <v>#VALUE!</v>
      </c>
      <c r="J61" s="15" t="e">
        <f t="shared" si="0"/>
        <v>#N/A</v>
      </c>
      <c r="K61" t="e">
        <f>VLOOKUP(A61,总计!$A$2:$L$123,4,0)</f>
        <v>#N/A</v>
      </c>
    </row>
    <row r="62" spans="1:11" x14ac:dyDescent="0.2">
      <c r="A62" s="16" t="str">
        <f>读编码!B62</f>
        <v>请检查</v>
      </c>
      <c r="B62" t="e">
        <f>VLOOKUP(A62,总计!$A$2:$L$123,11,0)</f>
        <v>#N/A</v>
      </c>
      <c r="C62" t="e">
        <f>VLOOKUP(A62,总计!$A$2:$E$123,5,0)</f>
        <v>#N/A</v>
      </c>
      <c r="D62" t="e">
        <f>VLOOKUP(A62,总计!$A$2:$D$123,3,0)</f>
        <v>#N/A</v>
      </c>
      <c r="E62" s="6" t="e">
        <f>VLOOKUP(A62,总计!$A$2:$L$123,11,0)</f>
        <v>#N/A</v>
      </c>
      <c r="F62" s="13" t="e">
        <f>VLOOKUP(A62,总计!$A$2:$L$123,12,0)</f>
        <v>#N/A</v>
      </c>
      <c r="G62" t="e">
        <f>VLOOKUP(A62,总计!$A$2:$L$123,6,0)</f>
        <v>#N/A</v>
      </c>
      <c r="H62" s="12" t="s">
        <v>470</v>
      </c>
      <c r="I62" s="14" t="e">
        <f>读编码!D62</f>
        <v>#VALUE!</v>
      </c>
      <c r="J62" s="15" t="e">
        <f t="shared" si="0"/>
        <v>#N/A</v>
      </c>
      <c r="K62" t="e">
        <f>VLOOKUP(A62,总计!$A$2:$L$123,4,0)</f>
        <v>#N/A</v>
      </c>
    </row>
    <row r="63" spans="1:11" x14ac:dyDescent="0.2">
      <c r="A63" s="16" t="str">
        <f>读编码!B63</f>
        <v>请检查</v>
      </c>
      <c r="B63" t="e">
        <f>VLOOKUP(A63,总计!$A$2:$L$123,11,0)</f>
        <v>#N/A</v>
      </c>
      <c r="C63" t="e">
        <f>VLOOKUP(A63,总计!$A$2:$E$123,5,0)</f>
        <v>#N/A</v>
      </c>
      <c r="D63" t="e">
        <f>VLOOKUP(A63,总计!$A$2:$D$123,3,0)</f>
        <v>#N/A</v>
      </c>
      <c r="E63" s="6" t="e">
        <f>VLOOKUP(A63,总计!$A$2:$L$123,11,0)</f>
        <v>#N/A</v>
      </c>
      <c r="F63" s="13" t="e">
        <f>VLOOKUP(A63,总计!$A$2:$L$123,12,0)</f>
        <v>#N/A</v>
      </c>
      <c r="G63" t="e">
        <f>VLOOKUP(A63,总计!$A$2:$L$123,6,0)</f>
        <v>#N/A</v>
      </c>
      <c r="H63" s="12" t="s">
        <v>470</v>
      </c>
      <c r="I63" s="14" t="e">
        <f>读编码!D63</f>
        <v>#VALUE!</v>
      </c>
      <c r="J63" s="15" t="e">
        <f t="shared" si="0"/>
        <v>#N/A</v>
      </c>
      <c r="K63" t="e">
        <f>VLOOKUP(A63,总计!$A$2:$L$123,4,0)</f>
        <v>#N/A</v>
      </c>
    </row>
    <row r="64" spans="1:11" x14ac:dyDescent="0.2">
      <c r="A64" s="16" t="str">
        <f>读编码!B64</f>
        <v>请检查</v>
      </c>
      <c r="B64" t="e">
        <f>VLOOKUP(A64,总计!$A$2:$L$123,11,0)</f>
        <v>#N/A</v>
      </c>
      <c r="C64" t="e">
        <f>VLOOKUP(A64,总计!$A$2:$E$123,5,0)</f>
        <v>#N/A</v>
      </c>
      <c r="D64" t="e">
        <f>VLOOKUP(A64,总计!$A$2:$D$123,3,0)</f>
        <v>#N/A</v>
      </c>
      <c r="E64" s="6" t="e">
        <f>VLOOKUP(A64,总计!$A$2:$L$123,11,0)</f>
        <v>#N/A</v>
      </c>
      <c r="F64" s="13" t="e">
        <f>VLOOKUP(A64,总计!$A$2:$L$123,12,0)</f>
        <v>#N/A</v>
      </c>
      <c r="G64" t="e">
        <f>VLOOKUP(A64,总计!$A$2:$L$123,6,0)</f>
        <v>#N/A</v>
      </c>
      <c r="H64" s="12" t="s">
        <v>470</v>
      </c>
      <c r="I64" s="14" t="e">
        <f>读编码!D64</f>
        <v>#VALUE!</v>
      </c>
      <c r="J64" s="15" t="e">
        <f t="shared" si="0"/>
        <v>#N/A</v>
      </c>
      <c r="K64" t="e">
        <f>VLOOKUP(A64,总计!$A$2:$L$123,4,0)</f>
        <v>#N/A</v>
      </c>
    </row>
    <row r="65" spans="1:11" x14ac:dyDescent="0.2">
      <c r="A65" s="16" t="str">
        <f>读编码!B65</f>
        <v>请检查</v>
      </c>
      <c r="B65" t="e">
        <f>VLOOKUP(A65,总计!$A$2:$L$123,11,0)</f>
        <v>#N/A</v>
      </c>
      <c r="C65" t="e">
        <f>VLOOKUP(A65,总计!$A$2:$E$123,5,0)</f>
        <v>#N/A</v>
      </c>
      <c r="D65" t="e">
        <f>VLOOKUP(A65,总计!$A$2:$D$123,3,0)</f>
        <v>#N/A</v>
      </c>
      <c r="E65" s="6" t="e">
        <f>VLOOKUP(A65,总计!$A$2:$L$123,11,0)</f>
        <v>#N/A</v>
      </c>
      <c r="F65" s="13" t="e">
        <f>VLOOKUP(A65,总计!$A$2:$L$123,12,0)</f>
        <v>#N/A</v>
      </c>
      <c r="G65" t="e">
        <f>VLOOKUP(A65,总计!$A$2:$L$123,6,0)</f>
        <v>#N/A</v>
      </c>
      <c r="H65" s="12" t="s">
        <v>470</v>
      </c>
      <c r="I65" s="14" t="e">
        <f>读编码!D65</f>
        <v>#VALUE!</v>
      </c>
      <c r="J65" s="15" t="e">
        <f t="shared" si="0"/>
        <v>#N/A</v>
      </c>
      <c r="K65" t="e">
        <f>VLOOKUP(A65,总计!$A$2:$L$123,4,0)</f>
        <v>#N/A</v>
      </c>
    </row>
    <row r="66" spans="1:11" x14ac:dyDescent="0.2">
      <c r="A66" s="16" t="str">
        <f>读编码!B66</f>
        <v>请检查</v>
      </c>
      <c r="B66" t="e">
        <f>VLOOKUP(A66,总计!$A$2:$L$123,11,0)</f>
        <v>#N/A</v>
      </c>
      <c r="C66" t="e">
        <f>VLOOKUP(A66,总计!$A$2:$E$123,5,0)</f>
        <v>#N/A</v>
      </c>
      <c r="D66" t="e">
        <f>VLOOKUP(A66,总计!$A$2:$D$123,3,0)</f>
        <v>#N/A</v>
      </c>
      <c r="E66" s="6" t="e">
        <f>VLOOKUP(A66,总计!$A$2:$L$123,11,0)</f>
        <v>#N/A</v>
      </c>
      <c r="F66" s="13" t="e">
        <f>VLOOKUP(A66,总计!$A$2:$L$123,12,0)</f>
        <v>#N/A</v>
      </c>
      <c r="G66" t="e">
        <f>VLOOKUP(A66,总计!$A$2:$L$123,6,0)</f>
        <v>#N/A</v>
      </c>
      <c r="H66" s="12" t="s">
        <v>470</v>
      </c>
      <c r="I66" s="14" t="e">
        <f>读编码!D66</f>
        <v>#VALUE!</v>
      </c>
      <c r="J66" s="15" t="e">
        <f t="shared" si="0"/>
        <v>#N/A</v>
      </c>
      <c r="K66" t="e">
        <f>VLOOKUP(A66,总计!$A$2:$L$123,4,0)</f>
        <v>#N/A</v>
      </c>
    </row>
    <row r="67" spans="1:11" x14ac:dyDescent="0.2">
      <c r="A67" s="16" t="str">
        <f>读编码!B67</f>
        <v>请检查</v>
      </c>
      <c r="B67" t="e">
        <f>VLOOKUP(A67,总计!$A$2:$L$123,11,0)</f>
        <v>#N/A</v>
      </c>
      <c r="C67" t="e">
        <f>VLOOKUP(A67,总计!$A$2:$E$123,5,0)</f>
        <v>#N/A</v>
      </c>
      <c r="D67" t="e">
        <f>VLOOKUP(A67,总计!$A$2:$D$123,3,0)</f>
        <v>#N/A</v>
      </c>
      <c r="E67" s="6" t="e">
        <f>VLOOKUP(A67,总计!$A$2:$L$123,11,0)</f>
        <v>#N/A</v>
      </c>
      <c r="F67" s="13" t="e">
        <f>VLOOKUP(A67,总计!$A$2:$L$123,12,0)</f>
        <v>#N/A</v>
      </c>
      <c r="G67" t="e">
        <f>VLOOKUP(A67,总计!$A$2:$L$123,6,0)</f>
        <v>#N/A</v>
      </c>
      <c r="H67" s="12" t="s">
        <v>470</v>
      </c>
      <c r="I67" s="14" t="e">
        <f>读编码!D67</f>
        <v>#VALUE!</v>
      </c>
      <c r="J67" s="15" t="e">
        <f t="shared" ref="J67:J100" si="1">F67</f>
        <v>#N/A</v>
      </c>
      <c r="K67" t="e">
        <f>VLOOKUP(A67,总计!$A$2:$L$123,4,0)</f>
        <v>#N/A</v>
      </c>
    </row>
    <row r="68" spans="1:11" x14ac:dyDescent="0.2">
      <c r="A68" s="16" t="str">
        <f>读编码!B68</f>
        <v>请检查</v>
      </c>
      <c r="B68" t="e">
        <f>VLOOKUP(A68,总计!$A$2:$L$123,11,0)</f>
        <v>#N/A</v>
      </c>
      <c r="C68" t="e">
        <f>VLOOKUP(A68,总计!$A$2:$E$123,5,0)</f>
        <v>#N/A</v>
      </c>
      <c r="D68" t="e">
        <f>VLOOKUP(A68,总计!$A$2:$D$123,3,0)</f>
        <v>#N/A</v>
      </c>
      <c r="E68" s="6" t="e">
        <f>VLOOKUP(A68,总计!$A$2:$L$123,11,0)</f>
        <v>#N/A</v>
      </c>
      <c r="F68" s="13" t="e">
        <f>VLOOKUP(A68,总计!$A$2:$L$123,12,0)</f>
        <v>#N/A</v>
      </c>
      <c r="G68" t="e">
        <f>VLOOKUP(A68,总计!$A$2:$L$123,6,0)</f>
        <v>#N/A</v>
      </c>
      <c r="H68" s="12" t="s">
        <v>470</v>
      </c>
      <c r="I68" s="14" t="e">
        <f>读编码!D68</f>
        <v>#VALUE!</v>
      </c>
      <c r="J68" s="15" t="e">
        <f t="shared" si="1"/>
        <v>#N/A</v>
      </c>
      <c r="K68" t="e">
        <f>VLOOKUP(A68,总计!$A$2:$L$123,4,0)</f>
        <v>#N/A</v>
      </c>
    </row>
    <row r="69" spans="1:11" x14ac:dyDescent="0.2">
      <c r="A69" s="16" t="str">
        <f>读编码!B69</f>
        <v>请检查</v>
      </c>
      <c r="B69" t="e">
        <f>VLOOKUP(A69,总计!$A$2:$L$123,11,0)</f>
        <v>#N/A</v>
      </c>
      <c r="C69" t="e">
        <f>VLOOKUP(A69,总计!$A$2:$E$123,5,0)</f>
        <v>#N/A</v>
      </c>
      <c r="D69" t="e">
        <f>VLOOKUP(A69,总计!$A$2:$D$123,3,0)</f>
        <v>#N/A</v>
      </c>
      <c r="E69" s="6" t="e">
        <f>VLOOKUP(A69,总计!$A$2:$L$123,11,0)</f>
        <v>#N/A</v>
      </c>
      <c r="F69" s="13" t="e">
        <f>VLOOKUP(A69,总计!$A$2:$L$123,12,0)</f>
        <v>#N/A</v>
      </c>
      <c r="G69" t="e">
        <f>VLOOKUP(A69,总计!$A$2:$L$123,6,0)</f>
        <v>#N/A</v>
      </c>
      <c r="H69" s="12" t="s">
        <v>470</v>
      </c>
      <c r="I69" s="14" t="e">
        <f>读编码!D69</f>
        <v>#VALUE!</v>
      </c>
      <c r="J69" s="15" t="e">
        <f t="shared" si="1"/>
        <v>#N/A</v>
      </c>
      <c r="K69" t="e">
        <f>VLOOKUP(A69,总计!$A$2:$L$123,4,0)</f>
        <v>#N/A</v>
      </c>
    </row>
    <row r="70" spans="1:11" x14ac:dyDescent="0.2">
      <c r="A70" s="16" t="str">
        <f>读编码!B70</f>
        <v>请检查</v>
      </c>
      <c r="B70" t="e">
        <f>VLOOKUP(A70,总计!$A$2:$L$123,11,0)</f>
        <v>#N/A</v>
      </c>
      <c r="C70" t="e">
        <f>VLOOKUP(A70,总计!$A$2:$E$123,5,0)</f>
        <v>#N/A</v>
      </c>
      <c r="D70" t="e">
        <f>VLOOKUP(A70,总计!$A$2:$D$123,3,0)</f>
        <v>#N/A</v>
      </c>
      <c r="E70" s="6" t="e">
        <f>VLOOKUP(A70,总计!$A$2:$L$123,11,0)</f>
        <v>#N/A</v>
      </c>
      <c r="F70" s="13" t="e">
        <f>VLOOKUP(A70,总计!$A$2:$L$123,12,0)</f>
        <v>#N/A</v>
      </c>
      <c r="G70" t="e">
        <f>VLOOKUP(A70,总计!$A$2:$L$123,6,0)</f>
        <v>#N/A</v>
      </c>
      <c r="H70" s="12" t="s">
        <v>470</v>
      </c>
      <c r="I70" s="14" t="e">
        <f>读编码!D70</f>
        <v>#VALUE!</v>
      </c>
      <c r="J70" s="15" t="e">
        <f t="shared" si="1"/>
        <v>#N/A</v>
      </c>
      <c r="K70" t="e">
        <f>VLOOKUP(A70,总计!$A$2:$L$123,4,0)</f>
        <v>#N/A</v>
      </c>
    </row>
    <row r="71" spans="1:11" x14ac:dyDescent="0.2">
      <c r="A71" s="16" t="str">
        <f>读编码!B71</f>
        <v>请检查</v>
      </c>
      <c r="B71" t="e">
        <f>VLOOKUP(A71,总计!$A$2:$L$123,11,0)</f>
        <v>#N/A</v>
      </c>
      <c r="C71" t="e">
        <f>VLOOKUP(A71,总计!$A$2:$E$123,5,0)</f>
        <v>#N/A</v>
      </c>
      <c r="D71" t="e">
        <f>VLOOKUP(A71,总计!$A$2:$D$123,3,0)</f>
        <v>#N/A</v>
      </c>
      <c r="E71" s="6" t="e">
        <f>VLOOKUP(A71,总计!$A$2:$L$123,11,0)</f>
        <v>#N/A</v>
      </c>
      <c r="F71" s="13" t="e">
        <f>VLOOKUP(A71,总计!$A$2:$L$123,12,0)</f>
        <v>#N/A</v>
      </c>
      <c r="G71" t="e">
        <f>VLOOKUP(A71,总计!$A$2:$L$123,6,0)</f>
        <v>#N/A</v>
      </c>
      <c r="H71" s="12" t="s">
        <v>470</v>
      </c>
      <c r="I71" s="14" t="e">
        <f>读编码!D71</f>
        <v>#VALUE!</v>
      </c>
      <c r="J71" s="15" t="e">
        <f t="shared" si="1"/>
        <v>#N/A</v>
      </c>
      <c r="K71" t="e">
        <f>VLOOKUP(A71,总计!$A$2:$L$123,4,0)</f>
        <v>#N/A</v>
      </c>
    </row>
    <row r="72" spans="1:11" x14ac:dyDescent="0.2">
      <c r="A72" s="16" t="str">
        <f>读编码!B72</f>
        <v>请检查</v>
      </c>
      <c r="B72" t="e">
        <f>VLOOKUP(A72,总计!$A$2:$L$123,11,0)</f>
        <v>#N/A</v>
      </c>
      <c r="C72" t="e">
        <f>VLOOKUP(A72,总计!$A$2:$E$123,5,0)</f>
        <v>#N/A</v>
      </c>
      <c r="D72" t="e">
        <f>VLOOKUP(A72,总计!$A$2:$D$123,3,0)</f>
        <v>#N/A</v>
      </c>
      <c r="E72" s="6" t="e">
        <f>VLOOKUP(A72,总计!$A$2:$L$123,11,0)</f>
        <v>#N/A</v>
      </c>
      <c r="F72" s="13" t="e">
        <f>VLOOKUP(A72,总计!$A$2:$L$123,12,0)</f>
        <v>#N/A</v>
      </c>
      <c r="G72" t="e">
        <f>VLOOKUP(A72,总计!$A$2:$L$123,6,0)</f>
        <v>#N/A</v>
      </c>
      <c r="H72" s="12" t="s">
        <v>470</v>
      </c>
      <c r="I72" s="14" t="e">
        <f>读编码!D72</f>
        <v>#VALUE!</v>
      </c>
      <c r="J72" s="15" t="e">
        <f t="shared" si="1"/>
        <v>#N/A</v>
      </c>
      <c r="K72" t="e">
        <f>VLOOKUP(A72,总计!$A$2:$L$123,4,0)</f>
        <v>#N/A</v>
      </c>
    </row>
    <row r="73" spans="1:11" x14ac:dyDescent="0.2">
      <c r="A73" s="16" t="str">
        <f>读编码!B73</f>
        <v>请检查</v>
      </c>
      <c r="B73" t="e">
        <f>VLOOKUP(A73,总计!$A$2:$L$123,11,0)</f>
        <v>#N/A</v>
      </c>
      <c r="C73" t="e">
        <f>VLOOKUP(A73,总计!$A$2:$E$123,5,0)</f>
        <v>#N/A</v>
      </c>
      <c r="D73" t="e">
        <f>VLOOKUP(A73,总计!$A$2:$D$123,3,0)</f>
        <v>#N/A</v>
      </c>
      <c r="E73" s="6" t="e">
        <f>VLOOKUP(A73,总计!$A$2:$L$123,11,0)</f>
        <v>#N/A</v>
      </c>
      <c r="F73" s="13" t="e">
        <f>VLOOKUP(A73,总计!$A$2:$L$123,12,0)</f>
        <v>#N/A</v>
      </c>
      <c r="G73" t="e">
        <f>VLOOKUP(A73,总计!$A$2:$L$123,6,0)</f>
        <v>#N/A</v>
      </c>
      <c r="H73" s="12" t="s">
        <v>470</v>
      </c>
      <c r="I73" s="14" t="e">
        <f>读编码!D73</f>
        <v>#VALUE!</v>
      </c>
      <c r="J73" s="15" t="e">
        <f t="shared" si="1"/>
        <v>#N/A</v>
      </c>
      <c r="K73" t="e">
        <f>VLOOKUP(A73,总计!$A$2:$L$123,4,0)</f>
        <v>#N/A</v>
      </c>
    </row>
    <row r="74" spans="1:11" x14ac:dyDescent="0.2">
      <c r="A74" s="16" t="str">
        <f>读编码!B74</f>
        <v>请检查</v>
      </c>
      <c r="B74" t="e">
        <f>VLOOKUP(A74,总计!$A$2:$L$123,11,0)</f>
        <v>#N/A</v>
      </c>
      <c r="C74" t="e">
        <f>VLOOKUP(A74,总计!$A$2:$E$123,5,0)</f>
        <v>#N/A</v>
      </c>
      <c r="D74" t="e">
        <f>VLOOKUP(A74,总计!$A$2:$D$123,3,0)</f>
        <v>#N/A</v>
      </c>
      <c r="E74" s="6" t="e">
        <f>VLOOKUP(A74,总计!$A$2:$L$123,11,0)</f>
        <v>#N/A</v>
      </c>
      <c r="F74" s="13" t="e">
        <f>VLOOKUP(A74,总计!$A$2:$L$123,12,0)</f>
        <v>#N/A</v>
      </c>
      <c r="G74" t="e">
        <f>VLOOKUP(A74,总计!$A$2:$L$123,6,0)</f>
        <v>#N/A</v>
      </c>
      <c r="H74" s="12" t="s">
        <v>470</v>
      </c>
      <c r="I74" s="14" t="e">
        <f>读编码!D74</f>
        <v>#VALUE!</v>
      </c>
      <c r="J74" s="15" t="e">
        <f t="shared" si="1"/>
        <v>#N/A</v>
      </c>
      <c r="K74" t="e">
        <f>VLOOKUP(A74,总计!$A$2:$L$123,4,0)</f>
        <v>#N/A</v>
      </c>
    </row>
    <row r="75" spans="1:11" x14ac:dyDescent="0.2">
      <c r="A75" s="16" t="str">
        <f>读编码!B75</f>
        <v>请检查</v>
      </c>
      <c r="B75" t="e">
        <f>VLOOKUP(A75,总计!$A$2:$L$123,11,0)</f>
        <v>#N/A</v>
      </c>
      <c r="C75" t="e">
        <f>VLOOKUP(A75,总计!$A$2:$E$123,5,0)</f>
        <v>#N/A</v>
      </c>
      <c r="D75" t="e">
        <f>VLOOKUP(A75,总计!$A$2:$D$123,3,0)</f>
        <v>#N/A</v>
      </c>
      <c r="E75" s="6" t="e">
        <f>VLOOKUP(A75,总计!$A$2:$L$123,11,0)</f>
        <v>#N/A</v>
      </c>
      <c r="F75" s="13" t="e">
        <f>VLOOKUP(A75,总计!$A$2:$L$123,12,0)</f>
        <v>#N/A</v>
      </c>
      <c r="G75" t="e">
        <f>VLOOKUP(A75,总计!$A$2:$L$123,6,0)</f>
        <v>#N/A</v>
      </c>
      <c r="H75" s="12" t="s">
        <v>470</v>
      </c>
      <c r="I75" s="14" t="e">
        <f>读编码!D75</f>
        <v>#VALUE!</v>
      </c>
      <c r="J75" s="15" t="e">
        <f t="shared" si="1"/>
        <v>#N/A</v>
      </c>
      <c r="K75" t="e">
        <f>VLOOKUP(A75,总计!$A$2:$L$123,4,0)</f>
        <v>#N/A</v>
      </c>
    </row>
    <row r="76" spans="1:11" x14ac:dyDescent="0.2">
      <c r="A76" s="16" t="str">
        <f>读编码!B76</f>
        <v>请检查</v>
      </c>
      <c r="B76" t="e">
        <f>VLOOKUP(A76,总计!$A$2:$L$123,11,0)</f>
        <v>#N/A</v>
      </c>
      <c r="C76" t="e">
        <f>VLOOKUP(A76,总计!$A$2:$E$123,5,0)</f>
        <v>#N/A</v>
      </c>
      <c r="D76" t="e">
        <f>VLOOKUP(A76,总计!$A$2:$D$123,3,0)</f>
        <v>#N/A</v>
      </c>
      <c r="E76" s="6" t="e">
        <f>VLOOKUP(A76,总计!$A$2:$L$123,11,0)</f>
        <v>#N/A</v>
      </c>
      <c r="F76" s="13" t="e">
        <f>VLOOKUP(A76,总计!$A$2:$L$123,12,0)</f>
        <v>#N/A</v>
      </c>
      <c r="G76" t="e">
        <f>VLOOKUP(A76,总计!$A$2:$L$123,6,0)</f>
        <v>#N/A</v>
      </c>
      <c r="H76" s="12" t="s">
        <v>470</v>
      </c>
      <c r="I76" s="14" t="e">
        <f>读编码!D76</f>
        <v>#VALUE!</v>
      </c>
      <c r="J76" s="15" t="e">
        <f t="shared" si="1"/>
        <v>#N/A</v>
      </c>
      <c r="K76" t="e">
        <f>VLOOKUP(A76,总计!$A$2:$L$123,4,0)</f>
        <v>#N/A</v>
      </c>
    </row>
    <row r="77" spans="1:11" x14ac:dyDescent="0.2">
      <c r="A77" s="16" t="str">
        <f>读编码!B77</f>
        <v>请检查</v>
      </c>
      <c r="B77" t="e">
        <f>VLOOKUP(A77,总计!$A$2:$L$123,11,0)</f>
        <v>#N/A</v>
      </c>
      <c r="C77" t="e">
        <f>VLOOKUP(A77,总计!$A$2:$E$123,5,0)</f>
        <v>#N/A</v>
      </c>
      <c r="D77" t="e">
        <f>VLOOKUP(A77,总计!$A$2:$D$123,3,0)</f>
        <v>#N/A</v>
      </c>
      <c r="E77" s="6" t="e">
        <f>VLOOKUP(A77,总计!$A$2:$L$123,11,0)</f>
        <v>#N/A</v>
      </c>
      <c r="F77" s="13" t="e">
        <f>VLOOKUP(A77,总计!$A$2:$L$123,12,0)</f>
        <v>#N/A</v>
      </c>
      <c r="G77" t="e">
        <f>VLOOKUP(A77,总计!$A$2:$L$123,6,0)</f>
        <v>#N/A</v>
      </c>
      <c r="H77" s="12" t="s">
        <v>470</v>
      </c>
      <c r="I77" s="14" t="e">
        <f>读编码!D77</f>
        <v>#VALUE!</v>
      </c>
      <c r="J77" s="15" t="e">
        <f t="shared" si="1"/>
        <v>#N/A</v>
      </c>
      <c r="K77" t="e">
        <f>VLOOKUP(A77,总计!$A$2:$L$123,4,0)</f>
        <v>#N/A</v>
      </c>
    </row>
    <row r="78" spans="1:11" x14ac:dyDescent="0.2">
      <c r="A78" s="16" t="str">
        <f>读编码!B78</f>
        <v>请检查</v>
      </c>
      <c r="B78" t="e">
        <f>VLOOKUP(A78,总计!$A$2:$L$123,11,0)</f>
        <v>#N/A</v>
      </c>
      <c r="C78" t="e">
        <f>VLOOKUP(A78,总计!$A$2:$E$123,5,0)</f>
        <v>#N/A</v>
      </c>
      <c r="D78" t="e">
        <f>VLOOKUP(A78,总计!$A$2:$D$123,3,0)</f>
        <v>#N/A</v>
      </c>
      <c r="E78" s="6" t="e">
        <f>VLOOKUP(A78,总计!$A$2:$L$123,11,0)</f>
        <v>#N/A</v>
      </c>
      <c r="F78" s="13" t="e">
        <f>VLOOKUP(A78,总计!$A$2:$L$123,12,0)</f>
        <v>#N/A</v>
      </c>
      <c r="G78" t="e">
        <f>VLOOKUP(A78,总计!$A$2:$L$123,6,0)</f>
        <v>#N/A</v>
      </c>
      <c r="H78" s="12" t="s">
        <v>470</v>
      </c>
      <c r="I78" s="14" t="e">
        <f>读编码!D78</f>
        <v>#VALUE!</v>
      </c>
      <c r="J78" s="15" t="e">
        <f t="shared" si="1"/>
        <v>#N/A</v>
      </c>
      <c r="K78" t="e">
        <f>VLOOKUP(A78,总计!$A$2:$L$123,4,0)</f>
        <v>#N/A</v>
      </c>
    </row>
    <row r="79" spans="1:11" x14ac:dyDescent="0.2">
      <c r="A79" s="16" t="str">
        <f>读编码!B79</f>
        <v>请检查</v>
      </c>
      <c r="B79" t="e">
        <f>VLOOKUP(A79,总计!$A$2:$L$123,11,0)</f>
        <v>#N/A</v>
      </c>
      <c r="C79" t="e">
        <f>VLOOKUP(A79,总计!$A$2:$E$123,5,0)</f>
        <v>#N/A</v>
      </c>
      <c r="D79" t="e">
        <f>VLOOKUP(A79,总计!$A$2:$D$123,3,0)</f>
        <v>#N/A</v>
      </c>
      <c r="E79" s="6" t="e">
        <f>VLOOKUP(A79,总计!$A$2:$L$123,11,0)</f>
        <v>#N/A</v>
      </c>
      <c r="F79" s="13" t="e">
        <f>VLOOKUP(A79,总计!$A$2:$L$123,12,0)</f>
        <v>#N/A</v>
      </c>
      <c r="G79" t="e">
        <f>VLOOKUP(A79,总计!$A$2:$L$123,6,0)</f>
        <v>#N/A</v>
      </c>
      <c r="H79" s="12" t="s">
        <v>470</v>
      </c>
      <c r="I79" s="14" t="e">
        <f>读编码!D79</f>
        <v>#VALUE!</v>
      </c>
      <c r="J79" s="15" t="e">
        <f t="shared" si="1"/>
        <v>#N/A</v>
      </c>
      <c r="K79" t="e">
        <f>VLOOKUP(A79,总计!$A$2:$L$123,4,0)</f>
        <v>#N/A</v>
      </c>
    </row>
    <row r="80" spans="1:11" x14ac:dyDescent="0.2">
      <c r="A80" s="16" t="str">
        <f>读编码!B80</f>
        <v>请检查</v>
      </c>
      <c r="B80" t="e">
        <f>VLOOKUP(A80,总计!$A$2:$L$123,11,0)</f>
        <v>#N/A</v>
      </c>
      <c r="C80" t="e">
        <f>VLOOKUP(A80,总计!$A$2:$E$123,5,0)</f>
        <v>#N/A</v>
      </c>
      <c r="D80" t="e">
        <f>VLOOKUP(A80,总计!$A$2:$D$123,3,0)</f>
        <v>#N/A</v>
      </c>
      <c r="E80" s="6" t="e">
        <f>VLOOKUP(A80,总计!$A$2:$L$123,11,0)</f>
        <v>#N/A</v>
      </c>
      <c r="F80" s="13" t="e">
        <f>VLOOKUP(A80,总计!$A$2:$L$123,12,0)</f>
        <v>#N/A</v>
      </c>
      <c r="G80" t="e">
        <f>VLOOKUP(A80,总计!$A$2:$L$123,6,0)</f>
        <v>#N/A</v>
      </c>
      <c r="H80" s="12" t="s">
        <v>470</v>
      </c>
      <c r="I80" s="14" t="e">
        <f>读编码!D80</f>
        <v>#VALUE!</v>
      </c>
      <c r="J80" s="15" t="e">
        <f t="shared" si="1"/>
        <v>#N/A</v>
      </c>
      <c r="K80" t="e">
        <f>VLOOKUP(A80,总计!$A$2:$L$123,4,0)</f>
        <v>#N/A</v>
      </c>
    </row>
    <row r="81" spans="1:11" x14ac:dyDescent="0.2">
      <c r="A81" s="16" t="str">
        <f>读编码!B81</f>
        <v>请检查</v>
      </c>
      <c r="B81" t="e">
        <f>VLOOKUP(A81,总计!$A$2:$L$123,11,0)</f>
        <v>#N/A</v>
      </c>
      <c r="C81" t="e">
        <f>VLOOKUP(A81,总计!$A$2:$E$123,5,0)</f>
        <v>#N/A</v>
      </c>
      <c r="D81" t="e">
        <f>VLOOKUP(A81,总计!$A$2:$D$123,3,0)</f>
        <v>#N/A</v>
      </c>
      <c r="E81" s="6" t="e">
        <f>VLOOKUP(A81,总计!$A$2:$L$123,11,0)</f>
        <v>#N/A</v>
      </c>
      <c r="F81" s="13" t="e">
        <f>VLOOKUP(A81,总计!$A$2:$L$123,12,0)</f>
        <v>#N/A</v>
      </c>
      <c r="G81" t="e">
        <f>VLOOKUP(A81,总计!$A$2:$L$123,6,0)</f>
        <v>#N/A</v>
      </c>
      <c r="H81" s="12" t="s">
        <v>470</v>
      </c>
      <c r="I81" s="14" t="e">
        <f>读编码!D81</f>
        <v>#VALUE!</v>
      </c>
      <c r="J81" s="15" t="e">
        <f t="shared" si="1"/>
        <v>#N/A</v>
      </c>
      <c r="K81" t="e">
        <f>VLOOKUP(A81,总计!$A$2:$L$123,4,0)</f>
        <v>#N/A</v>
      </c>
    </row>
    <row r="82" spans="1:11" x14ac:dyDescent="0.2">
      <c r="A82" s="16" t="str">
        <f>读编码!B82</f>
        <v>请检查</v>
      </c>
      <c r="B82" t="e">
        <f>VLOOKUP(A82,总计!$A$2:$L$123,11,0)</f>
        <v>#N/A</v>
      </c>
      <c r="C82" t="e">
        <f>VLOOKUP(A82,总计!$A$2:$E$123,5,0)</f>
        <v>#N/A</v>
      </c>
      <c r="D82" t="e">
        <f>VLOOKUP(A82,总计!$A$2:$D$123,3,0)</f>
        <v>#N/A</v>
      </c>
      <c r="E82" s="6" t="e">
        <f>VLOOKUP(A82,总计!$A$2:$L$123,11,0)</f>
        <v>#N/A</v>
      </c>
      <c r="F82" s="13" t="e">
        <f>VLOOKUP(A82,总计!$A$2:$L$123,12,0)</f>
        <v>#N/A</v>
      </c>
      <c r="G82" t="e">
        <f>VLOOKUP(A82,总计!$A$2:$L$123,6,0)</f>
        <v>#N/A</v>
      </c>
      <c r="H82" s="12" t="s">
        <v>470</v>
      </c>
      <c r="I82" s="14" t="e">
        <f>读编码!D82</f>
        <v>#VALUE!</v>
      </c>
      <c r="J82" s="15" t="e">
        <f t="shared" si="1"/>
        <v>#N/A</v>
      </c>
      <c r="K82" t="e">
        <f>VLOOKUP(A82,总计!$A$2:$L$123,4,0)</f>
        <v>#N/A</v>
      </c>
    </row>
    <row r="83" spans="1:11" x14ac:dyDescent="0.2">
      <c r="A83" s="16" t="str">
        <f>读编码!B83</f>
        <v>请检查</v>
      </c>
      <c r="B83" t="e">
        <f>VLOOKUP(A83,总计!$A$2:$L$123,11,0)</f>
        <v>#N/A</v>
      </c>
      <c r="C83" t="e">
        <f>VLOOKUP(A83,总计!$A$2:$E$123,5,0)</f>
        <v>#N/A</v>
      </c>
      <c r="D83" t="e">
        <f>VLOOKUP(A83,总计!$A$2:$D$123,3,0)</f>
        <v>#N/A</v>
      </c>
      <c r="E83" s="6" t="e">
        <f>VLOOKUP(A83,总计!$A$2:$L$123,11,0)</f>
        <v>#N/A</v>
      </c>
      <c r="F83" s="13" t="e">
        <f>VLOOKUP(A83,总计!$A$2:$L$123,12,0)</f>
        <v>#N/A</v>
      </c>
      <c r="G83" t="e">
        <f>VLOOKUP(A83,总计!$A$2:$L$123,6,0)</f>
        <v>#N/A</v>
      </c>
      <c r="H83" s="12" t="s">
        <v>470</v>
      </c>
      <c r="I83" s="14" t="e">
        <f>读编码!D83</f>
        <v>#VALUE!</v>
      </c>
      <c r="J83" s="15" t="e">
        <f t="shared" si="1"/>
        <v>#N/A</v>
      </c>
      <c r="K83" t="e">
        <f>VLOOKUP(A83,总计!$A$2:$L$123,4,0)</f>
        <v>#N/A</v>
      </c>
    </row>
    <row r="84" spans="1:11" x14ac:dyDescent="0.2">
      <c r="A84" s="16" t="str">
        <f>读编码!B84</f>
        <v>请检查</v>
      </c>
      <c r="B84" t="e">
        <f>VLOOKUP(A84,总计!$A$2:$L$123,11,0)</f>
        <v>#N/A</v>
      </c>
      <c r="C84" t="e">
        <f>VLOOKUP(A84,总计!$A$2:$E$123,5,0)</f>
        <v>#N/A</v>
      </c>
      <c r="D84" t="e">
        <f>VLOOKUP(A84,总计!$A$2:$D$123,3,0)</f>
        <v>#N/A</v>
      </c>
      <c r="E84" s="6" t="e">
        <f>VLOOKUP(A84,总计!$A$2:$L$123,11,0)</f>
        <v>#N/A</v>
      </c>
      <c r="F84" s="13" t="e">
        <f>VLOOKUP(A84,总计!$A$2:$L$123,12,0)</f>
        <v>#N/A</v>
      </c>
      <c r="G84" t="e">
        <f>VLOOKUP(A84,总计!$A$2:$L$123,6,0)</f>
        <v>#N/A</v>
      </c>
      <c r="H84" s="12" t="s">
        <v>470</v>
      </c>
      <c r="I84" s="14" t="e">
        <f>读编码!D84</f>
        <v>#VALUE!</v>
      </c>
      <c r="J84" s="15" t="e">
        <f t="shared" si="1"/>
        <v>#N/A</v>
      </c>
      <c r="K84" t="e">
        <f>VLOOKUP(A84,总计!$A$2:$L$123,4,0)</f>
        <v>#N/A</v>
      </c>
    </row>
    <row r="85" spans="1:11" x14ac:dyDescent="0.2">
      <c r="A85" s="16" t="str">
        <f>读编码!B85</f>
        <v>请检查</v>
      </c>
      <c r="B85" t="e">
        <f>VLOOKUP(A85,总计!$A$2:$L$123,11,0)</f>
        <v>#N/A</v>
      </c>
      <c r="C85" t="e">
        <f>VLOOKUP(A85,总计!$A$2:$E$123,5,0)</f>
        <v>#N/A</v>
      </c>
      <c r="D85" t="e">
        <f>VLOOKUP(A85,总计!$A$2:$D$123,3,0)</f>
        <v>#N/A</v>
      </c>
      <c r="E85" s="6" t="e">
        <f>VLOOKUP(A85,总计!$A$2:$L$123,11,0)</f>
        <v>#N/A</v>
      </c>
      <c r="F85" s="13" t="e">
        <f>VLOOKUP(A85,总计!$A$2:$L$123,12,0)</f>
        <v>#N/A</v>
      </c>
      <c r="G85" t="e">
        <f>VLOOKUP(A85,总计!$A$2:$L$123,6,0)</f>
        <v>#N/A</v>
      </c>
      <c r="H85" s="12" t="s">
        <v>470</v>
      </c>
      <c r="I85" s="14" t="e">
        <f>读编码!D85</f>
        <v>#VALUE!</v>
      </c>
      <c r="J85" s="15" t="e">
        <f t="shared" si="1"/>
        <v>#N/A</v>
      </c>
      <c r="K85" t="e">
        <f>VLOOKUP(A85,总计!$A$2:$L$123,4,0)</f>
        <v>#N/A</v>
      </c>
    </row>
    <row r="86" spans="1:11" x14ac:dyDescent="0.2">
      <c r="A86" s="16" t="str">
        <f>读编码!B86</f>
        <v>请检查</v>
      </c>
      <c r="B86" t="e">
        <f>VLOOKUP(A86,总计!$A$2:$L$123,11,0)</f>
        <v>#N/A</v>
      </c>
      <c r="C86" t="e">
        <f>VLOOKUP(A86,总计!$A$2:$E$123,5,0)</f>
        <v>#N/A</v>
      </c>
      <c r="D86" t="e">
        <f>VLOOKUP(A86,总计!$A$2:$D$123,3,0)</f>
        <v>#N/A</v>
      </c>
      <c r="E86" s="6" t="e">
        <f>VLOOKUP(A86,总计!$A$2:$L$123,11,0)</f>
        <v>#N/A</v>
      </c>
      <c r="F86" s="13" t="e">
        <f>VLOOKUP(A86,总计!$A$2:$L$123,12,0)</f>
        <v>#N/A</v>
      </c>
      <c r="G86" t="e">
        <f>VLOOKUP(A86,总计!$A$2:$L$123,6,0)</f>
        <v>#N/A</v>
      </c>
      <c r="H86" s="12" t="s">
        <v>470</v>
      </c>
      <c r="I86" s="14" t="e">
        <f>读编码!D86</f>
        <v>#VALUE!</v>
      </c>
      <c r="J86" s="15" t="e">
        <f t="shared" si="1"/>
        <v>#N/A</v>
      </c>
      <c r="K86" t="e">
        <f>VLOOKUP(A86,总计!$A$2:$L$123,4,0)</f>
        <v>#N/A</v>
      </c>
    </row>
    <row r="87" spans="1:11" x14ac:dyDescent="0.2">
      <c r="A87" s="16" t="str">
        <f>读编码!B87</f>
        <v>请检查</v>
      </c>
      <c r="B87" t="e">
        <f>VLOOKUP(A87,总计!$A$2:$L$123,11,0)</f>
        <v>#N/A</v>
      </c>
      <c r="C87" t="e">
        <f>VLOOKUP(A87,总计!$A$2:$E$123,5,0)</f>
        <v>#N/A</v>
      </c>
      <c r="D87" t="e">
        <f>VLOOKUP(A87,总计!$A$2:$D$123,3,0)</f>
        <v>#N/A</v>
      </c>
      <c r="E87" s="6" t="e">
        <f>VLOOKUP(A87,总计!$A$2:$L$123,11,0)</f>
        <v>#N/A</v>
      </c>
      <c r="F87" s="13" t="e">
        <f>VLOOKUP(A87,总计!$A$2:$L$123,12,0)</f>
        <v>#N/A</v>
      </c>
      <c r="G87" t="e">
        <f>VLOOKUP(A87,总计!$A$2:$L$123,6,0)</f>
        <v>#N/A</v>
      </c>
      <c r="H87" s="12" t="s">
        <v>470</v>
      </c>
      <c r="I87" s="14" t="e">
        <f>读编码!D87</f>
        <v>#VALUE!</v>
      </c>
      <c r="J87" s="15" t="e">
        <f t="shared" si="1"/>
        <v>#N/A</v>
      </c>
      <c r="K87" t="e">
        <f>VLOOKUP(A87,总计!$A$2:$L$123,4,0)</f>
        <v>#N/A</v>
      </c>
    </row>
    <row r="88" spans="1:11" x14ac:dyDescent="0.2">
      <c r="A88" s="16" t="str">
        <f>读编码!B88</f>
        <v>请检查</v>
      </c>
      <c r="B88" t="e">
        <f>VLOOKUP(A88,总计!$A$2:$L$123,11,0)</f>
        <v>#N/A</v>
      </c>
      <c r="C88" t="e">
        <f>VLOOKUP(A88,总计!$A$2:$E$123,5,0)</f>
        <v>#N/A</v>
      </c>
      <c r="D88" t="e">
        <f>VLOOKUP(A88,总计!$A$2:$D$123,3,0)</f>
        <v>#N/A</v>
      </c>
      <c r="E88" s="6" t="e">
        <f>VLOOKUP(A88,总计!$A$2:$L$123,11,0)</f>
        <v>#N/A</v>
      </c>
      <c r="F88" s="13" t="e">
        <f>VLOOKUP(A88,总计!$A$2:$L$123,12,0)</f>
        <v>#N/A</v>
      </c>
      <c r="G88" t="e">
        <f>VLOOKUP(A88,总计!$A$2:$L$123,6,0)</f>
        <v>#N/A</v>
      </c>
      <c r="H88" s="12" t="s">
        <v>470</v>
      </c>
      <c r="I88" s="14" t="e">
        <f>读编码!D88</f>
        <v>#VALUE!</v>
      </c>
      <c r="J88" s="15" t="e">
        <f t="shared" si="1"/>
        <v>#N/A</v>
      </c>
      <c r="K88" t="e">
        <f>VLOOKUP(A88,总计!$A$2:$L$123,4,0)</f>
        <v>#N/A</v>
      </c>
    </row>
    <row r="89" spans="1:11" x14ac:dyDescent="0.2">
      <c r="A89" s="16" t="str">
        <f>读编码!B89</f>
        <v>请检查</v>
      </c>
      <c r="B89" t="e">
        <f>VLOOKUP(A89,总计!$A$2:$L$123,11,0)</f>
        <v>#N/A</v>
      </c>
      <c r="C89" t="e">
        <f>VLOOKUP(A89,总计!$A$2:$E$123,5,0)</f>
        <v>#N/A</v>
      </c>
      <c r="D89" t="e">
        <f>VLOOKUP(A89,总计!$A$2:$D$123,3,0)</f>
        <v>#N/A</v>
      </c>
      <c r="E89" s="6" t="e">
        <f>VLOOKUP(A89,总计!$A$2:$L$123,11,0)</f>
        <v>#N/A</v>
      </c>
      <c r="F89" s="13" t="e">
        <f>VLOOKUP(A89,总计!$A$2:$L$123,12,0)</f>
        <v>#N/A</v>
      </c>
      <c r="G89" t="e">
        <f>VLOOKUP(A89,总计!$A$2:$L$123,6,0)</f>
        <v>#N/A</v>
      </c>
      <c r="H89" s="12" t="s">
        <v>470</v>
      </c>
      <c r="I89" s="14" t="e">
        <f>读编码!D89</f>
        <v>#VALUE!</v>
      </c>
      <c r="J89" s="15" t="e">
        <f t="shared" si="1"/>
        <v>#N/A</v>
      </c>
      <c r="K89" t="e">
        <f>VLOOKUP(A89,总计!$A$2:$L$123,4,0)</f>
        <v>#N/A</v>
      </c>
    </row>
    <row r="90" spans="1:11" x14ac:dyDescent="0.2">
      <c r="A90" s="16" t="str">
        <f>读编码!B90</f>
        <v>请检查</v>
      </c>
      <c r="B90" t="e">
        <f>VLOOKUP(A90,总计!$A$2:$L$123,11,0)</f>
        <v>#N/A</v>
      </c>
      <c r="C90" t="e">
        <f>VLOOKUP(A90,总计!$A$2:$E$123,5,0)</f>
        <v>#N/A</v>
      </c>
      <c r="D90" t="e">
        <f>VLOOKUP(A90,总计!$A$2:$D$123,3,0)</f>
        <v>#N/A</v>
      </c>
      <c r="E90" s="6" t="e">
        <f>VLOOKUP(A90,总计!$A$2:$L$123,11,0)</f>
        <v>#N/A</v>
      </c>
      <c r="F90" s="13" t="e">
        <f>VLOOKUP(A90,总计!$A$2:$L$123,12,0)</f>
        <v>#N/A</v>
      </c>
      <c r="G90" t="e">
        <f>VLOOKUP(A90,总计!$A$2:$L$123,6,0)</f>
        <v>#N/A</v>
      </c>
      <c r="H90" s="12" t="s">
        <v>470</v>
      </c>
      <c r="I90" s="14" t="e">
        <f>读编码!D90</f>
        <v>#VALUE!</v>
      </c>
      <c r="J90" s="15" t="e">
        <f t="shared" si="1"/>
        <v>#N/A</v>
      </c>
      <c r="K90" t="e">
        <f>VLOOKUP(A90,总计!$A$2:$L$123,4,0)</f>
        <v>#N/A</v>
      </c>
    </row>
    <row r="91" spans="1:11" x14ac:dyDescent="0.2">
      <c r="A91" s="16" t="str">
        <f>读编码!B91</f>
        <v>请检查</v>
      </c>
      <c r="B91" t="e">
        <f>VLOOKUP(A91,总计!$A$2:$L$123,11,0)</f>
        <v>#N/A</v>
      </c>
      <c r="C91" t="e">
        <f>VLOOKUP(A91,总计!$A$2:$E$123,5,0)</f>
        <v>#N/A</v>
      </c>
      <c r="D91" t="e">
        <f>VLOOKUP(A91,总计!$A$2:$D$123,3,0)</f>
        <v>#N/A</v>
      </c>
      <c r="E91" s="6" t="e">
        <f>VLOOKUP(A91,总计!$A$2:$L$123,11,0)</f>
        <v>#N/A</v>
      </c>
      <c r="F91" s="13" t="e">
        <f>VLOOKUP(A91,总计!$A$2:$L$123,12,0)</f>
        <v>#N/A</v>
      </c>
      <c r="G91" t="e">
        <f>VLOOKUP(A91,总计!$A$2:$L$123,6,0)</f>
        <v>#N/A</v>
      </c>
      <c r="H91" s="12" t="s">
        <v>470</v>
      </c>
      <c r="I91" s="14" t="e">
        <f>读编码!D91</f>
        <v>#VALUE!</v>
      </c>
      <c r="J91" s="15" t="e">
        <f t="shared" si="1"/>
        <v>#N/A</v>
      </c>
      <c r="K91" t="e">
        <f>VLOOKUP(A91,总计!$A$2:$L$123,4,0)</f>
        <v>#N/A</v>
      </c>
    </row>
    <row r="92" spans="1:11" x14ac:dyDescent="0.2">
      <c r="A92" s="16" t="str">
        <f>读编码!B92</f>
        <v>请检查</v>
      </c>
      <c r="B92" t="e">
        <f>VLOOKUP(A92,总计!$A$2:$L$123,11,0)</f>
        <v>#N/A</v>
      </c>
      <c r="C92" t="e">
        <f>VLOOKUP(A92,总计!$A$2:$E$123,5,0)</f>
        <v>#N/A</v>
      </c>
      <c r="D92" t="e">
        <f>VLOOKUP(A92,总计!$A$2:$D$123,3,0)</f>
        <v>#N/A</v>
      </c>
      <c r="E92" s="6" t="e">
        <f>VLOOKUP(A92,总计!$A$2:$L$123,11,0)</f>
        <v>#N/A</v>
      </c>
      <c r="F92" s="13" t="e">
        <f>VLOOKUP(A92,总计!$A$2:$L$123,12,0)</f>
        <v>#N/A</v>
      </c>
      <c r="G92" t="e">
        <f>VLOOKUP(A92,总计!$A$2:$L$123,6,0)</f>
        <v>#N/A</v>
      </c>
      <c r="H92" s="12" t="s">
        <v>470</v>
      </c>
      <c r="I92" s="14" t="e">
        <f>读编码!D92</f>
        <v>#VALUE!</v>
      </c>
      <c r="J92" s="15" t="e">
        <f t="shared" si="1"/>
        <v>#N/A</v>
      </c>
      <c r="K92" t="e">
        <f>VLOOKUP(A92,总计!$A$2:$L$123,4,0)</f>
        <v>#N/A</v>
      </c>
    </row>
    <row r="93" spans="1:11" x14ac:dyDescent="0.2">
      <c r="A93" s="16" t="str">
        <f>读编码!B93</f>
        <v>请检查</v>
      </c>
      <c r="B93" t="e">
        <f>VLOOKUP(A93,总计!$A$2:$L$123,11,0)</f>
        <v>#N/A</v>
      </c>
      <c r="C93" t="e">
        <f>VLOOKUP(A93,总计!$A$2:$E$123,5,0)</f>
        <v>#N/A</v>
      </c>
      <c r="D93" t="e">
        <f>VLOOKUP(A93,总计!$A$2:$D$123,3,0)</f>
        <v>#N/A</v>
      </c>
      <c r="E93" s="6" t="e">
        <f>VLOOKUP(A93,总计!$A$2:$L$123,11,0)</f>
        <v>#N/A</v>
      </c>
      <c r="F93" s="13" t="e">
        <f>VLOOKUP(A93,总计!$A$2:$L$123,12,0)</f>
        <v>#N/A</v>
      </c>
      <c r="G93" t="e">
        <f>VLOOKUP(A93,总计!$A$2:$L$123,6,0)</f>
        <v>#N/A</v>
      </c>
      <c r="H93" s="12" t="s">
        <v>470</v>
      </c>
      <c r="I93" s="14" t="e">
        <f>读编码!D93</f>
        <v>#VALUE!</v>
      </c>
      <c r="J93" s="15" t="e">
        <f t="shared" si="1"/>
        <v>#N/A</v>
      </c>
      <c r="K93" t="e">
        <f>VLOOKUP(A93,总计!$A$2:$L$123,4,0)</f>
        <v>#N/A</v>
      </c>
    </row>
    <row r="94" spans="1:11" x14ac:dyDescent="0.2">
      <c r="A94" s="16" t="str">
        <f>读编码!B94</f>
        <v>请检查</v>
      </c>
      <c r="B94" t="e">
        <f>VLOOKUP(A94,总计!$A$2:$L$123,11,0)</f>
        <v>#N/A</v>
      </c>
      <c r="C94" t="e">
        <f>VLOOKUP(A94,总计!$A$2:$E$123,5,0)</f>
        <v>#N/A</v>
      </c>
      <c r="D94" t="e">
        <f>VLOOKUP(A94,总计!$A$2:$D$123,3,0)</f>
        <v>#N/A</v>
      </c>
      <c r="E94" s="6" t="e">
        <f>VLOOKUP(A94,总计!$A$2:$L$123,11,0)</f>
        <v>#N/A</v>
      </c>
      <c r="F94" s="13" t="e">
        <f>VLOOKUP(A94,总计!$A$2:$L$123,12,0)</f>
        <v>#N/A</v>
      </c>
      <c r="G94" t="e">
        <f>VLOOKUP(A94,总计!$A$2:$L$123,6,0)</f>
        <v>#N/A</v>
      </c>
      <c r="H94" s="12" t="s">
        <v>470</v>
      </c>
      <c r="I94" s="14" t="e">
        <f>读编码!D94</f>
        <v>#VALUE!</v>
      </c>
      <c r="J94" s="15" t="e">
        <f t="shared" si="1"/>
        <v>#N/A</v>
      </c>
      <c r="K94" t="e">
        <f>VLOOKUP(A94,总计!$A$2:$L$123,4,0)</f>
        <v>#N/A</v>
      </c>
    </row>
    <row r="95" spans="1:11" x14ac:dyDescent="0.2">
      <c r="A95" s="16" t="str">
        <f>读编码!B95</f>
        <v>请检查</v>
      </c>
      <c r="B95" t="e">
        <f>VLOOKUP(A95,总计!$A$2:$L$123,11,0)</f>
        <v>#N/A</v>
      </c>
      <c r="C95" t="e">
        <f>VLOOKUP(A95,总计!$A$2:$E$123,5,0)</f>
        <v>#N/A</v>
      </c>
      <c r="D95" t="e">
        <f>VLOOKUP(A95,总计!$A$2:$D$123,3,0)</f>
        <v>#N/A</v>
      </c>
      <c r="E95" s="6" t="e">
        <f>VLOOKUP(A95,总计!$A$2:$L$123,11,0)</f>
        <v>#N/A</v>
      </c>
      <c r="F95" s="13" t="e">
        <f>VLOOKUP(A95,总计!$A$2:$L$123,12,0)</f>
        <v>#N/A</v>
      </c>
      <c r="G95" t="e">
        <f>VLOOKUP(A95,总计!$A$2:$L$123,6,0)</f>
        <v>#N/A</v>
      </c>
      <c r="H95" s="12" t="s">
        <v>470</v>
      </c>
      <c r="I95" s="14" t="e">
        <f>读编码!D95</f>
        <v>#VALUE!</v>
      </c>
      <c r="J95" s="15" t="e">
        <f t="shared" si="1"/>
        <v>#N/A</v>
      </c>
      <c r="K95" t="e">
        <f>VLOOKUP(A95,总计!$A$2:$L$123,4,0)</f>
        <v>#N/A</v>
      </c>
    </row>
    <row r="96" spans="1:11" x14ac:dyDescent="0.2">
      <c r="A96" s="16" t="str">
        <f>读编码!B96</f>
        <v>请检查</v>
      </c>
      <c r="B96" t="e">
        <f>VLOOKUP(A96,总计!$A$2:$L$123,11,0)</f>
        <v>#N/A</v>
      </c>
      <c r="C96" t="e">
        <f>VLOOKUP(A96,总计!$A$2:$E$123,5,0)</f>
        <v>#N/A</v>
      </c>
      <c r="D96" t="e">
        <f>VLOOKUP(A96,总计!$A$2:$D$123,3,0)</f>
        <v>#N/A</v>
      </c>
      <c r="E96" s="6" t="e">
        <f>VLOOKUP(A96,总计!$A$2:$L$123,11,0)</f>
        <v>#N/A</v>
      </c>
      <c r="F96" s="13" t="e">
        <f>VLOOKUP(A96,总计!$A$2:$L$123,12,0)</f>
        <v>#N/A</v>
      </c>
      <c r="G96" t="e">
        <f>VLOOKUP(A96,总计!$A$2:$L$123,6,0)</f>
        <v>#N/A</v>
      </c>
      <c r="H96" s="12" t="s">
        <v>470</v>
      </c>
      <c r="I96" s="14" t="e">
        <f>读编码!D96</f>
        <v>#VALUE!</v>
      </c>
      <c r="J96" s="15" t="e">
        <f t="shared" si="1"/>
        <v>#N/A</v>
      </c>
      <c r="K96" t="e">
        <f>VLOOKUP(A96,总计!$A$2:$L$123,4,0)</f>
        <v>#N/A</v>
      </c>
    </row>
    <row r="97" spans="1:11" x14ac:dyDescent="0.2">
      <c r="A97" s="16" t="str">
        <f>读编码!B97</f>
        <v>请检查</v>
      </c>
      <c r="B97" t="e">
        <f>VLOOKUP(A97,总计!$A$2:$L$123,11,0)</f>
        <v>#N/A</v>
      </c>
      <c r="C97" t="e">
        <f>VLOOKUP(A97,总计!$A$2:$E$123,5,0)</f>
        <v>#N/A</v>
      </c>
      <c r="D97" t="e">
        <f>VLOOKUP(A97,总计!$A$2:$D$123,3,0)</f>
        <v>#N/A</v>
      </c>
      <c r="E97" s="6" t="e">
        <f>VLOOKUP(A97,总计!$A$2:$L$123,11,0)</f>
        <v>#N/A</v>
      </c>
      <c r="F97" s="13" t="e">
        <f>VLOOKUP(A97,总计!$A$2:$L$123,12,0)</f>
        <v>#N/A</v>
      </c>
      <c r="G97" t="e">
        <f>VLOOKUP(A97,总计!$A$2:$L$123,6,0)</f>
        <v>#N/A</v>
      </c>
      <c r="H97" s="12" t="s">
        <v>470</v>
      </c>
      <c r="I97" s="14" t="e">
        <f>读编码!D97</f>
        <v>#VALUE!</v>
      </c>
      <c r="J97" s="15" t="e">
        <f t="shared" si="1"/>
        <v>#N/A</v>
      </c>
      <c r="K97" t="e">
        <f>VLOOKUP(A97,总计!$A$2:$L$123,4,0)</f>
        <v>#N/A</v>
      </c>
    </row>
    <row r="98" spans="1:11" x14ac:dyDescent="0.2">
      <c r="A98" s="16" t="str">
        <f>读编码!B98</f>
        <v>请检查</v>
      </c>
      <c r="B98" t="e">
        <f>VLOOKUP(A98,总计!$A$2:$L$123,11,0)</f>
        <v>#N/A</v>
      </c>
      <c r="C98" t="e">
        <f>VLOOKUP(A98,总计!$A$2:$E$123,5,0)</f>
        <v>#N/A</v>
      </c>
      <c r="D98" t="e">
        <f>VLOOKUP(A98,总计!$A$2:$D$123,3,0)</f>
        <v>#N/A</v>
      </c>
      <c r="E98" s="6" t="e">
        <f>VLOOKUP(A98,总计!$A$2:$L$123,11,0)</f>
        <v>#N/A</v>
      </c>
      <c r="F98" s="13" t="e">
        <f>VLOOKUP(A98,总计!$A$2:$L$123,12,0)</f>
        <v>#N/A</v>
      </c>
      <c r="G98" t="e">
        <f>VLOOKUP(A98,总计!$A$2:$L$123,6,0)</f>
        <v>#N/A</v>
      </c>
      <c r="H98" s="12" t="s">
        <v>470</v>
      </c>
      <c r="I98" s="14" t="e">
        <f>读编码!D98</f>
        <v>#VALUE!</v>
      </c>
      <c r="J98" s="15" t="e">
        <f t="shared" si="1"/>
        <v>#N/A</v>
      </c>
      <c r="K98" t="e">
        <f>VLOOKUP(A98,总计!$A$2:$L$123,4,0)</f>
        <v>#N/A</v>
      </c>
    </row>
    <row r="99" spans="1:11" x14ac:dyDescent="0.2">
      <c r="A99" s="16" t="str">
        <f>读编码!B99</f>
        <v>请检查</v>
      </c>
      <c r="B99" t="e">
        <f>VLOOKUP(A99,总计!$A$2:$L$123,11,0)</f>
        <v>#N/A</v>
      </c>
      <c r="C99" t="e">
        <f>VLOOKUP(A99,总计!$A$2:$E$123,5,0)</f>
        <v>#N/A</v>
      </c>
      <c r="D99" t="e">
        <f>VLOOKUP(A99,总计!$A$2:$D$123,3,0)</f>
        <v>#N/A</v>
      </c>
      <c r="E99" s="6" t="e">
        <f>VLOOKUP(A99,总计!$A$2:$L$123,11,0)</f>
        <v>#N/A</v>
      </c>
      <c r="F99" s="13" t="e">
        <f>VLOOKUP(A99,总计!$A$2:$L$123,12,0)</f>
        <v>#N/A</v>
      </c>
      <c r="G99" t="e">
        <f>VLOOKUP(A99,总计!$A$2:$L$123,6,0)</f>
        <v>#N/A</v>
      </c>
      <c r="H99" s="12" t="s">
        <v>470</v>
      </c>
      <c r="I99" s="14" t="e">
        <f>读编码!D99</f>
        <v>#VALUE!</v>
      </c>
      <c r="J99" s="15" t="e">
        <f t="shared" si="1"/>
        <v>#N/A</v>
      </c>
      <c r="K99" t="e">
        <f>VLOOKUP(A99,总计!$A$2:$L$123,4,0)</f>
        <v>#N/A</v>
      </c>
    </row>
    <row r="100" spans="1:11" x14ac:dyDescent="0.2">
      <c r="A100" s="16" t="str">
        <f>读编码!B100</f>
        <v>请检查</v>
      </c>
      <c r="B100" t="e">
        <f>VLOOKUP(A100,总计!$A$2:$L$123,11,0)</f>
        <v>#N/A</v>
      </c>
      <c r="C100" t="e">
        <f>VLOOKUP(A100,总计!$A$2:$E$123,5,0)</f>
        <v>#N/A</v>
      </c>
      <c r="D100" t="e">
        <f>VLOOKUP(A100,总计!$A$2:$D$123,3,0)</f>
        <v>#N/A</v>
      </c>
      <c r="E100" s="6" t="e">
        <f>VLOOKUP(A100,总计!$A$2:$L$123,11,0)</f>
        <v>#N/A</v>
      </c>
      <c r="F100" s="13" t="e">
        <f>VLOOKUP(A100,总计!$A$2:$L$123,12,0)</f>
        <v>#N/A</v>
      </c>
      <c r="G100" t="e">
        <f>VLOOKUP(A100,总计!$A$2:$L$123,6,0)</f>
        <v>#N/A</v>
      </c>
      <c r="H100" s="12" t="s">
        <v>470</v>
      </c>
      <c r="I100" s="14" t="e">
        <f>读编码!D100</f>
        <v>#VALUE!</v>
      </c>
      <c r="J100" s="15" t="e">
        <f t="shared" si="1"/>
        <v>#N/A</v>
      </c>
      <c r="K100" t="e">
        <f>VLOOKUP(A100,总计!$A$2:$L$123,4,0)</f>
        <v>#N/A</v>
      </c>
    </row>
  </sheetData>
  <autoFilter ref="A1:K100" xr:uid="{3C285739-F9EC-4C87-8D8A-5344C61C3316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CE4A0AB-C5C6-4DE9-83AD-BF680C549800}">
          <x14:formula1>
            <xm:f>'C:\Users\HFA\Desktop\材料\期货保证金调整-招商\大跌\[期转银-招商幻方.xlsx]Sheet2'!#REF!</xm:f>
          </x14:formula1>
          <xm:sqref>H1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FD9E-5E42-478E-A518-780849530ED7}">
  <dimension ref="A1:M100"/>
  <sheetViews>
    <sheetView workbookViewId="0">
      <selection activeCell="G22" sqref="G22"/>
    </sheetView>
  </sheetViews>
  <sheetFormatPr defaultRowHeight="14.25" x14ac:dyDescent="0.2"/>
  <cols>
    <col min="1" max="1" width="10" customWidth="1"/>
    <col min="2" max="2" width="21.25" hidden="1" customWidth="1"/>
    <col min="3" max="3" width="15.25" customWidth="1"/>
    <col min="4" max="4" width="14.25" customWidth="1"/>
    <col min="5" max="5" width="24.375" customWidth="1"/>
    <col min="6" max="6" width="21.875" customWidth="1"/>
    <col min="7" max="7" width="36.375" customWidth="1"/>
    <col min="8" max="8" width="10.5" customWidth="1"/>
    <col min="9" max="9" width="13.5" customWidth="1"/>
    <col min="10" max="10" width="13.875" customWidth="1"/>
    <col min="11" max="11" width="37.25" customWidth="1"/>
  </cols>
  <sheetData>
    <row r="1" spans="1:13" x14ac:dyDescent="0.2">
      <c r="A1" s="7" t="s">
        <v>218</v>
      </c>
      <c r="B1" s="7" t="s">
        <v>222</v>
      </c>
      <c r="C1" s="7" t="s">
        <v>220</v>
      </c>
      <c r="D1" s="7" t="s">
        <v>219</v>
      </c>
      <c r="E1" s="8" t="s">
        <v>223</v>
      </c>
      <c r="F1" s="7" t="s">
        <v>224</v>
      </c>
      <c r="G1" s="7" t="s">
        <v>225</v>
      </c>
      <c r="H1" s="9" t="s">
        <v>226</v>
      </c>
      <c r="I1" s="10" t="s">
        <v>221</v>
      </c>
      <c r="J1" s="11" t="s">
        <v>227</v>
      </c>
      <c r="K1" s="7" t="s">
        <v>341</v>
      </c>
      <c r="L1" s="7"/>
      <c r="M1" s="7"/>
    </row>
    <row r="2" spans="1:13" x14ac:dyDescent="0.2">
      <c r="A2" s="16" t="str">
        <f>读编码!B2</f>
        <v>00074</v>
      </c>
      <c r="B2" t="str">
        <f>VLOOKUP(A2,总计!$A$2:$L$123,11,0)</f>
        <v>浙商期货有限公司</v>
      </c>
      <c r="C2" t="str">
        <f>VLOOKUP(A2,总计!$A$2:$E$123,5,0)</f>
        <v>招商证券</v>
      </c>
      <c r="D2" t="str">
        <f>VLOOKUP(A2,总计!$A$2:$D$123,3,0)</f>
        <v>SY5923</v>
      </c>
      <c r="E2" s="30" t="str">
        <f>VLOOKUP(A2,总计!$A$2:$L$123,9,0)</f>
        <v>国信证券股份有限公司</v>
      </c>
      <c r="F2" s="13" t="str">
        <f>VLOOKUP(A2,总计!$A$2:$L$123,10,0)</f>
        <v>410800012333</v>
      </c>
      <c r="G2" t="str">
        <f>VLOOKUP(A2,总计!$A$2:$L$123,6,0)</f>
        <v>九章幻方皓月4号私募基金</v>
      </c>
      <c r="H2" s="12" t="s">
        <v>471</v>
      </c>
      <c r="I2" s="14">
        <f>读编码!D2</f>
        <v>5810000</v>
      </c>
      <c r="J2" s="15" t="str">
        <f>F2</f>
        <v>410800012333</v>
      </c>
      <c r="K2" t="str">
        <f>VLOOKUP(A2,总计!$A$2:$L$123,4,0)</f>
        <v>浙江九章-宁波幻方量化</v>
      </c>
    </row>
    <row r="3" spans="1:13" x14ac:dyDescent="0.2">
      <c r="A3" s="16" t="str">
        <f>读编码!B3</f>
        <v>20211</v>
      </c>
      <c r="B3" t="str">
        <f>VLOOKUP(A3,总计!$A$2:$L$123,11,0)</f>
        <v>兴业期货有限公司</v>
      </c>
      <c r="C3" t="str">
        <f>VLOOKUP(A3,总计!$A$2:$E$123,5,0)</f>
        <v>招商证券</v>
      </c>
      <c r="D3" t="str">
        <f>VLOOKUP(A3,总计!$A$2:$D$123,3,0)</f>
        <v>SGW146</v>
      </c>
      <c r="E3" s="30" t="str">
        <f>VLOOKUP(A3,总计!$A$2:$L$123,9,0)</f>
        <v>国泰君安证券股份有限公司</v>
      </c>
      <c r="F3" s="13" t="str">
        <f>VLOOKUP(A3,总计!$A$2:$L$123,10,0)</f>
        <v>31040028089213</v>
      </c>
      <c r="G3" t="str">
        <f>VLOOKUP(A3,总计!$A$2:$L$123,6,0)</f>
        <v>幻方量化专享2号2期私募证券投资基金</v>
      </c>
      <c r="H3" s="12" t="s">
        <v>471</v>
      </c>
      <c r="I3" s="14">
        <f>读编码!D3</f>
        <v>3840000</v>
      </c>
      <c r="J3" s="15" t="str">
        <f t="shared" ref="J3:J66" si="0">F3</f>
        <v>31040028089213</v>
      </c>
      <c r="K3" t="str">
        <f>VLOOKUP(A3,总计!$A$2:$L$123,4,0)</f>
        <v>宁波幻方量化投资管理合伙企业（有限合伙）</v>
      </c>
    </row>
    <row r="4" spans="1:13" x14ac:dyDescent="0.2">
      <c r="A4" s="16" t="str">
        <f>读编码!B4</f>
        <v>20010</v>
      </c>
      <c r="B4" t="str">
        <f>VLOOKUP(A4,总计!$A$2:$L$123,11,0)</f>
        <v>永安期货股份有限公司</v>
      </c>
      <c r="C4" t="str">
        <f>VLOOKUP(A4,总计!$A$2:$E$123,5,0)</f>
        <v>国信证券</v>
      </c>
      <c r="D4" t="str">
        <f>VLOOKUP(A4,总计!$A$2:$D$123,3,0)</f>
        <v>S83125</v>
      </c>
      <c r="E4" s="30" t="str">
        <f>VLOOKUP(A4,总计!$A$2:$L$123,9,0)</f>
        <v>安信证券股份有限公司</v>
      </c>
      <c r="F4" s="13" t="str">
        <f>VLOOKUP(A4,总计!$A$2:$L$123,10,0)</f>
        <v>900700000571</v>
      </c>
      <c r="G4" t="str">
        <f>VLOOKUP(A4,总计!$A$2:$L$123,6,0)</f>
        <v>幻方欣荣01号</v>
      </c>
      <c r="H4" s="12" t="s">
        <v>471</v>
      </c>
      <c r="I4" s="14">
        <f>读编码!D4</f>
        <v>1560000</v>
      </c>
      <c r="J4" s="15" t="str">
        <f t="shared" si="0"/>
        <v>900700000571</v>
      </c>
      <c r="K4" t="str">
        <f>VLOOKUP(A4,总计!$A$2:$L$123,4,0)</f>
        <v>浙江九章资产管理有限公司</v>
      </c>
    </row>
    <row r="5" spans="1:13" x14ac:dyDescent="0.2">
      <c r="A5" s="16" t="str">
        <f>读编码!B5</f>
        <v>00275</v>
      </c>
      <c r="B5" t="str">
        <f>VLOOKUP(A5,总计!$A$2:$L$123,11,0)</f>
        <v>建信期货有限公司</v>
      </c>
      <c r="C5" t="str">
        <f>VLOOKUP(A5,总计!$A$2:$E$123,5,0)</f>
        <v>国信证券</v>
      </c>
      <c r="D5" t="str">
        <f>VLOOKUP(A5,总计!$A$2:$D$123,3,0)</f>
        <v>SLH607</v>
      </c>
      <c r="E5" s="30" t="str">
        <f>VLOOKUP(A5,总计!$A$2:$L$123,9,0)</f>
        <v>国信证券股份有限公司</v>
      </c>
      <c r="F5" s="13" t="str">
        <f>VLOOKUP(A5,总计!$A$2:$L$123,10,0)</f>
        <v>620000800729</v>
      </c>
      <c r="G5" t="str">
        <f>VLOOKUP(A5,总计!$A$2:$L$123,6,0)</f>
        <v>幻方蚂蚁天弘5号私募证券投资基金</v>
      </c>
      <c r="H5" s="12" t="s">
        <v>471</v>
      </c>
      <c r="I5" s="14">
        <f>读编码!D5</f>
        <v>660000</v>
      </c>
      <c r="J5" s="15" t="str">
        <f t="shared" si="0"/>
        <v>620000800729</v>
      </c>
      <c r="K5" t="str">
        <f>VLOOKUP(A5,总计!$A$2:$L$123,4,0)</f>
        <v>宁波幻方量化投资管理合伙企业（有限合伙）</v>
      </c>
    </row>
    <row r="6" spans="1:13" x14ac:dyDescent="0.2">
      <c r="A6" s="16" t="str">
        <f>读编码!B6</f>
        <v>00273</v>
      </c>
      <c r="B6" t="str">
        <f>VLOOKUP(A6,总计!$A$2:$L$123,11,0)</f>
        <v>建信期货有限公司</v>
      </c>
      <c r="C6" t="str">
        <f>VLOOKUP(A6,总计!$A$2:$E$123,5,0)</f>
        <v>国信证券</v>
      </c>
      <c r="D6" t="str">
        <f>VLOOKUP(A6,总计!$A$2:$D$123,3,0)</f>
        <v>SLD202</v>
      </c>
      <c r="E6" s="30" t="str">
        <f>VLOOKUP(A6,总计!$A$2:$L$123,9,0)</f>
        <v>国信证券股份有限公司</v>
      </c>
      <c r="F6" s="13" t="str">
        <f>VLOOKUP(A6,总计!$A$2:$L$123,10,0)</f>
        <v>416600045945</v>
      </c>
      <c r="G6" t="str">
        <f>VLOOKUP(A6,总计!$A$2:$L$123,6,0)</f>
        <v>幻方蚂蚁天弘3号私募证券投资基金</v>
      </c>
      <c r="H6" s="12" t="s">
        <v>471</v>
      </c>
      <c r="I6" s="14">
        <f>读编码!D6</f>
        <v>630000</v>
      </c>
      <c r="J6" s="15" t="str">
        <f t="shared" si="0"/>
        <v>416600045945</v>
      </c>
      <c r="K6" t="str">
        <f>VLOOKUP(A6,总计!$A$2:$L$123,4,0)</f>
        <v>宁波幻方量化投资管理合伙企业（有限合伙）</v>
      </c>
    </row>
    <row r="7" spans="1:13" x14ac:dyDescent="0.2">
      <c r="A7" s="16" t="str">
        <f>读编码!B7</f>
        <v>00234</v>
      </c>
      <c r="B7" t="str">
        <f>VLOOKUP(A7,总计!$A$2:$L$123,11,0)</f>
        <v>宏源期货有限公司</v>
      </c>
      <c r="C7" t="str">
        <f>VLOOKUP(A7,总计!$A$2:$E$123,5,0)</f>
        <v>招商证券</v>
      </c>
      <c r="D7" t="str">
        <f>VLOOKUP(A7,总计!$A$2:$D$123,3,0)</f>
        <v>SJA167</v>
      </c>
      <c r="E7" s="30" t="str">
        <f>VLOOKUP(A7,总计!$A$2:$L$123,9,0)</f>
        <v>申万宏源证券有限公司</v>
      </c>
      <c r="F7" s="13" t="str">
        <f>VLOOKUP(A7,总计!$A$2:$L$123,10,0)</f>
        <v>1809000388</v>
      </c>
      <c r="G7" t="str">
        <f>VLOOKUP(A7,总计!$A$2:$L$123,6,0)</f>
        <v>幻方智晟量化专享22号1期私募证券投资基金</v>
      </c>
      <c r="H7" s="12" t="s">
        <v>471</v>
      </c>
      <c r="I7" s="14">
        <f>读编码!D7</f>
        <v>10490000</v>
      </c>
      <c r="J7" s="15" t="str">
        <f t="shared" si="0"/>
        <v>1809000388</v>
      </c>
      <c r="K7" t="str">
        <f>VLOOKUP(A7,总计!$A$2:$L$123,4,0)</f>
        <v>宁波幻方量化投资管理合伙企业（有限合伙）</v>
      </c>
    </row>
    <row r="8" spans="1:13" x14ac:dyDescent="0.2">
      <c r="A8" s="16" t="str">
        <f>读编码!B8</f>
        <v>00274</v>
      </c>
      <c r="B8" t="str">
        <f>VLOOKUP(A8,总计!$A$2:$L$123,11,0)</f>
        <v>建信期货有限公司</v>
      </c>
      <c r="C8" t="str">
        <f>VLOOKUP(A8,总计!$A$2:$E$123,5,0)</f>
        <v>国信证券</v>
      </c>
      <c r="D8" t="str">
        <f>VLOOKUP(A8,总计!$A$2:$D$123,3,0)</f>
        <v>SLD204</v>
      </c>
      <c r="E8" s="30" t="str">
        <f>VLOOKUP(A8,总计!$A$2:$L$123,9,0)</f>
        <v>国信证券股份有限公司</v>
      </c>
      <c r="F8" s="13" t="str">
        <f>VLOOKUP(A8,总计!$A$2:$L$123,10,0)</f>
        <v>620000800728</v>
      </c>
      <c r="G8" t="str">
        <f>VLOOKUP(A8,总计!$A$2:$L$123,6,0)</f>
        <v>幻方蚂蚁天弘4号私募证券投资基金</v>
      </c>
      <c r="H8" s="12" t="s">
        <v>471</v>
      </c>
      <c r="I8" s="14">
        <f>读编码!D8</f>
        <v>630000</v>
      </c>
      <c r="J8" s="15" t="str">
        <f t="shared" si="0"/>
        <v>620000800728</v>
      </c>
      <c r="K8" t="str">
        <f>VLOOKUP(A8,总计!$A$2:$L$123,4,0)</f>
        <v>宁波幻方量化投资管理合伙企业（有限合伙）</v>
      </c>
    </row>
    <row r="9" spans="1:13" x14ac:dyDescent="0.2">
      <c r="A9" s="16" t="str">
        <f>读编码!B9</f>
        <v>20080</v>
      </c>
      <c r="B9" t="str">
        <f>VLOOKUP(A9,总计!$A$2:$L$123,11,0)</f>
        <v>国泰君安期货有限公司</v>
      </c>
      <c r="C9" t="str">
        <f>VLOOKUP(A9,总计!$A$2:$E$123,5,0)</f>
        <v>招商证券</v>
      </c>
      <c r="D9" t="str">
        <f>VLOOKUP(A9,总计!$A$2:$D$123,3,0)</f>
        <v>SY6995</v>
      </c>
      <c r="E9" s="30" t="str">
        <f>VLOOKUP(A9,总计!$A$2:$L$123,9,0)</f>
        <v>国泰君安证券股份有限公司</v>
      </c>
      <c r="F9" s="13" t="str">
        <f>VLOOKUP(A9,总计!$A$2:$L$123,10,0)</f>
        <v>33010018222666</v>
      </c>
      <c r="G9" t="str">
        <f>VLOOKUP(A9,总计!$A$2:$L$123,6,0)</f>
        <v>九章幻方皓月10号私募基金</v>
      </c>
      <c r="H9" s="12" t="s">
        <v>471</v>
      </c>
      <c r="I9" s="14">
        <f>读编码!D9</f>
        <v>1580000</v>
      </c>
      <c r="J9" s="15" t="str">
        <f t="shared" si="0"/>
        <v>33010018222666</v>
      </c>
      <c r="K9" t="str">
        <f>VLOOKUP(A9,总计!$A$2:$L$123,4,0)</f>
        <v>浙江九章-宁波幻方量化</v>
      </c>
    </row>
    <row r="10" spans="1:13" x14ac:dyDescent="0.2">
      <c r="A10" s="16" t="str">
        <f>读编码!B10</f>
        <v>00084</v>
      </c>
      <c r="B10" t="str">
        <f>VLOOKUP(A10,总计!$A$2:$L$123,11,0)</f>
        <v>中大期货有限公司</v>
      </c>
      <c r="C10" t="str">
        <f>VLOOKUP(A10,总计!$A$2:$E$123,5,0)</f>
        <v>招商证券</v>
      </c>
      <c r="D10" t="str">
        <f>VLOOKUP(A10,总计!$A$2:$D$123,3,0)</f>
        <v>SCJ418</v>
      </c>
      <c r="E10" s="30" t="str">
        <f>VLOOKUP(A10,总计!$A$2:$L$123,9,0)</f>
        <v>安信证券股份有限公司</v>
      </c>
      <c r="F10" s="13" t="str">
        <f>VLOOKUP(A10,总计!$A$2:$L$123,10,0)</f>
        <v>010000068687</v>
      </c>
      <c r="G10" t="str">
        <f>VLOOKUP(A10,总计!$A$2:$L$123,6,0)</f>
        <v>九章幻方皓月12号私募基金</v>
      </c>
      <c r="H10" s="12" t="s">
        <v>471</v>
      </c>
      <c r="I10" s="14">
        <f>读编码!D10</f>
        <v>5590000</v>
      </c>
      <c r="J10" s="15" t="str">
        <f t="shared" si="0"/>
        <v>010000068687</v>
      </c>
      <c r="K10" t="str">
        <f>VLOOKUP(A10,总计!$A$2:$L$123,4,0)</f>
        <v>浙江九章-宁波幻方量化</v>
      </c>
    </row>
    <row r="11" spans="1:13" x14ac:dyDescent="0.2">
      <c r="A11" s="16" t="str">
        <f>读编码!B11</f>
        <v>00271</v>
      </c>
      <c r="B11" t="str">
        <f>VLOOKUP(A11,总计!$A$2:$L$123,11,0)</f>
        <v>建信期货有限公司</v>
      </c>
      <c r="C11" t="str">
        <f>VLOOKUP(A11,总计!$A$2:$E$123,5,0)</f>
        <v>国信证券</v>
      </c>
      <c r="D11" t="str">
        <f>VLOOKUP(A11,总计!$A$2:$D$123,3,0)</f>
        <v>SLD199</v>
      </c>
      <c r="E11" s="30" t="str">
        <f>VLOOKUP(A11,总计!$A$2:$L$123,9,0)</f>
        <v>国信证券股份有限公司</v>
      </c>
      <c r="F11" s="13" t="str">
        <f>VLOOKUP(A11,总计!$A$2:$L$123,10,0)</f>
        <v>416600045892</v>
      </c>
      <c r="G11" t="str">
        <f>VLOOKUP(A11,总计!$A$2:$L$123,6,0)</f>
        <v>幻方蚂蚁天弘1号私募证券投资基金</v>
      </c>
      <c r="H11" s="12" t="s">
        <v>471</v>
      </c>
      <c r="I11" s="14">
        <f>读编码!D11</f>
        <v>610000</v>
      </c>
      <c r="J11" s="15" t="str">
        <f t="shared" si="0"/>
        <v>416600045892</v>
      </c>
      <c r="K11" t="str">
        <f>VLOOKUP(A11,总计!$A$2:$L$123,4,0)</f>
        <v>宁波幻方量化投资管理合伙企业（有限合伙）</v>
      </c>
    </row>
    <row r="12" spans="1:13" x14ac:dyDescent="0.2">
      <c r="A12" s="16" t="str">
        <f>读编码!B12</f>
        <v>00272</v>
      </c>
      <c r="B12" t="str">
        <f>VLOOKUP(A12,总计!$A$2:$L$123,11,0)</f>
        <v>建信期货有限公司</v>
      </c>
      <c r="C12" t="str">
        <f>VLOOKUP(A12,总计!$A$2:$E$123,5,0)</f>
        <v>国信证券</v>
      </c>
      <c r="D12" t="str">
        <f>VLOOKUP(A12,总计!$A$2:$D$123,3,0)</f>
        <v>SLD200</v>
      </c>
      <c r="E12" s="30" t="str">
        <f>VLOOKUP(A12,总计!$A$2:$L$123,9,0)</f>
        <v>国信证券股份有限公司</v>
      </c>
      <c r="F12" s="13" t="str">
        <f>VLOOKUP(A12,总计!$A$2:$L$123,10,0)</f>
        <v>416600045923</v>
      </c>
      <c r="G12" t="str">
        <f>VLOOKUP(A12,总计!$A$2:$L$123,6,0)</f>
        <v>幻方蚂蚁天弘2号私募证券投资基金</v>
      </c>
      <c r="H12" s="12" t="s">
        <v>471</v>
      </c>
      <c r="I12" s="14">
        <f>读编码!D12</f>
        <v>610000</v>
      </c>
      <c r="J12" s="15" t="str">
        <f t="shared" si="0"/>
        <v>416600045923</v>
      </c>
      <c r="K12" t="str">
        <f>VLOOKUP(A12,总计!$A$2:$L$123,4,0)</f>
        <v>宁波幻方量化投资管理合伙企业（有限合伙）</v>
      </c>
    </row>
    <row r="13" spans="1:13" x14ac:dyDescent="0.2">
      <c r="A13" s="16" t="str">
        <f>读编码!B13</f>
        <v>20083</v>
      </c>
      <c r="B13" t="str">
        <f>VLOOKUP(A13,总计!$A$2:$L$123,11,0)</f>
        <v>国泰君安期货有限公司</v>
      </c>
      <c r="C13" t="str">
        <f>VLOOKUP(A13,总计!$A$2:$E$123,5,0)</f>
        <v>招商证券</v>
      </c>
      <c r="D13" t="str">
        <f>VLOOKUP(A13,总计!$A$2:$D$123,3,0)</f>
        <v>SCJ396</v>
      </c>
      <c r="E13" s="30" t="str">
        <f>VLOOKUP(A13,总计!$A$2:$L$123,9,0)</f>
        <v>中泰证券股份有限公司</v>
      </c>
      <c r="F13" s="13" t="str">
        <f>VLOOKUP(A13,总计!$A$2:$L$123,10,0)</f>
        <v>102110002843</v>
      </c>
      <c r="G13" t="str">
        <f>VLOOKUP(A13,总计!$A$2:$L$123,6,0)</f>
        <v>九章幻方皓月11号私募基金</v>
      </c>
      <c r="H13" s="12" t="s">
        <v>471</v>
      </c>
      <c r="I13" s="14">
        <f>读编码!D13</f>
        <v>1790000</v>
      </c>
      <c r="J13" s="15" t="str">
        <f t="shared" si="0"/>
        <v>102110002843</v>
      </c>
      <c r="K13" t="str">
        <f>VLOOKUP(A13,总计!$A$2:$L$123,4,0)</f>
        <v>浙江九章-宁波幻方量化</v>
      </c>
    </row>
    <row r="14" spans="1:13" x14ac:dyDescent="0.2">
      <c r="A14" s="16" t="str">
        <f>读编码!B14</f>
        <v>00154</v>
      </c>
      <c r="B14" t="str">
        <f>VLOOKUP(A14,总计!$A$2:$L$123,11,0)</f>
        <v>中大期货有限公司</v>
      </c>
      <c r="C14" t="str">
        <f>VLOOKUP(A14,总计!$A$2:$E$123,5,0)</f>
        <v>招商证券</v>
      </c>
      <c r="D14" t="str">
        <f>VLOOKUP(A14,总计!$A$2:$D$123,3,0)</f>
        <v>SGK467</v>
      </c>
      <c r="E14" s="30" t="str">
        <f>VLOOKUP(A14,总计!$A$2:$L$123,9,0)</f>
        <v>招商证券股份有限公司</v>
      </c>
      <c r="F14" s="13" t="str">
        <f>VLOOKUP(A14,总计!$A$2:$L$123,10,0)</f>
        <v>0932466150</v>
      </c>
      <c r="G14" t="str">
        <f>VLOOKUP(A14,总计!$A$2:$L$123,6,0)</f>
        <v>九章量化专享2号1期私募证券投资基金</v>
      </c>
      <c r="H14" s="12" t="s">
        <v>471</v>
      </c>
      <c r="I14" s="14">
        <f>读编码!D14</f>
        <v>8010000</v>
      </c>
      <c r="J14" s="15" t="str">
        <f t="shared" si="0"/>
        <v>0932466150</v>
      </c>
      <c r="K14" t="str">
        <f>VLOOKUP(A14,总计!$A$2:$L$123,4,0)</f>
        <v>浙江九章资产管理有限公司</v>
      </c>
    </row>
    <row r="15" spans="1:13" x14ac:dyDescent="0.2">
      <c r="A15" s="16" t="str">
        <f>读编码!B15</f>
        <v>00167</v>
      </c>
      <c r="B15" t="str">
        <f>VLOOKUP(A15,总计!$A$2:$L$123,11,0)</f>
        <v>中信期货有限公司</v>
      </c>
      <c r="C15" t="str">
        <f>VLOOKUP(A15,总计!$A$2:$E$123,5,0)</f>
        <v>招商证券</v>
      </c>
      <c r="D15" t="str">
        <f>VLOOKUP(A15,总计!$A$2:$D$123,3,0)</f>
        <v>SGP577</v>
      </c>
      <c r="E15" s="30" t="str">
        <f>VLOOKUP(A15,总计!$A$2:$L$123,9,0)</f>
        <v>招商证券股份有限公司</v>
      </c>
      <c r="F15" s="13" t="str">
        <f>VLOOKUP(A15,总计!$A$2:$L$123,10,0)</f>
        <v>0932466147</v>
      </c>
      <c r="G15" t="str">
        <f>VLOOKUP(A15,总计!$A$2:$L$123,6,0)</f>
        <v>九章量化皓月23号私募证券投资基金</v>
      </c>
      <c r="H15" s="12" t="s">
        <v>471</v>
      </c>
      <c r="I15" s="14">
        <f>读编码!D15</f>
        <v>9210000</v>
      </c>
      <c r="J15" s="15" t="str">
        <f t="shared" si="0"/>
        <v>0932466147</v>
      </c>
      <c r="K15" t="str">
        <f>VLOOKUP(A15,总计!$A$2:$L$123,4,0)</f>
        <v>浙江九章资产管理有限公司</v>
      </c>
    </row>
    <row r="16" spans="1:13" x14ac:dyDescent="0.2">
      <c r="A16" s="16" t="str">
        <f>读编码!B16</f>
        <v>00068</v>
      </c>
      <c r="B16" t="str">
        <f>VLOOKUP(A16,总计!$A$2:$L$123,11,0)</f>
        <v>招商期货有限公司</v>
      </c>
      <c r="C16" t="str">
        <f>VLOOKUP(A16,总计!$A$2:$E$123,5,0)</f>
        <v>招商证券</v>
      </c>
      <c r="D16" t="str">
        <f>VLOOKUP(A16,总计!$A$2:$D$123,3,0)</f>
        <v>SW7027</v>
      </c>
      <c r="E16" s="30" t="str">
        <f>VLOOKUP(A16,总计!$A$2:$L$123,9,0)</f>
        <v>招商证券股份有限公司</v>
      </c>
      <c r="F16" s="13" t="str">
        <f>VLOOKUP(A16,总计!$A$2:$L$123,10,0)</f>
        <v>0932466153</v>
      </c>
      <c r="G16" t="str">
        <f>VLOOKUP(A16,总计!$A$2:$L$123,6,0)</f>
        <v>幻方星月石9号私募基金</v>
      </c>
      <c r="H16" s="12" t="s">
        <v>471</v>
      </c>
      <c r="I16" s="14">
        <f>读编码!D16</f>
        <v>12460000</v>
      </c>
      <c r="J16" s="15" t="str">
        <f t="shared" si="0"/>
        <v>0932466153</v>
      </c>
      <c r="K16" t="str">
        <f>VLOOKUP(A16,总计!$A$2:$L$123,4,0)</f>
        <v>浙江九章-宁波幻方量化</v>
      </c>
    </row>
    <row r="17" spans="1:11" x14ac:dyDescent="0.2">
      <c r="A17" s="16" t="str">
        <f>读编码!B17</f>
        <v>00179</v>
      </c>
      <c r="B17" t="str">
        <f>VLOOKUP(A17,总计!$A$2:$L$123,11,0)</f>
        <v>招商期货有限公司</v>
      </c>
      <c r="C17" t="str">
        <f>VLOOKUP(A17,总计!$A$2:$E$123,5,0)</f>
        <v>招商证券</v>
      </c>
      <c r="D17" t="str">
        <f>VLOOKUP(A17,总计!$A$2:$D$123,3,0)</f>
        <v>SGR218</v>
      </c>
      <c r="E17" s="30" t="str">
        <f>VLOOKUP(A17,总计!$A$2:$L$123,9,0)</f>
        <v>招商证券股份有限公司</v>
      </c>
      <c r="F17" s="13" t="str">
        <f>VLOOKUP(A17,总计!$A$2:$L$123,10,0)</f>
        <v>0932466159</v>
      </c>
      <c r="G17" t="str">
        <f>VLOOKUP(A17,总计!$A$2:$L$123,6,0)</f>
        <v>九章量化皓月29号私募证券投资基金</v>
      </c>
      <c r="H17" s="12" t="s">
        <v>471</v>
      </c>
      <c r="I17" s="14">
        <f>读编码!D17</f>
        <v>10450000</v>
      </c>
      <c r="J17" s="15" t="str">
        <f t="shared" si="0"/>
        <v>0932466159</v>
      </c>
      <c r="K17" t="str">
        <f>VLOOKUP(A17,总计!$A$2:$L$123,4,0)</f>
        <v>浙江九章资产管理有限公司</v>
      </c>
    </row>
    <row r="18" spans="1:11" x14ac:dyDescent="0.2">
      <c r="A18" s="16" t="str">
        <f>读编码!B18</f>
        <v>00175</v>
      </c>
      <c r="B18" t="str">
        <f>VLOOKUP(A18,总计!$A$2:$L$123,11,0)</f>
        <v>国投安信期货有限公司</v>
      </c>
      <c r="C18" t="str">
        <f>VLOOKUP(A18,总计!$A$2:$E$123,5,0)</f>
        <v>安信证券</v>
      </c>
      <c r="D18" t="str">
        <f>VLOOKUP(A18,总计!$A$2:$D$123,3,0)</f>
        <v>SGQ579</v>
      </c>
      <c r="E18" s="30" t="str">
        <f>VLOOKUP(A18,总计!$A$2:$L$123,9,0)</f>
        <v>安信证券股份有限公司</v>
      </c>
      <c r="F18" s="13" t="str">
        <f>VLOOKUP(A18,总计!$A$2:$L$123,10,0)</f>
        <v>010000069143</v>
      </c>
      <c r="G18" t="str">
        <f>VLOOKUP(A18,总计!$A$2:$L$123,6,0)</f>
        <v>九章量化专享4号1期私募证券投资基金</v>
      </c>
      <c r="H18" s="12" t="s">
        <v>471</v>
      </c>
      <c r="I18" s="14">
        <f>读编码!D18</f>
        <v>6230000</v>
      </c>
      <c r="J18" s="15" t="str">
        <f t="shared" si="0"/>
        <v>010000069143</v>
      </c>
      <c r="K18" t="str">
        <f>VLOOKUP(A18,总计!$A$2:$L$123,4,0)</f>
        <v>浙江九章资产管理有限公司</v>
      </c>
    </row>
    <row r="19" spans="1:11" x14ac:dyDescent="0.2">
      <c r="A19" s="16" t="str">
        <f>读编码!B19</f>
        <v>00076</v>
      </c>
      <c r="B19" t="str">
        <f>VLOOKUP(A19,总计!$A$2:$L$123,11,0)</f>
        <v>浙商期货有限公司</v>
      </c>
      <c r="C19" t="str">
        <f>VLOOKUP(A19,总计!$A$2:$E$123,5,0)</f>
        <v>招商证券</v>
      </c>
      <c r="D19" t="str">
        <f>VLOOKUP(A19,总计!$A$2:$D$123,3,0)</f>
        <v>SY6989</v>
      </c>
      <c r="E19" s="30" t="str">
        <f>VLOOKUP(A19,总计!$A$2:$L$123,9,0)</f>
        <v>招商证券股份有限公司</v>
      </c>
      <c r="F19" s="13">
        <f>VLOOKUP(A19,总计!$A$2:$L$123,10,0)</f>
        <v>5590000039</v>
      </c>
      <c r="G19" t="str">
        <f>VLOOKUP(A19,总计!$A$2:$L$123,6,0)</f>
        <v>九章幻方皓月6号私募基金</v>
      </c>
      <c r="H19" s="12" t="s">
        <v>471</v>
      </c>
      <c r="I19" s="14">
        <f>读编码!D19</f>
        <v>8560000</v>
      </c>
      <c r="J19" s="15">
        <f t="shared" si="0"/>
        <v>5590000039</v>
      </c>
      <c r="K19" t="str">
        <f>VLOOKUP(A19,总计!$A$2:$L$123,4,0)</f>
        <v>浙江九章-宁波幻方量化</v>
      </c>
    </row>
    <row r="20" spans="1:11" x14ac:dyDescent="0.2">
      <c r="A20" s="16" t="str">
        <f>读编码!B20</f>
        <v>00178</v>
      </c>
      <c r="B20" t="str">
        <f>VLOOKUP(A20,总计!$A$2:$L$123,11,0)</f>
        <v>招商期货有限公司</v>
      </c>
      <c r="C20" t="str">
        <f>VLOOKUP(A20,总计!$A$2:$E$123,5,0)</f>
        <v>招商证券</v>
      </c>
      <c r="D20" t="str">
        <f>VLOOKUP(A20,总计!$A$2:$D$123,3,0)</f>
        <v>SGR217</v>
      </c>
      <c r="E20" s="30" t="str">
        <f>VLOOKUP(A20,总计!$A$2:$L$123,9,0)</f>
        <v>招商证券股份有限公司</v>
      </c>
      <c r="F20" s="13" t="str">
        <f>VLOOKUP(A20,总计!$A$2:$L$123,10,0)</f>
        <v>0932466158</v>
      </c>
      <c r="G20" t="str">
        <f>VLOOKUP(A20,总计!$A$2:$L$123,6,0)</f>
        <v>九章量化皓月28号私募证券投资基金</v>
      </c>
      <c r="H20" s="12" t="s">
        <v>471</v>
      </c>
      <c r="I20" s="14">
        <f>读编码!D20</f>
        <v>9750000</v>
      </c>
      <c r="J20" s="15" t="str">
        <f t="shared" si="0"/>
        <v>0932466158</v>
      </c>
      <c r="K20" t="str">
        <f>VLOOKUP(A20,总计!$A$2:$L$123,4,0)</f>
        <v>浙江九章资产管理有限公司</v>
      </c>
    </row>
    <row r="21" spans="1:11" x14ac:dyDescent="0.2">
      <c r="A21" s="16" t="str">
        <f>读编码!B21</f>
        <v>00247</v>
      </c>
      <c r="B21" t="str">
        <f>VLOOKUP(A21,总计!$A$2:$L$123,11,0)</f>
        <v>中信期货有限公司</v>
      </c>
      <c r="C21" t="str">
        <f>VLOOKUP(A21,总计!$A$2:$E$123,5,0)</f>
        <v>招商证券</v>
      </c>
      <c r="D21" t="str">
        <f>VLOOKUP(A21,总计!$A$2:$D$123,3,0)</f>
        <v>SJD072</v>
      </c>
      <c r="E21" s="30" t="str">
        <f>VLOOKUP(A21,总计!$A$2:$L$123,9,0)</f>
        <v>招商证券股份有限公司</v>
      </c>
      <c r="F21" s="13" t="str">
        <f>VLOOKUP(A21,总计!$A$2:$L$123,10,0)</f>
        <v>0978410789</v>
      </c>
      <c r="G21" t="str">
        <f>VLOOKUP(A21,总计!$A$2:$L$123,6,0)</f>
        <v>幻方量化对冲11号私募证券投资基金</v>
      </c>
      <c r="H21" s="12" t="s">
        <v>471</v>
      </c>
      <c r="I21" s="14">
        <f>读编码!D21</f>
        <v>6640000</v>
      </c>
      <c r="J21" s="15" t="str">
        <f t="shared" si="0"/>
        <v>0978410789</v>
      </c>
      <c r="K21" t="str">
        <f>VLOOKUP(A21,总计!$A$2:$L$123,4,0)</f>
        <v>宁波幻方量化投资管理合伙企业（有限合伙）</v>
      </c>
    </row>
    <row r="22" spans="1:11" x14ac:dyDescent="0.2">
      <c r="A22" s="16" t="str">
        <f>读编码!B22</f>
        <v>00134</v>
      </c>
      <c r="B22" t="str">
        <f>VLOOKUP(A22,总计!$A$2:$L$123,11,0)</f>
        <v>银河期货有限公司</v>
      </c>
      <c r="C22" t="str">
        <f>VLOOKUP(A22,总计!$A$2:$E$123,5,0)</f>
        <v>招商证券</v>
      </c>
      <c r="D22" t="str">
        <f>VLOOKUP(A22,总计!$A$2:$D$123,3,0)</f>
        <v>SEW481</v>
      </c>
      <c r="E22" s="30" t="str">
        <f>VLOOKUP(A22,总计!$A$2:$L$123,9,0)</f>
        <v>招商证券股份有限公司</v>
      </c>
      <c r="F22" s="13" t="str">
        <f>VLOOKUP(A22,总计!$A$2:$L$123,10,0)</f>
        <v>0932466135</v>
      </c>
      <c r="G22" t="str">
        <f>VLOOKUP(A22,总计!$A$2:$L$123,6,0)</f>
        <v>九章幻方量化定制13号私募证券投资基金</v>
      </c>
      <c r="H22" s="12" t="s">
        <v>471</v>
      </c>
      <c r="I22" s="14">
        <f>读编码!D22</f>
        <v>11410000</v>
      </c>
      <c r="J22" s="15" t="str">
        <f t="shared" si="0"/>
        <v>0932466135</v>
      </c>
      <c r="K22" t="str">
        <f>VLOOKUP(A22,总计!$A$2:$L$123,4,0)</f>
        <v>宁波幻方量化投资管理合伙企业（有限合伙）</v>
      </c>
    </row>
    <row r="23" spans="1:11" x14ac:dyDescent="0.2">
      <c r="A23" s="16" t="str">
        <f>读编码!B23</f>
        <v>20199</v>
      </c>
      <c r="B23" t="str">
        <f>VLOOKUP(A23,总计!$A$2:$L$123,11,0)</f>
        <v>中信建投期货有限公司</v>
      </c>
      <c r="C23" t="str">
        <f>VLOOKUP(A23,总计!$A$2:$E$123,5,0)</f>
        <v>招商证券</v>
      </c>
      <c r="D23" t="str">
        <f>VLOOKUP(A23,总计!$A$2:$D$123,3,0)</f>
        <v>SGV475</v>
      </c>
      <c r="E23" s="30" t="str">
        <f>VLOOKUP(A23,总计!$A$2:$L$123,9,0)</f>
        <v>中信建投证券股份有限公司</v>
      </c>
      <c r="F23" s="13" t="str">
        <f>VLOOKUP(A23,总计!$A$2:$L$123,10,0)</f>
        <v>34898217</v>
      </c>
      <c r="G23" t="str">
        <f>VLOOKUP(A23,总计!$A$2:$L$123,6,0)</f>
        <v>九章量化皓月33号私募证券投资基金</v>
      </c>
      <c r="H23" s="12" t="s">
        <v>471</v>
      </c>
      <c r="I23" s="14">
        <f>读编码!D23</f>
        <v>2220000</v>
      </c>
      <c r="J23" s="15" t="str">
        <f t="shared" si="0"/>
        <v>34898217</v>
      </c>
      <c r="K23" t="str">
        <f>VLOOKUP(A23,总计!$A$2:$L$123,4,0)</f>
        <v>浙江九章资产管理有限公司</v>
      </c>
    </row>
    <row r="24" spans="1:11" x14ac:dyDescent="0.2">
      <c r="A24" s="16" t="str">
        <f>读编码!B24</f>
        <v>20206</v>
      </c>
      <c r="B24" t="str">
        <f>VLOOKUP(A24,总计!$A$2:$L$123,11,0)</f>
        <v>中信建投期货有限公司</v>
      </c>
      <c r="C24" t="str">
        <f>VLOOKUP(A24,总计!$A$2:$E$123,5,0)</f>
        <v>招商证券</v>
      </c>
      <c r="D24" t="str">
        <f>VLOOKUP(A24,总计!$A$2:$D$123,3,0)</f>
        <v>SGW386</v>
      </c>
      <c r="E24" s="30" t="str">
        <f>VLOOKUP(A24,总计!$A$2:$L$123,9,0)</f>
        <v>中信建投证券股份有限公司</v>
      </c>
      <c r="F24" s="13" t="str">
        <f>VLOOKUP(A24,总计!$A$2:$L$123,10,0)</f>
        <v>56639849</v>
      </c>
      <c r="G24" t="str">
        <f>VLOOKUP(A24,总计!$A$2:$L$123,6,0)</f>
        <v>九章星月石12号私募证券投资基金</v>
      </c>
      <c r="H24" s="12" t="s">
        <v>471</v>
      </c>
      <c r="I24" s="14">
        <f>读编码!D24</f>
        <v>770000</v>
      </c>
      <c r="J24" s="15" t="str">
        <f t="shared" si="0"/>
        <v>56639849</v>
      </c>
      <c r="K24" t="str">
        <f>VLOOKUP(A24,总计!$A$2:$L$123,4,0)</f>
        <v>浙江九章资产管理有限公司</v>
      </c>
    </row>
    <row r="25" spans="1:11" x14ac:dyDescent="0.2">
      <c r="A25" s="16" t="str">
        <f>读编码!B25</f>
        <v>00001</v>
      </c>
      <c r="B25" t="str">
        <f>VLOOKUP(A25,总计!$A$2:$L$123,11,0)</f>
        <v>中信期货有限公司</v>
      </c>
      <c r="C25" t="str">
        <f>VLOOKUP(A25,总计!$A$2:$E$123,5,0)</f>
        <v>国信证券</v>
      </c>
      <c r="D25" t="str">
        <f>VLOOKUP(A25,总计!$A$2:$D$123,3,0)</f>
        <v>S83122</v>
      </c>
      <c r="E25" s="30" t="str">
        <f>VLOOKUP(A25,总计!$A$2:$L$123,9,0)</f>
        <v>招商证券股份有限公司</v>
      </c>
      <c r="F25" s="13" t="str">
        <f>VLOOKUP(A25,总计!$A$2:$L$123,10,0)</f>
        <v>0932466141</v>
      </c>
      <c r="G25" t="str">
        <f>VLOOKUP(A25,总计!$A$2:$L$123,6,0)</f>
        <v>幻方鼎立01号</v>
      </c>
      <c r="H25" s="12" t="s">
        <v>471</v>
      </c>
      <c r="I25" s="14">
        <f>读编码!D25</f>
        <v>10040000</v>
      </c>
      <c r="J25" s="15" t="str">
        <f t="shared" si="0"/>
        <v>0932466141</v>
      </c>
      <c r="K25" t="str">
        <f>VLOOKUP(A25,总计!$A$2:$L$123,4,0)</f>
        <v>浙江九章资产管理有限公司</v>
      </c>
    </row>
    <row r="26" spans="1:11" x14ac:dyDescent="0.2">
      <c r="A26" s="16" t="str">
        <f>读编码!B26</f>
        <v>80083</v>
      </c>
      <c r="B26" t="str">
        <f>VLOOKUP(A26,总计!$A$2:$L$123,11,0)</f>
        <v>中大期货有限公司</v>
      </c>
      <c r="C26" t="str">
        <f>VLOOKUP(A26,总计!$A$2:$E$123,5,0)</f>
        <v>招商证券</v>
      </c>
      <c r="D26" t="str">
        <f>VLOOKUP(A26,总计!$A$2:$D$123,3,0)</f>
        <v>SCJ396</v>
      </c>
      <c r="E26" s="30" t="str">
        <f>VLOOKUP(A26,总计!$A$2:$L$123,9,0)</f>
        <v>中信建投证券股份有限公司</v>
      </c>
      <c r="F26" s="13" t="str">
        <f>VLOOKUP(A26,总计!$A$2:$L$123,10,0)</f>
        <v>99175711</v>
      </c>
      <c r="G26" t="str">
        <f>VLOOKUP(A26,总计!$A$2:$L$123,6,0)</f>
        <v>九章幻方皓月11号私募基金</v>
      </c>
      <c r="H26" s="12" t="s">
        <v>471</v>
      </c>
      <c r="I26" s="14">
        <f>读编码!D26</f>
        <v>810000</v>
      </c>
      <c r="J26" s="15" t="str">
        <f t="shared" si="0"/>
        <v>99175711</v>
      </c>
      <c r="K26" t="str">
        <f>VLOOKUP(A26,总计!$A$2:$L$123,4,0)</f>
        <v>浙江九章-宁波幻方量化</v>
      </c>
    </row>
    <row r="27" spans="1:11" x14ac:dyDescent="0.2">
      <c r="A27" s="16" t="str">
        <f>读编码!B27</f>
        <v>00064</v>
      </c>
      <c r="B27" t="str">
        <f>VLOOKUP(A27,总计!$A$2:$L$123,11,0)</f>
        <v>国投安信期货有限公司</v>
      </c>
      <c r="C27" t="str">
        <f>VLOOKUP(A27,总计!$A$2:$E$123,5,0)</f>
        <v>招商证券</v>
      </c>
      <c r="D27" t="str">
        <f>VLOOKUP(A27,总计!$A$2:$D$123,3,0)</f>
        <v>SW7023</v>
      </c>
      <c r="E27" s="30" t="str">
        <f>VLOOKUP(A27,总计!$A$2:$L$123,9,0)</f>
        <v>招商证券股份有限公司</v>
      </c>
      <c r="F27" s="13" t="str">
        <f>VLOOKUP(A27,总计!$A$2:$L$123,10,0)</f>
        <v>0932466125</v>
      </c>
      <c r="G27" t="str">
        <f>VLOOKUP(A27,总计!$A$2:$L$123,6,0)</f>
        <v>幻方星月石5号私募基金</v>
      </c>
      <c r="H27" s="12" t="s">
        <v>471</v>
      </c>
      <c r="I27" s="14">
        <f>读编码!D27</f>
        <v>9750000</v>
      </c>
      <c r="J27" s="15" t="str">
        <f t="shared" si="0"/>
        <v>0932466125</v>
      </c>
      <c r="K27" t="str">
        <f>VLOOKUP(A27,总计!$A$2:$L$123,4,0)</f>
        <v>浙江九章-宁波幻方量化</v>
      </c>
    </row>
    <row r="28" spans="1:11" x14ac:dyDescent="0.2">
      <c r="A28" s="16" t="str">
        <f>读编码!B28</f>
        <v>00078</v>
      </c>
      <c r="B28" t="str">
        <f>VLOOKUP(A28,总计!$A$2:$L$123,11,0)</f>
        <v>永安期货股份有限公司</v>
      </c>
      <c r="C28" t="str">
        <f>VLOOKUP(A28,总计!$A$2:$E$123,5,0)</f>
        <v>招商证券</v>
      </c>
      <c r="D28" t="str">
        <f>VLOOKUP(A28,总计!$A$2:$D$123,3,0)</f>
        <v>SY6992</v>
      </c>
      <c r="E28" s="30" t="str">
        <f>VLOOKUP(A28,总计!$A$2:$L$123,9,0)</f>
        <v>国信证券股份有限公司</v>
      </c>
      <c r="F28" s="13" t="str">
        <f>VLOOKUP(A28,总计!$A$2:$L$123,10,0)</f>
        <v>416600006733</v>
      </c>
      <c r="G28" t="str">
        <f>VLOOKUP(A28,总计!$A$2:$L$123,6,0)</f>
        <v>九章幻方皓月8号私募基金</v>
      </c>
      <c r="H28" s="12" t="s">
        <v>471</v>
      </c>
      <c r="I28" s="14">
        <f>读编码!D28</f>
        <v>8600000</v>
      </c>
      <c r="J28" s="15" t="str">
        <f t="shared" si="0"/>
        <v>416600006733</v>
      </c>
      <c r="K28" t="str">
        <f>VLOOKUP(A28,总计!$A$2:$L$123,4,0)</f>
        <v>浙江九章-宁波幻方量化</v>
      </c>
    </row>
    <row r="29" spans="1:11" x14ac:dyDescent="0.2">
      <c r="A29" s="16" t="str">
        <f>读编码!B29</f>
        <v>00206</v>
      </c>
      <c r="B29" t="str">
        <f>VLOOKUP(A29,总计!$A$2:$L$123,11,0)</f>
        <v>兴证期货有限公司</v>
      </c>
      <c r="C29" t="str">
        <f>VLOOKUP(A29,总计!$A$2:$E$123,5,0)</f>
        <v>招商证券</v>
      </c>
      <c r="D29" t="str">
        <f>VLOOKUP(A29,总计!$A$2:$D$123,3,0)</f>
        <v>SGW386</v>
      </c>
      <c r="E29" s="30" t="str">
        <f>VLOOKUP(A29,总计!$A$2:$L$123,9,0)</f>
        <v>中信建投证券股份有限公司</v>
      </c>
      <c r="F29" s="13" t="str">
        <f>VLOOKUP(A29,总计!$A$2:$L$123,10,0)</f>
        <v>56642402</v>
      </c>
      <c r="G29" t="str">
        <f>VLOOKUP(A29,总计!$A$2:$L$123,6,0)</f>
        <v>九章星月石12号私募证券投资基金</v>
      </c>
      <c r="H29" s="12" t="s">
        <v>471</v>
      </c>
      <c r="I29" s="14">
        <f>读编码!D29</f>
        <v>2500000</v>
      </c>
      <c r="J29" s="15" t="str">
        <f t="shared" si="0"/>
        <v>56642402</v>
      </c>
      <c r="K29" t="str">
        <f>VLOOKUP(A29,总计!$A$2:$L$123,4,0)</f>
        <v>浙江九章资产管理有限公司</v>
      </c>
    </row>
    <row r="30" spans="1:11" x14ac:dyDescent="0.2">
      <c r="A30" s="16" t="str">
        <f>读编码!B30</f>
        <v>00193</v>
      </c>
      <c r="B30" t="str">
        <f>VLOOKUP(A30,总计!$A$2:$L$123,11,0)</f>
        <v>中信建投期货有限公司</v>
      </c>
      <c r="C30" t="str">
        <f>VLOOKUP(A30,总计!$A$2:$E$123,5,0)</f>
        <v>招商证券</v>
      </c>
      <c r="D30" t="str">
        <f>VLOOKUP(A30,总计!$A$2:$D$123,3,0)</f>
        <v>SGT947</v>
      </c>
      <c r="E30" s="30" t="str">
        <f>VLOOKUP(A30,总计!$A$2:$L$123,9,0)</f>
        <v>中信建投证券股份有限公司</v>
      </c>
      <c r="F30" s="13">
        <f>VLOOKUP(A30,总计!$A$2:$L$123,10,0)</f>
        <v>34874457</v>
      </c>
      <c r="G30" t="str">
        <f>VLOOKUP(A30,总计!$A$2:$L$123,6,0)</f>
        <v>九章量化皓月31号私募证券投资基金</v>
      </c>
      <c r="H30" s="12" t="s">
        <v>471</v>
      </c>
      <c r="I30" s="14">
        <f>读编码!D30</f>
        <v>3000000</v>
      </c>
      <c r="J30" s="15">
        <f t="shared" si="0"/>
        <v>34874457</v>
      </c>
      <c r="K30" t="str">
        <f>VLOOKUP(A30,总计!$A$2:$L$123,4,0)</f>
        <v>浙江九章资产管理有限公司</v>
      </c>
    </row>
    <row r="31" spans="1:11" x14ac:dyDescent="0.2">
      <c r="A31" s="16" t="str">
        <f>读编码!B31</f>
        <v>00172</v>
      </c>
      <c r="B31" t="str">
        <f>VLOOKUP(A31,总计!$A$2:$L$123,11,0)</f>
        <v>永安期货股份有限公司</v>
      </c>
      <c r="C31" t="str">
        <f>VLOOKUP(A31,总计!$A$2:$E$123,5,0)</f>
        <v>招商证券</v>
      </c>
      <c r="D31" t="str">
        <f>VLOOKUP(A31,总计!$A$2:$D$123,3,0)</f>
        <v>SGP695</v>
      </c>
      <c r="E31" s="30" t="str">
        <f>VLOOKUP(A31,总计!$A$2:$L$123,9,0)</f>
        <v>中信建投证券股份有限公司</v>
      </c>
      <c r="F31" s="13" t="str">
        <f>VLOOKUP(A31,总计!$A$2:$L$123,10,0)</f>
        <v>34860442</v>
      </c>
      <c r="G31" t="str">
        <f>VLOOKUP(A31,总计!$A$2:$L$123,6,0)</f>
        <v>九章量化皓月26号私募证券投资基金</v>
      </c>
      <c r="H31" s="12" t="s">
        <v>471</v>
      </c>
      <c r="I31" s="14">
        <f>读编码!D31</f>
        <v>2040000</v>
      </c>
      <c r="J31" s="15" t="str">
        <f t="shared" si="0"/>
        <v>34860442</v>
      </c>
      <c r="K31" t="str">
        <f>VLOOKUP(A31,总计!$A$2:$L$123,4,0)</f>
        <v>浙江九章资产管理有限公司</v>
      </c>
    </row>
    <row r="32" spans="1:11" x14ac:dyDescent="0.2">
      <c r="A32" s="16" t="str">
        <f>读编码!B32</f>
        <v>00192</v>
      </c>
      <c r="B32" t="str">
        <f>VLOOKUP(A32,总计!$A$2:$L$123,11,0)</f>
        <v>中信建投期货有限公司</v>
      </c>
      <c r="C32" t="str">
        <f>VLOOKUP(A32,总计!$A$2:$E$123,5,0)</f>
        <v>招商证券</v>
      </c>
      <c r="D32" t="str">
        <f>VLOOKUP(A32,总计!$A$2:$D$123,3,0)</f>
        <v>SGT945</v>
      </c>
      <c r="E32" s="30" t="str">
        <f>VLOOKUP(A32,总计!$A$2:$L$123,9,0)</f>
        <v>中信建投证券股份有限公司</v>
      </c>
      <c r="F32" s="13" t="str">
        <f>VLOOKUP(A32,总计!$A$2:$L$123,10,0)</f>
        <v>56618942</v>
      </c>
      <c r="G32" t="str">
        <f>VLOOKUP(A32,总计!$A$2:$L$123,6,0)</f>
        <v>九章量化皓月30号私募证券投资基金</v>
      </c>
      <c r="H32" s="12" t="s">
        <v>471</v>
      </c>
      <c r="I32" s="14">
        <f>读编码!D32</f>
        <v>1570000</v>
      </c>
      <c r="J32" s="15" t="str">
        <f t="shared" si="0"/>
        <v>56618942</v>
      </c>
      <c r="K32" t="str">
        <f>VLOOKUP(A32,总计!$A$2:$L$123,4,0)</f>
        <v>浙江九章资产管理有限公司</v>
      </c>
    </row>
    <row r="33" spans="1:11" x14ac:dyDescent="0.2">
      <c r="A33" s="16" t="str">
        <f>读编码!B33</f>
        <v>00166</v>
      </c>
      <c r="B33" t="str">
        <f>VLOOKUP(A33,总计!$A$2:$L$123,11,0)</f>
        <v>永安期货股份有限公司</v>
      </c>
      <c r="C33" t="str">
        <f>VLOOKUP(A33,总计!$A$2:$E$123,5,0)</f>
        <v>招商证券</v>
      </c>
      <c r="D33" t="str">
        <f>VLOOKUP(A33,总计!$A$2:$D$123,3,0)</f>
        <v>SGP575</v>
      </c>
      <c r="E33" s="30" t="str">
        <f>VLOOKUP(A33,总计!$A$2:$L$123,9,0)</f>
        <v>中信建投证券股份有限公司</v>
      </c>
      <c r="F33" s="13" t="str">
        <f>VLOOKUP(A33,总计!$A$2:$L$123,10,0)</f>
        <v>34860522</v>
      </c>
      <c r="G33" t="str">
        <f>VLOOKUP(A33,总计!$A$2:$L$123,6,0)</f>
        <v>九章量化皓月22号私募证券投资基金</v>
      </c>
      <c r="H33" s="12" t="s">
        <v>471</v>
      </c>
      <c r="I33" s="14">
        <f>读编码!D33</f>
        <v>2960000</v>
      </c>
      <c r="J33" s="15" t="str">
        <f t="shared" si="0"/>
        <v>34860522</v>
      </c>
      <c r="K33" t="str">
        <f>VLOOKUP(A33,总计!$A$2:$L$123,4,0)</f>
        <v>浙江九章资产管理有限公司</v>
      </c>
    </row>
    <row r="34" spans="1:11" x14ac:dyDescent="0.2">
      <c r="A34" s="16" t="str">
        <f>读编码!B34</f>
        <v>00098</v>
      </c>
      <c r="B34" t="str">
        <f>VLOOKUP(A34,总计!$A$2:$L$123,11,0)</f>
        <v>国泰君安期货有限公司</v>
      </c>
      <c r="C34" t="str">
        <f>VLOOKUP(A34,总计!$A$2:$E$123,5,0)</f>
        <v>招商证券</v>
      </c>
      <c r="D34" t="str">
        <f>VLOOKUP(A34,总计!$A$2:$D$123,3,0)</f>
        <v>SCT938</v>
      </c>
      <c r="E34" s="30" t="str">
        <f>VLOOKUP(A34,总计!$A$2:$L$123,9,0)</f>
        <v>中信建投证券股份有限公司</v>
      </c>
      <c r="F34" s="13" t="str">
        <f>VLOOKUP(A34,总计!$A$2:$L$123,10,0)</f>
        <v>56618673</v>
      </c>
      <c r="G34" t="str">
        <f>VLOOKUP(A34,总计!$A$2:$L$123,6,0)</f>
        <v>九章幻方明德1号私募基金</v>
      </c>
      <c r="H34" s="12" t="s">
        <v>471</v>
      </c>
      <c r="I34" s="14">
        <f>读编码!D34</f>
        <v>3580000</v>
      </c>
      <c r="J34" s="15" t="str">
        <f t="shared" si="0"/>
        <v>56618673</v>
      </c>
      <c r="K34" t="str">
        <f>VLOOKUP(A34,总计!$A$2:$L$123,4,0)</f>
        <v>浙江九章-宁波幻方量化</v>
      </c>
    </row>
    <row r="35" spans="1:11" x14ac:dyDescent="0.2">
      <c r="A35" s="16" t="str">
        <f>读编码!B35</f>
        <v>00109</v>
      </c>
      <c r="B35" t="str">
        <f>VLOOKUP(A35,总计!$A$2:$L$123,11,0)</f>
        <v>光大期货有限公司</v>
      </c>
      <c r="C35" t="str">
        <f>VLOOKUP(A35,总计!$A$2:$E$123,5,0)</f>
        <v>招商证券</v>
      </c>
      <c r="D35" t="str">
        <f>VLOOKUP(A35,总计!$A$2:$D$123,3,0)</f>
        <v>SEN535</v>
      </c>
      <c r="E35" s="30" t="str">
        <f>VLOOKUP(A35,总计!$A$2:$L$123,9,0)</f>
        <v>中信证券股份有限公司</v>
      </c>
      <c r="F35" s="13">
        <f>VLOOKUP(A35,总计!$A$2:$L$123,10,0)</f>
        <v>34000000225</v>
      </c>
      <c r="G35" t="str">
        <f>VLOOKUP(A35,总计!$A$2:$L$123,6,0)</f>
        <v>九章幻方量化定制2号私募基金</v>
      </c>
      <c r="H35" s="12" t="s">
        <v>471</v>
      </c>
      <c r="I35" s="14">
        <f>读编码!D35</f>
        <v>8340000</v>
      </c>
      <c r="J35" s="15">
        <f t="shared" si="0"/>
        <v>34000000225</v>
      </c>
      <c r="K35" t="str">
        <f>VLOOKUP(A35,总计!$A$2:$L$123,4,0)</f>
        <v>浙江九章资产管理有限公司</v>
      </c>
    </row>
    <row r="36" spans="1:11" x14ac:dyDescent="0.2">
      <c r="A36" s="16" t="str">
        <f>读编码!B36</f>
        <v>00010</v>
      </c>
      <c r="B36" t="str">
        <f>VLOOKUP(A36,总计!$A$2:$L$123,11,0)</f>
        <v>格林大华有限公司</v>
      </c>
      <c r="C36" t="str">
        <f>VLOOKUP(A36,总计!$A$2:$E$123,5,0)</f>
        <v>国信证券</v>
      </c>
      <c r="D36" t="str">
        <f>VLOOKUP(A36,总计!$A$2:$D$123,3,0)</f>
        <v>S83125</v>
      </c>
      <c r="E36" s="30" t="str">
        <f>VLOOKUP(A36,总计!$A$2:$L$123,9,0)</f>
        <v>山西证券股份有限公司</v>
      </c>
      <c r="F36" s="13">
        <f>VLOOKUP(A36,总计!$A$2:$L$123,10,0)</f>
        <v>10118484</v>
      </c>
      <c r="G36" t="str">
        <f>VLOOKUP(A36,总计!$A$2:$L$123,6,0)</f>
        <v>幻方欣荣01号</v>
      </c>
      <c r="H36" s="12" t="s">
        <v>471</v>
      </c>
      <c r="I36" s="14">
        <f>读编码!D36</f>
        <v>6450000</v>
      </c>
      <c r="J36" s="15">
        <f t="shared" si="0"/>
        <v>10118484</v>
      </c>
      <c r="K36" t="str">
        <f>VLOOKUP(A36,总计!$A$2:$L$123,4,0)</f>
        <v>浙江九章资产管理有限公司</v>
      </c>
    </row>
    <row r="37" spans="1:11" x14ac:dyDescent="0.2">
      <c r="A37" s="16" t="str">
        <f>读编码!B37</f>
        <v>00151</v>
      </c>
      <c r="B37" t="str">
        <f>VLOOKUP(A37,总计!$A$2:$L$123,11,0)</f>
        <v>中信期货有限公司</v>
      </c>
      <c r="C37" t="str">
        <f>VLOOKUP(A37,总计!$A$2:$E$123,5,0)</f>
        <v>中信证券</v>
      </c>
      <c r="D37" t="str">
        <f>VLOOKUP(A37,总计!$A$2:$D$123,3,0)</f>
        <v>SGH230</v>
      </c>
      <c r="E37" s="30" t="str">
        <f>VLOOKUP(A37,总计!$A$2:$L$123,9,0)</f>
        <v>中信证券股份有限公司</v>
      </c>
      <c r="F37" s="13" t="str">
        <f>VLOOKUP(A37,总计!$A$2:$L$123,10,0)</f>
        <v>34000000238</v>
      </c>
      <c r="G37" t="str">
        <f>VLOOKUP(A37,总计!$A$2:$L$123,6,0)</f>
        <v>中信证券股份有限公司－九章量化专享3号1期私募证券投资基金</v>
      </c>
      <c r="H37" s="12" t="s">
        <v>471</v>
      </c>
      <c r="I37" s="14">
        <f>读编码!D37</f>
        <v>1970000</v>
      </c>
      <c r="J37" s="15" t="str">
        <f t="shared" si="0"/>
        <v>34000000238</v>
      </c>
      <c r="K37" t="str">
        <f>VLOOKUP(A37,总计!$A$2:$L$123,4,0)</f>
        <v>浙江九章资产管理有限公司</v>
      </c>
    </row>
    <row r="38" spans="1:11" x14ac:dyDescent="0.2">
      <c r="A38" s="16" t="str">
        <f>读编码!B38</f>
        <v>00080</v>
      </c>
      <c r="B38" t="str">
        <f>VLOOKUP(A38,总计!$A$2:$L$123,11,0)</f>
        <v>中信期货有限公司</v>
      </c>
      <c r="C38" t="str">
        <f>VLOOKUP(A38,总计!$A$2:$E$123,5,0)</f>
        <v>招商证券</v>
      </c>
      <c r="D38" t="str">
        <f>VLOOKUP(A38,总计!$A$2:$D$123,3,0)</f>
        <v>SY6995</v>
      </c>
      <c r="E38" s="30" t="str">
        <f>VLOOKUP(A38,总计!$A$2:$L$123,9,0)</f>
        <v>中信证券股份有限公司</v>
      </c>
      <c r="F38" s="13">
        <f>VLOOKUP(A38,总计!$A$2:$L$123,10,0)</f>
        <v>15047098</v>
      </c>
      <c r="G38" t="str">
        <f>VLOOKUP(A38,总计!$A$2:$L$123,6,0)</f>
        <v>九章幻方皓月10号私募基金</v>
      </c>
      <c r="H38" s="12" t="s">
        <v>471</v>
      </c>
      <c r="I38" s="14">
        <f>读编码!D38</f>
        <v>5060000</v>
      </c>
      <c r="J38" s="15">
        <f t="shared" si="0"/>
        <v>15047098</v>
      </c>
      <c r="K38" t="str">
        <f>VLOOKUP(A38,总计!$A$2:$L$123,4,0)</f>
        <v>浙江九章-宁波幻方量化</v>
      </c>
    </row>
    <row r="39" spans="1:11" x14ac:dyDescent="0.2">
      <c r="A39" s="16" t="str">
        <f>读编码!B39</f>
        <v>00198</v>
      </c>
      <c r="B39" t="str">
        <f>VLOOKUP(A39,总计!$A$2:$L$123,11,0)</f>
        <v>上海东证期货有限公司</v>
      </c>
      <c r="C39" t="str">
        <f>VLOOKUP(A39,总计!$A$2:$E$123,5,0)</f>
        <v>招商证券</v>
      </c>
      <c r="D39" t="str">
        <f>VLOOKUP(A39,总计!$A$2:$D$123,3,0)</f>
        <v>SGV474</v>
      </c>
      <c r="E39" s="30" t="str">
        <f>VLOOKUP(A39,总计!$A$2:$L$123,9,0)</f>
        <v>东方证券股份有限公司</v>
      </c>
      <c r="F39" s="13" t="str">
        <f>VLOOKUP(A39,总计!$A$2:$L$123,10,0)</f>
        <v>06701502</v>
      </c>
      <c r="G39" t="str">
        <f>VLOOKUP(A39,总计!$A$2:$L$123,6,0)</f>
        <v>九章量化皓月32号私募证券投资基金</v>
      </c>
      <c r="H39" s="12" t="s">
        <v>471</v>
      </c>
      <c r="I39" s="14">
        <f>读编码!D39</f>
        <v>1460000</v>
      </c>
      <c r="J39" s="15" t="str">
        <f t="shared" si="0"/>
        <v>06701502</v>
      </c>
      <c r="K39" t="str">
        <f>VLOOKUP(A39,总计!$A$2:$L$123,4,0)</f>
        <v>浙江九章资产管理有限公司</v>
      </c>
    </row>
    <row r="40" spans="1:11" x14ac:dyDescent="0.2">
      <c r="A40" s="16" t="str">
        <f>读编码!B40</f>
        <v>00072</v>
      </c>
      <c r="B40" t="str">
        <f>VLOOKUP(A40,总计!$A$2:$L$123,11,0)</f>
        <v>浙商期货有限公司</v>
      </c>
      <c r="C40" t="str">
        <f>VLOOKUP(A40,总计!$A$2:$E$123,5,0)</f>
        <v>招商证券</v>
      </c>
      <c r="D40" t="str">
        <f>VLOOKUP(A40,总计!$A$2:$D$123,3,0)</f>
        <v>SY4269</v>
      </c>
      <c r="E40" s="30" t="str">
        <f>VLOOKUP(A40,总计!$A$2:$L$123,9,0)</f>
        <v>中信证券股份有限公司</v>
      </c>
      <c r="F40" s="13">
        <f>VLOOKUP(A40,总计!$A$2:$L$123,10,0)</f>
        <v>41900046116</v>
      </c>
      <c r="G40" t="str">
        <f>VLOOKUP(A40,总计!$A$2:$L$123,6,0)</f>
        <v>九章幻方皓月2号私募基金</v>
      </c>
      <c r="H40" s="12" t="s">
        <v>471</v>
      </c>
      <c r="I40" s="14">
        <f>读编码!D40</f>
        <v>1940000</v>
      </c>
      <c r="J40" s="15">
        <f t="shared" si="0"/>
        <v>41900046116</v>
      </c>
      <c r="K40" t="str">
        <f>VLOOKUP(A40,总计!$A$2:$L$123,4,0)</f>
        <v>浙江九章-宁波幻方量化</v>
      </c>
    </row>
    <row r="41" spans="1:11" x14ac:dyDescent="0.2">
      <c r="A41" s="16" t="str">
        <f>读编码!B41</f>
        <v>00069</v>
      </c>
      <c r="B41" t="str">
        <f>VLOOKUP(A41,总计!$A$2:$L$123,11,0)</f>
        <v>兴业期货有限公司</v>
      </c>
      <c r="C41" t="str">
        <f>VLOOKUP(A41,总计!$A$2:$E$123,5,0)</f>
        <v>招商证券</v>
      </c>
      <c r="D41" t="str">
        <f>VLOOKUP(A41,总计!$A$2:$D$123,3,0)</f>
        <v>SW7030</v>
      </c>
      <c r="E41" s="30" t="str">
        <f>VLOOKUP(A41,总计!$A$2:$L$123,9,0)</f>
        <v>财通证券股份有限公司</v>
      </c>
      <c r="F41" s="13" t="str">
        <f>VLOOKUP(A41,总计!$A$2:$L$123,10,0)</f>
        <v xml:space="preserve">61082288 </v>
      </c>
      <c r="G41" t="str">
        <f>VLOOKUP(A41,总计!$A$2:$L$123,6,0)</f>
        <v>幻方星月石10号私募基金</v>
      </c>
      <c r="H41" s="12" t="s">
        <v>471</v>
      </c>
      <c r="I41" s="14">
        <f>读编码!D41</f>
        <v>1400000</v>
      </c>
      <c r="J41" s="15" t="str">
        <f t="shared" si="0"/>
        <v xml:space="preserve">61082288 </v>
      </c>
      <c r="K41" t="str">
        <f>VLOOKUP(A41,总计!$A$2:$L$123,4,0)</f>
        <v>浙江九章-宁波幻方量化</v>
      </c>
    </row>
    <row r="42" spans="1:11" x14ac:dyDescent="0.2">
      <c r="A42" s="16" t="str">
        <f>读编码!B42</f>
        <v>00130</v>
      </c>
      <c r="B42" t="str">
        <f>VLOOKUP(A42,总计!$A$2:$L$123,11,0)</f>
        <v>永安期货股份有限公司</v>
      </c>
      <c r="C42" t="str">
        <f>VLOOKUP(A42,总计!$A$2:$E$123,5,0)</f>
        <v>招商证券</v>
      </c>
      <c r="D42" t="str">
        <f>VLOOKUP(A42,总计!$A$2:$D$123,3,0)</f>
        <v>SEV796</v>
      </c>
      <c r="E42" s="30" t="str">
        <f>VLOOKUP(A42,总计!$A$2:$L$123,9,0)</f>
        <v>东方证券股份有限公司</v>
      </c>
      <c r="F42" s="13" t="str">
        <f>VLOOKUP(A42,总计!$A$2:$L$123,10,0)</f>
        <v>06701969</v>
      </c>
      <c r="G42" t="str">
        <f>VLOOKUP(A42,总计!$A$2:$L$123,6,0)</f>
        <v>九章幻方量化定制9号私募证券投资基金</v>
      </c>
      <c r="H42" s="12" t="s">
        <v>471</v>
      </c>
      <c r="I42" s="14">
        <f>读编码!D42</f>
        <v>1130000</v>
      </c>
      <c r="J42" s="15" t="str">
        <f t="shared" si="0"/>
        <v>06701969</v>
      </c>
      <c r="K42" t="str">
        <f>VLOOKUP(A42,总计!$A$2:$L$123,4,0)</f>
        <v>宁波幻方量化投资管理合伙企业（有限合伙）</v>
      </c>
    </row>
    <row r="43" spans="1:11" x14ac:dyDescent="0.2">
      <c r="A43" s="16" t="str">
        <f>读编码!B43</f>
        <v>00062</v>
      </c>
      <c r="B43" t="str">
        <f>VLOOKUP(A43,总计!$A$2:$L$123,11,0)</f>
        <v>浙商期货有限公司</v>
      </c>
      <c r="C43" t="str">
        <f>VLOOKUP(A43,总计!$A$2:$E$123,5,0)</f>
        <v>招商证券</v>
      </c>
      <c r="D43" t="str">
        <f>VLOOKUP(A43,总计!$A$2:$D$123,3,0)</f>
        <v>SW7021</v>
      </c>
      <c r="E43" s="30" t="str">
        <f>VLOOKUP(A43,总计!$A$2:$L$123,9,0)</f>
        <v>财通证券股份有限公司</v>
      </c>
      <c r="F43" s="13" t="str">
        <f>VLOOKUP(A43,总计!$A$2:$L$123,10,0)</f>
        <v>20900091</v>
      </c>
      <c r="G43" t="str">
        <f>VLOOKUP(A43,总计!$A$2:$L$123,6,0)</f>
        <v>幻方星月石3号私募基金</v>
      </c>
      <c r="H43" s="12" t="s">
        <v>471</v>
      </c>
      <c r="I43" s="14">
        <f>读编码!D43</f>
        <v>550000</v>
      </c>
      <c r="J43" s="15" t="str">
        <f t="shared" si="0"/>
        <v>20900091</v>
      </c>
      <c r="K43" t="str">
        <f>VLOOKUP(A43,总计!$A$2:$L$123,4,0)</f>
        <v>浙江九章-宁波幻方量化</v>
      </c>
    </row>
    <row r="44" spans="1:11" x14ac:dyDescent="0.2">
      <c r="A44" s="16" t="str">
        <f>读编码!B44</f>
        <v>00184</v>
      </c>
      <c r="B44" t="str">
        <f>VLOOKUP(A44,总计!$A$2:$L$123,11,0)</f>
        <v>中信期货有限公司</v>
      </c>
      <c r="C44" t="str">
        <f>VLOOKUP(A44,总计!$A$2:$E$123,5,0)</f>
        <v>招商证券</v>
      </c>
      <c r="D44" t="str">
        <f>VLOOKUP(A44,总计!$A$2:$D$123,3,0)</f>
        <v>SGS825</v>
      </c>
      <c r="E44" s="30" t="str">
        <f>VLOOKUP(A44,总计!$A$2:$L$123,9,0)</f>
        <v>中信证券股份有限公司</v>
      </c>
      <c r="F44" s="13">
        <f>VLOOKUP(A44,总计!$A$2:$L$123,10,0)</f>
        <v>51500000972</v>
      </c>
      <c r="G44" t="str">
        <f>VLOOKUP(A44,总计!$A$2:$L$123,6,0)</f>
        <v>九章量化定制34号私募证券投资基金</v>
      </c>
      <c r="H44" s="12" t="s">
        <v>471</v>
      </c>
      <c r="I44" s="14">
        <f>读编码!D44</f>
        <v>220000</v>
      </c>
      <c r="J44" s="15">
        <f t="shared" si="0"/>
        <v>51500000972</v>
      </c>
      <c r="K44" t="str">
        <f>VLOOKUP(A44,总计!$A$2:$L$123,4,0)</f>
        <v>浙江九章资产管理有限公司</v>
      </c>
    </row>
    <row r="45" spans="1:11" x14ac:dyDescent="0.2">
      <c r="A45" s="16" t="str">
        <f>读编码!B45</f>
        <v>00173</v>
      </c>
      <c r="B45" t="str">
        <f>VLOOKUP(A45,总计!$A$2:$L$123,11,0)</f>
        <v>中信期货有限公司</v>
      </c>
      <c r="C45" t="str">
        <f>VLOOKUP(A45,总计!$A$2:$E$123,5,0)</f>
        <v>招商证券</v>
      </c>
      <c r="D45" t="str">
        <f>VLOOKUP(A45,总计!$A$2:$D$123,3,0)</f>
        <v>SGP697</v>
      </c>
      <c r="E45" s="30" t="str">
        <f>VLOOKUP(A45,总计!$A$2:$L$123,9,0)</f>
        <v>中信证券股份有限公司</v>
      </c>
      <c r="F45" s="13" t="str">
        <f>VLOOKUP(A45,总计!$A$2:$L$123,10,0)</f>
        <v>30200141915</v>
      </c>
      <c r="G45" t="str">
        <f>VLOOKUP(A45,总计!$A$2:$L$123,6,0)</f>
        <v>九章量化皓月27号私募证券投资基金</v>
      </c>
      <c r="H45" s="12" t="s">
        <v>471</v>
      </c>
      <c r="I45" s="14">
        <f>读编码!D45</f>
        <v>2280000</v>
      </c>
      <c r="J45" s="15" t="str">
        <f t="shared" si="0"/>
        <v>30200141915</v>
      </c>
      <c r="K45" t="str">
        <f>VLOOKUP(A45,总计!$A$2:$L$123,4,0)</f>
        <v>浙江九章资产管理有限公司</v>
      </c>
    </row>
    <row r="46" spans="1:11" x14ac:dyDescent="0.2">
      <c r="A46" s="16" t="str">
        <f>读编码!B46</f>
        <v>00073</v>
      </c>
      <c r="B46" t="str">
        <f>VLOOKUP(A46,总计!$A$2:$L$123,11,0)</f>
        <v>浙商期货有限公司</v>
      </c>
      <c r="C46" t="str">
        <f>VLOOKUP(A46,总计!$A$2:$E$123,5,0)</f>
        <v>招商证券</v>
      </c>
      <c r="D46" t="str">
        <f>VLOOKUP(A46,总计!$A$2:$D$123,3,0)</f>
        <v>SY4272</v>
      </c>
      <c r="E46" s="30" t="str">
        <f>VLOOKUP(A46,总计!$A$2:$L$123,9,0)</f>
        <v>财通证券股份有限公司</v>
      </c>
      <c r="F46" s="13">
        <f>VLOOKUP(A46,总计!$A$2:$L$123,10,0)</f>
        <v>78050000</v>
      </c>
      <c r="G46" t="str">
        <f>VLOOKUP(A46,总计!$A$2:$L$123,6,0)</f>
        <v>九章幻方皓月3号私募基金</v>
      </c>
      <c r="H46" s="12" t="s">
        <v>471</v>
      </c>
      <c r="I46" s="14">
        <f>读编码!D46</f>
        <v>2960000</v>
      </c>
      <c r="J46" s="15">
        <f t="shared" si="0"/>
        <v>78050000</v>
      </c>
      <c r="K46" t="str">
        <f>VLOOKUP(A46,总计!$A$2:$L$123,4,0)</f>
        <v>浙江九章-宁波幻方量化</v>
      </c>
    </row>
    <row r="47" spans="1:11" x14ac:dyDescent="0.2">
      <c r="A47" s="16" t="str">
        <f>读编码!B47</f>
        <v>20205</v>
      </c>
      <c r="B47" t="str">
        <f>VLOOKUP(A47,总计!$A$2:$L$123,11,0)</f>
        <v>中信期货有限公司</v>
      </c>
      <c r="C47" t="str">
        <f>VLOOKUP(A47,总计!$A$2:$E$123,5,0)</f>
        <v>招商证券</v>
      </c>
      <c r="D47" t="str">
        <f>VLOOKUP(A47,总计!$A$2:$D$123,3,0)</f>
        <v>SGW142</v>
      </c>
      <c r="E47" s="30" t="str">
        <f>VLOOKUP(A47,总计!$A$2:$L$123,9,0)</f>
        <v>中信证券股份有限公司</v>
      </c>
      <c r="F47" s="13" t="str">
        <f>VLOOKUP(A47,总计!$A$2:$L$123,10,0)</f>
        <v>41900046452</v>
      </c>
      <c r="G47" t="str">
        <f>VLOOKUP(A47,总计!$A$2:$L$123,6,0)</f>
        <v>九章量化皓月35号私募证券投资基金</v>
      </c>
      <c r="H47" s="12" t="s">
        <v>471</v>
      </c>
      <c r="I47" s="14">
        <f>读编码!D47</f>
        <v>1300000</v>
      </c>
      <c r="J47" s="15" t="str">
        <f t="shared" si="0"/>
        <v>41900046452</v>
      </c>
      <c r="K47" t="str">
        <f>VLOOKUP(A47,总计!$A$2:$L$123,4,0)</f>
        <v>浙江九章资产管理有限公司</v>
      </c>
    </row>
    <row r="48" spans="1:11" x14ac:dyDescent="0.2">
      <c r="A48" s="16" t="str">
        <f>读编码!B48</f>
        <v>20198</v>
      </c>
      <c r="B48" t="str">
        <f>VLOOKUP(A48,总计!$A$2:$L$123,11,0)</f>
        <v>宏源期货有限公司</v>
      </c>
      <c r="C48" t="str">
        <f>VLOOKUP(A48,总计!$A$2:$E$123,5,0)</f>
        <v>招商证券</v>
      </c>
      <c r="D48" t="str">
        <f>VLOOKUP(A48,总计!$A$2:$D$123,3,0)</f>
        <v>SGV474</v>
      </c>
      <c r="E48" s="30" t="str">
        <f>VLOOKUP(A48,总计!$A$2:$L$123,9,0)</f>
        <v>财通证券股份有限公司</v>
      </c>
      <c r="F48" s="13" t="str">
        <f>VLOOKUP(A48,总计!$A$2:$L$123,10,0)</f>
        <v>67073382</v>
      </c>
      <c r="G48" t="str">
        <f>VLOOKUP(A48,总计!$A$2:$L$123,6,0)</f>
        <v>九章量化皓月32号私募证券投资基金</v>
      </c>
      <c r="H48" s="12" t="s">
        <v>471</v>
      </c>
      <c r="I48" s="14">
        <f>读编码!D48</f>
        <v>1430000</v>
      </c>
      <c r="J48" s="15" t="str">
        <f t="shared" si="0"/>
        <v>67073382</v>
      </c>
      <c r="K48" t="str">
        <f>VLOOKUP(A48,总计!$A$2:$L$123,4,0)</f>
        <v>浙江九章资产管理有限公司</v>
      </c>
    </row>
    <row r="49" spans="1:11" x14ac:dyDescent="0.2">
      <c r="A49" s="16" t="str">
        <f>读编码!B49</f>
        <v>00204</v>
      </c>
      <c r="B49" t="str">
        <f>VLOOKUP(A49,总计!$A$2:$L$123,11,0)</f>
        <v>中信期货有限公司</v>
      </c>
      <c r="C49" t="str">
        <f>VLOOKUP(A49,总计!$A$2:$E$123,5,0)</f>
        <v>招商证券</v>
      </c>
      <c r="D49" t="str">
        <f>VLOOKUP(A49,总计!$A$2:$D$123,3,0)</f>
        <v>SGW141</v>
      </c>
      <c r="E49" s="30" t="str">
        <f>VLOOKUP(A49,总计!$A$2:$L$123,9,0)</f>
        <v>中信证券股份有限公司</v>
      </c>
      <c r="F49" s="13" t="str">
        <f>VLOOKUP(A49,总计!$A$2:$L$123,10,0)</f>
        <v>7200000888</v>
      </c>
      <c r="G49" t="str">
        <f>VLOOKUP(A49,总计!$A$2:$L$123,6,0)</f>
        <v>九章量化皓月34号私募证券投资基金</v>
      </c>
      <c r="H49" s="12" t="s">
        <v>471</v>
      </c>
      <c r="I49" s="14">
        <f>读编码!D49</f>
        <v>2070000</v>
      </c>
      <c r="J49" s="15" t="str">
        <f t="shared" si="0"/>
        <v>7200000888</v>
      </c>
      <c r="K49" t="str">
        <f>VLOOKUP(A49,总计!$A$2:$L$123,4,0)</f>
        <v>浙江九章资产管理有限公司</v>
      </c>
    </row>
    <row r="50" spans="1:11" x14ac:dyDescent="0.2">
      <c r="A50" s="16" t="str">
        <f>读编码!B50</f>
        <v>20072</v>
      </c>
      <c r="C50" t="str">
        <f>VLOOKUP(A50,总计!$A$2:$E$123,5,0)</f>
        <v>招商证券</v>
      </c>
      <c r="D50" t="str">
        <f>VLOOKUP(A50,总计!$A$2:$D$123,3,0)</f>
        <v>SY4269</v>
      </c>
      <c r="E50" s="30" t="str">
        <f>VLOOKUP(A50,总计!$A$2:$L$123,9,0)</f>
        <v>中国银河证券股份有限公司</v>
      </c>
      <c r="F50" s="13" t="str">
        <f>VLOOKUP(A50,总计!$A$2:$L$123,10,0)</f>
        <v>337000019622</v>
      </c>
      <c r="G50" t="str">
        <f>VLOOKUP(A50,总计!$A$2:$L$123,6,0)</f>
        <v>九章幻方皓月2号私募基金</v>
      </c>
      <c r="H50" s="12" t="s">
        <v>471</v>
      </c>
      <c r="I50" s="14">
        <f>读编码!D50</f>
        <v>1980000</v>
      </c>
      <c r="J50" s="15" t="str">
        <f t="shared" si="0"/>
        <v>337000019622</v>
      </c>
      <c r="K50" t="str">
        <f>VLOOKUP(A50,总计!$A$2:$L$123,4,0)</f>
        <v>浙江九章-宁波幻方量化</v>
      </c>
    </row>
    <row r="51" spans="1:11" x14ac:dyDescent="0.2">
      <c r="A51" s="16" t="str">
        <f>读编码!B51</f>
        <v>20073</v>
      </c>
      <c r="C51" t="str">
        <f>VLOOKUP(A51,总计!$A$2:$E$123,5,0)</f>
        <v>招商证券</v>
      </c>
      <c r="D51" t="str">
        <f>VLOOKUP(A51,总计!$A$2:$D$123,3,0)</f>
        <v>SY4272</v>
      </c>
      <c r="E51" s="30" t="str">
        <f>VLOOKUP(A51,总计!$A$2:$L$123,9,0)</f>
        <v>财通证券股份有限公司</v>
      </c>
      <c r="F51" s="13">
        <f>VLOOKUP(A51,总计!$A$2:$L$123,10,0)</f>
        <v>76050399</v>
      </c>
      <c r="G51" t="str">
        <f>VLOOKUP(A51,总计!$A$2:$L$123,6,0)</f>
        <v>九章幻方皓月3号私募基金</v>
      </c>
      <c r="H51" s="12" t="s">
        <v>471</v>
      </c>
      <c r="I51" s="14">
        <f>读编码!D51</f>
        <v>3300000</v>
      </c>
      <c r="J51" s="15">
        <f t="shared" si="0"/>
        <v>76050399</v>
      </c>
      <c r="K51" t="str">
        <f>VLOOKUP(A51,总计!$A$2:$L$123,4,0)</f>
        <v>浙江九章-宁波幻方量化</v>
      </c>
    </row>
    <row r="52" spans="1:11" x14ac:dyDescent="0.2">
      <c r="A52" s="16" t="str">
        <f>读编码!B52</f>
        <v>请检查</v>
      </c>
      <c r="C52" t="e">
        <f>VLOOKUP(A52,总计!$A$2:$E$123,5,0)</f>
        <v>#N/A</v>
      </c>
      <c r="D52" t="e">
        <f>VLOOKUP(A52,总计!$A$2:$D$123,3,0)</f>
        <v>#N/A</v>
      </c>
      <c r="E52" s="6" t="e">
        <f>VLOOKUP(A52,总计!$A$2:$L$123,9,0)</f>
        <v>#N/A</v>
      </c>
      <c r="F52" s="13" t="e">
        <f>VLOOKUP(A52,总计!$A$2:$L$123,10,0)</f>
        <v>#N/A</v>
      </c>
      <c r="G52" t="e">
        <f>VLOOKUP(A52,总计!$A$2:$L$123,6,0)</f>
        <v>#N/A</v>
      </c>
      <c r="H52" s="12" t="s">
        <v>471</v>
      </c>
      <c r="I52" s="14" t="e">
        <f>读编码!D52</f>
        <v>#VALUE!</v>
      </c>
      <c r="J52" s="15" t="e">
        <f t="shared" si="0"/>
        <v>#N/A</v>
      </c>
      <c r="K52" t="e">
        <f>VLOOKUP(A52,总计!$A$2:$L$123,4,0)</f>
        <v>#N/A</v>
      </c>
    </row>
    <row r="53" spans="1:11" x14ac:dyDescent="0.2">
      <c r="A53" s="16" t="str">
        <f>读编码!B53</f>
        <v>请检查</v>
      </c>
      <c r="C53" t="e">
        <f>VLOOKUP(A53,总计!$A$2:$E$123,5,0)</f>
        <v>#N/A</v>
      </c>
      <c r="D53" t="e">
        <f>VLOOKUP(A53,总计!$A$2:$D$123,3,0)</f>
        <v>#N/A</v>
      </c>
      <c r="E53" s="6" t="e">
        <f>VLOOKUP(A53,总计!$A$2:$L$123,9,0)</f>
        <v>#N/A</v>
      </c>
      <c r="F53" s="13" t="e">
        <f>VLOOKUP(A53,总计!$A$2:$L$123,10,0)</f>
        <v>#N/A</v>
      </c>
      <c r="G53" t="e">
        <f>VLOOKUP(A53,总计!$A$2:$L$123,6,0)</f>
        <v>#N/A</v>
      </c>
      <c r="H53" s="12" t="s">
        <v>471</v>
      </c>
      <c r="I53" s="14" t="e">
        <f>读编码!D53</f>
        <v>#VALUE!</v>
      </c>
      <c r="J53" s="15" t="e">
        <f t="shared" si="0"/>
        <v>#N/A</v>
      </c>
      <c r="K53" t="e">
        <f>VLOOKUP(A53,总计!$A$2:$L$123,4,0)</f>
        <v>#N/A</v>
      </c>
    </row>
    <row r="54" spans="1:11" x14ac:dyDescent="0.2">
      <c r="A54" s="16" t="str">
        <f>读编码!B54</f>
        <v>请检查</v>
      </c>
      <c r="C54" t="e">
        <f>VLOOKUP(A54,总计!$A$2:$E$123,5,0)</f>
        <v>#N/A</v>
      </c>
      <c r="D54" t="e">
        <f>VLOOKUP(A54,总计!$A$2:$D$123,3,0)</f>
        <v>#N/A</v>
      </c>
      <c r="E54" s="6" t="e">
        <f>VLOOKUP(A54,总计!$A$2:$L$123,9,0)</f>
        <v>#N/A</v>
      </c>
      <c r="F54" s="13" t="e">
        <f>VLOOKUP(A54,总计!$A$2:$L$123,10,0)</f>
        <v>#N/A</v>
      </c>
      <c r="G54" t="e">
        <f>VLOOKUP(A54,总计!$A$2:$L$123,6,0)</f>
        <v>#N/A</v>
      </c>
      <c r="H54" s="12" t="s">
        <v>471</v>
      </c>
      <c r="I54" s="14" t="e">
        <f>读编码!D54</f>
        <v>#VALUE!</v>
      </c>
      <c r="J54" s="15" t="e">
        <f t="shared" si="0"/>
        <v>#N/A</v>
      </c>
      <c r="K54" t="e">
        <f>VLOOKUP(A54,总计!$A$2:$L$123,4,0)</f>
        <v>#N/A</v>
      </c>
    </row>
    <row r="55" spans="1:11" x14ac:dyDescent="0.2">
      <c r="A55" s="16" t="str">
        <f>读编码!B55</f>
        <v>请检查</v>
      </c>
      <c r="C55" t="e">
        <f>VLOOKUP(A55,总计!$A$2:$E$123,5,0)</f>
        <v>#N/A</v>
      </c>
      <c r="D55" t="e">
        <f>VLOOKUP(A55,总计!$A$2:$D$123,3,0)</f>
        <v>#N/A</v>
      </c>
      <c r="E55" s="6" t="e">
        <f>VLOOKUP(A55,总计!$A$2:$L$123,9,0)</f>
        <v>#N/A</v>
      </c>
      <c r="F55" s="13" t="e">
        <f>VLOOKUP(A55,总计!$A$2:$L$123,10,0)</f>
        <v>#N/A</v>
      </c>
      <c r="G55" t="e">
        <f>VLOOKUP(A55,总计!$A$2:$L$123,6,0)</f>
        <v>#N/A</v>
      </c>
      <c r="H55" s="12" t="s">
        <v>471</v>
      </c>
      <c r="I55" s="14" t="e">
        <f>读编码!D55</f>
        <v>#VALUE!</v>
      </c>
      <c r="J55" s="15" t="e">
        <f t="shared" si="0"/>
        <v>#N/A</v>
      </c>
      <c r="K55" t="e">
        <f>VLOOKUP(A55,总计!$A$2:$L$123,4,0)</f>
        <v>#N/A</v>
      </c>
    </row>
    <row r="56" spans="1:11" x14ac:dyDescent="0.2">
      <c r="A56" s="16" t="str">
        <f>读编码!B56</f>
        <v>请检查</v>
      </c>
      <c r="C56" t="e">
        <f>VLOOKUP(A56,总计!$A$2:$E$123,5,0)</f>
        <v>#N/A</v>
      </c>
      <c r="D56" t="e">
        <f>VLOOKUP(A56,总计!$A$2:$D$123,3,0)</f>
        <v>#N/A</v>
      </c>
      <c r="E56" s="6" t="e">
        <f>VLOOKUP(A56,总计!$A$2:$L$123,9,0)</f>
        <v>#N/A</v>
      </c>
      <c r="F56" s="13" t="e">
        <f>VLOOKUP(A56,总计!$A$2:$L$123,10,0)</f>
        <v>#N/A</v>
      </c>
      <c r="G56" t="e">
        <f>VLOOKUP(A56,总计!$A$2:$L$123,6,0)</f>
        <v>#N/A</v>
      </c>
      <c r="H56" s="12" t="s">
        <v>471</v>
      </c>
      <c r="I56" s="14" t="e">
        <f>读编码!D56</f>
        <v>#VALUE!</v>
      </c>
      <c r="J56" s="15" t="e">
        <f t="shared" si="0"/>
        <v>#N/A</v>
      </c>
      <c r="K56" t="e">
        <f>VLOOKUP(A56,总计!$A$2:$L$123,4,0)</f>
        <v>#N/A</v>
      </c>
    </row>
    <row r="57" spans="1:11" x14ac:dyDescent="0.2">
      <c r="A57" s="16" t="str">
        <f>读编码!B57</f>
        <v>请检查</v>
      </c>
      <c r="C57" t="e">
        <f>VLOOKUP(A57,总计!$A$2:$E$123,5,0)</f>
        <v>#N/A</v>
      </c>
      <c r="D57" t="e">
        <f>VLOOKUP(A57,总计!$A$2:$D$123,3,0)</f>
        <v>#N/A</v>
      </c>
      <c r="E57" s="6" t="e">
        <f>VLOOKUP(A57,总计!$A$2:$L$123,9,0)</f>
        <v>#N/A</v>
      </c>
      <c r="F57" s="13" t="e">
        <f>VLOOKUP(A57,总计!$A$2:$L$123,10,0)</f>
        <v>#N/A</v>
      </c>
      <c r="G57" t="e">
        <f>VLOOKUP(A57,总计!$A$2:$L$123,6,0)</f>
        <v>#N/A</v>
      </c>
      <c r="H57" s="12" t="s">
        <v>471</v>
      </c>
      <c r="I57" s="14" t="e">
        <f>读编码!D57</f>
        <v>#VALUE!</v>
      </c>
      <c r="J57" s="15" t="e">
        <f t="shared" si="0"/>
        <v>#N/A</v>
      </c>
      <c r="K57" t="e">
        <f>VLOOKUP(A57,总计!$A$2:$L$123,4,0)</f>
        <v>#N/A</v>
      </c>
    </row>
    <row r="58" spans="1:11" x14ac:dyDescent="0.2">
      <c r="A58" s="16" t="str">
        <f>读编码!B58</f>
        <v>请检查</v>
      </c>
      <c r="C58" t="e">
        <f>VLOOKUP(A58,总计!$A$2:$E$123,5,0)</f>
        <v>#N/A</v>
      </c>
      <c r="D58" t="e">
        <f>VLOOKUP(A58,总计!$A$2:$D$123,3,0)</f>
        <v>#N/A</v>
      </c>
      <c r="E58" s="6" t="e">
        <f>VLOOKUP(A58,总计!$A$2:$L$123,9,0)</f>
        <v>#N/A</v>
      </c>
      <c r="F58" s="13" t="e">
        <f>VLOOKUP(A58,总计!$A$2:$L$123,10,0)</f>
        <v>#N/A</v>
      </c>
      <c r="G58" t="e">
        <f>VLOOKUP(A58,总计!$A$2:$L$123,6,0)</f>
        <v>#N/A</v>
      </c>
      <c r="H58" s="12" t="s">
        <v>471</v>
      </c>
      <c r="I58" s="14" t="e">
        <f>读编码!D58</f>
        <v>#VALUE!</v>
      </c>
      <c r="J58" s="15" t="e">
        <f t="shared" si="0"/>
        <v>#N/A</v>
      </c>
      <c r="K58" t="e">
        <f>VLOOKUP(A58,总计!$A$2:$L$123,4,0)</f>
        <v>#N/A</v>
      </c>
    </row>
    <row r="59" spans="1:11" x14ac:dyDescent="0.2">
      <c r="A59" s="16" t="str">
        <f>读编码!B59</f>
        <v>请检查</v>
      </c>
      <c r="C59" t="e">
        <f>VLOOKUP(A59,总计!$A$2:$E$123,5,0)</f>
        <v>#N/A</v>
      </c>
      <c r="D59" t="e">
        <f>VLOOKUP(A59,总计!$A$2:$D$123,3,0)</f>
        <v>#N/A</v>
      </c>
      <c r="E59" s="6" t="e">
        <f>VLOOKUP(A59,总计!$A$2:$L$123,9,0)</f>
        <v>#N/A</v>
      </c>
      <c r="F59" s="13" t="e">
        <f>VLOOKUP(A59,总计!$A$2:$L$123,10,0)</f>
        <v>#N/A</v>
      </c>
      <c r="G59" t="e">
        <f>VLOOKUP(A59,总计!$A$2:$L$123,6,0)</f>
        <v>#N/A</v>
      </c>
      <c r="H59" s="12" t="s">
        <v>471</v>
      </c>
      <c r="I59" s="14" t="e">
        <f>读编码!D59</f>
        <v>#VALUE!</v>
      </c>
      <c r="J59" s="15" t="e">
        <f t="shared" si="0"/>
        <v>#N/A</v>
      </c>
      <c r="K59" t="e">
        <f>VLOOKUP(A59,总计!$A$2:$L$123,4,0)</f>
        <v>#N/A</v>
      </c>
    </row>
    <row r="60" spans="1:11" x14ac:dyDescent="0.2">
      <c r="A60" s="16" t="str">
        <f>读编码!B60</f>
        <v>请检查</v>
      </c>
      <c r="C60" t="e">
        <f>VLOOKUP(A60,总计!$A$2:$E$123,5,0)</f>
        <v>#N/A</v>
      </c>
      <c r="D60" t="e">
        <f>VLOOKUP(A60,总计!$A$2:$D$123,3,0)</f>
        <v>#N/A</v>
      </c>
      <c r="E60" s="6" t="e">
        <f>VLOOKUP(A60,总计!$A$2:$L$123,9,0)</f>
        <v>#N/A</v>
      </c>
      <c r="F60" s="13" t="e">
        <f>VLOOKUP(A60,总计!$A$2:$L$123,10,0)</f>
        <v>#N/A</v>
      </c>
      <c r="G60" t="e">
        <f>VLOOKUP(A60,总计!$A$2:$L$123,6,0)</f>
        <v>#N/A</v>
      </c>
      <c r="H60" s="12" t="s">
        <v>471</v>
      </c>
      <c r="I60" s="14" t="e">
        <f>读编码!D60</f>
        <v>#VALUE!</v>
      </c>
      <c r="J60" s="15" t="e">
        <f t="shared" si="0"/>
        <v>#N/A</v>
      </c>
      <c r="K60" t="e">
        <f>VLOOKUP(A60,总计!$A$2:$L$123,4,0)</f>
        <v>#N/A</v>
      </c>
    </row>
    <row r="61" spans="1:11" x14ac:dyDescent="0.2">
      <c r="A61" s="16" t="str">
        <f>读编码!B61</f>
        <v>请检查</v>
      </c>
      <c r="C61" t="e">
        <f>VLOOKUP(A61,总计!$A$2:$E$123,5,0)</f>
        <v>#N/A</v>
      </c>
      <c r="D61" t="e">
        <f>VLOOKUP(A61,总计!$A$2:$D$123,3,0)</f>
        <v>#N/A</v>
      </c>
      <c r="E61" s="6" t="e">
        <f>VLOOKUP(A61,总计!$A$2:$L$123,9,0)</f>
        <v>#N/A</v>
      </c>
      <c r="F61" s="13" t="e">
        <f>VLOOKUP(A61,总计!$A$2:$L$123,10,0)</f>
        <v>#N/A</v>
      </c>
      <c r="G61" t="e">
        <f>VLOOKUP(A61,总计!$A$2:$L$123,6,0)</f>
        <v>#N/A</v>
      </c>
      <c r="H61" s="12" t="s">
        <v>471</v>
      </c>
      <c r="I61" s="14" t="e">
        <f>读编码!D61</f>
        <v>#VALUE!</v>
      </c>
      <c r="J61" s="15" t="e">
        <f t="shared" si="0"/>
        <v>#N/A</v>
      </c>
      <c r="K61" t="e">
        <f>VLOOKUP(A61,总计!$A$2:$L$123,4,0)</f>
        <v>#N/A</v>
      </c>
    </row>
    <row r="62" spans="1:11" x14ac:dyDescent="0.2">
      <c r="A62" s="16" t="str">
        <f>读编码!B62</f>
        <v>请检查</v>
      </c>
      <c r="C62" t="e">
        <f>VLOOKUP(A62,总计!$A$2:$E$123,5,0)</f>
        <v>#N/A</v>
      </c>
      <c r="D62" t="e">
        <f>VLOOKUP(A62,总计!$A$2:$D$123,3,0)</f>
        <v>#N/A</v>
      </c>
      <c r="E62" s="6" t="e">
        <f>VLOOKUP(A62,总计!$A$2:$L$123,9,0)</f>
        <v>#N/A</v>
      </c>
      <c r="F62" s="13" t="e">
        <f>VLOOKUP(A62,总计!$A$2:$L$123,10,0)</f>
        <v>#N/A</v>
      </c>
      <c r="G62" t="e">
        <f>VLOOKUP(A62,总计!$A$2:$L$123,6,0)</f>
        <v>#N/A</v>
      </c>
      <c r="H62" s="12" t="s">
        <v>471</v>
      </c>
      <c r="I62" s="14" t="e">
        <f>读编码!D62</f>
        <v>#VALUE!</v>
      </c>
      <c r="J62" s="15" t="e">
        <f t="shared" si="0"/>
        <v>#N/A</v>
      </c>
      <c r="K62" t="e">
        <f>VLOOKUP(A62,总计!$A$2:$L$123,4,0)</f>
        <v>#N/A</v>
      </c>
    </row>
    <row r="63" spans="1:11" x14ac:dyDescent="0.2">
      <c r="A63" s="16" t="str">
        <f>读编码!B63</f>
        <v>请检查</v>
      </c>
      <c r="C63" t="e">
        <f>VLOOKUP(A63,总计!$A$2:$E$123,5,0)</f>
        <v>#N/A</v>
      </c>
      <c r="D63" t="e">
        <f>VLOOKUP(A63,总计!$A$2:$D$123,3,0)</f>
        <v>#N/A</v>
      </c>
      <c r="E63" s="6" t="e">
        <f>VLOOKUP(A63,总计!$A$2:$L$123,9,0)</f>
        <v>#N/A</v>
      </c>
      <c r="F63" s="13" t="e">
        <f>VLOOKUP(A63,总计!$A$2:$L$123,10,0)</f>
        <v>#N/A</v>
      </c>
      <c r="G63" t="e">
        <f>VLOOKUP(A63,总计!$A$2:$L$123,6,0)</f>
        <v>#N/A</v>
      </c>
      <c r="H63" s="12" t="s">
        <v>471</v>
      </c>
      <c r="I63" s="14" t="e">
        <f>读编码!D63</f>
        <v>#VALUE!</v>
      </c>
      <c r="J63" s="15" t="e">
        <f t="shared" si="0"/>
        <v>#N/A</v>
      </c>
      <c r="K63" t="e">
        <f>VLOOKUP(A63,总计!$A$2:$L$123,4,0)</f>
        <v>#N/A</v>
      </c>
    </row>
    <row r="64" spans="1:11" x14ac:dyDescent="0.2">
      <c r="A64" s="16" t="str">
        <f>读编码!B64</f>
        <v>请检查</v>
      </c>
      <c r="C64" t="e">
        <f>VLOOKUP(A64,总计!$A$2:$E$123,5,0)</f>
        <v>#N/A</v>
      </c>
      <c r="D64" t="e">
        <f>VLOOKUP(A64,总计!$A$2:$D$123,3,0)</f>
        <v>#N/A</v>
      </c>
      <c r="E64" s="6" t="e">
        <f>VLOOKUP(A64,总计!$A$2:$L$123,9,0)</f>
        <v>#N/A</v>
      </c>
      <c r="F64" s="13" t="e">
        <f>VLOOKUP(A64,总计!$A$2:$L$123,10,0)</f>
        <v>#N/A</v>
      </c>
      <c r="G64" t="e">
        <f>VLOOKUP(A64,总计!$A$2:$L$123,6,0)</f>
        <v>#N/A</v>
      </c>
      <c r="H64" s="12" t="s">
        <v>471</v>
      </c>
      <c r="I64" s="14" t="e">
        <f>读编码!D64</f>
        <v>#VALUE!</v>
      </c>
      <c r="J64" s="15" t="e">
        <f t="shared" si="0"/>
        <v>#N/A</v>
      </c>
      <c r="K64" t="e">
        <f>VLOOKUP(A64,总计!$A$2:$L$123,4,0)</f>
        <v>#N/A</v>
      </c>
    </row>
    <row r="65" spans="1:11" x14ac:dyDescent="0.2">
      <c r="A65" s="16" t="str">
        <f>读编码!B65</f>
        <v>请检查</v>
      </c>
      <c r="C65" t="e">
        <f>VLOOKUP(A65,总计!$A$2:$E$123,5,0)</f>
        <v>#N/A</v>
      </c>
      <c r="D65" t="e">
        <f>VLOOKUP(A65,总计!$A$2:$D$123,3,0)</f>
        <v>#N/A</v>
      </c>
      <c r="E65" s="6" t="e">
        <f>VLOOKUP(A65,总计!$A$2:$L$123,9,0)</f>
        <v>#N/A</v>
      </c>
      <c r="F65" s="13" t="e">
        <f>VLOOKUP(A65,总计!$A$2:$L$123,10,0)</f>
        <v>#N/A</v>
      </c>
      <c r="G65" t="e">
        <f>VLOOKUP(A65,总计!$A$2:$L$123,6,0)</f>
        <v>#N/A</v>
      </c>
      <c r="H65" s="12" t="s">
        <v>471</v>
      </c>
      <c r="I65" s="14" t="e">
        <f>读编码!D65</f>
        <v>#VALUE!</v>
      </c>
      <c r="J65" s="15" t="e">
        <f t="shared" si="0"/>
        <v>#N/A</v>
      </c>
      <c r="K65" t="e">
        <f>VLOOKUP(A65,总计!$A$2:$L$123,4,0)</f>
        <v>#N/A</v>
      </c>
    </row>
    <row r="66" spans="1:11" x14ac:dyDescent="0.2">
      <c r="A66" s="16" t="str">
        <f>读编码!B66</f>
        <v>请检查</v>
      </c>
      <c r="C66" t="e">
        <f>VLOOKUP(A66,总计!$A$2:$E$123,5,0)</f>
        <v>#N/A</v>
      </c>
      <c r="D66" t="e">
        <f>VLOOKUP(A66,总计!$A$2:$D$123,3,0)</f>
        <v>#N/A</v>
      </c>
      <c r="E66" s="6" t="e">
        <f>VLOOKUP(A66,总计!$A$2:$L$123,9,0)</f>
        <v>#N/A</v>
      </c>
      <c r="F66" s="13" t="e">
        <f>VLOOKUP(A66,总计!$A$2:$L$123,10,0)</f>
        <v>#N/A</v>
      </c>
      <c r="G66" t="e">
        <f>VLOOKUP(A66,总计!$A$2:$L$123,6,0)</f>
        <v>#N/A</v>
      </c>
      <c r="H66" s="12" t="s">
        <v>471</v>
      </c>
      <c r="I66" s="14" t="e">
        <f>读编码!D66</f>
        <v>#VALUE!</v>
      </c>
      <c r="J66" s="15" t="e">
        <f t="shared" si="0"/>
        <v>#N/A</v>
      </c>
      <c r="K66" t="e">
        <f>VLOOKUP(A66,总计!$A$2:$L$123,4,0)</f>
        <v>#N/A</v>
      </c>
    </row>
    <row r="67" spans="1:11" x14ac:dyDescent="0.2">
      <c r="A67" s="16" t="str">
        <f>读编码!B67</f>
        <v>请检查</v>
      </c>
      <c r="C67" t="e">
        <f>VLOOKUP(A67,总计!$A$2:$E$123,5,0)</f>
        <v>#N/A</v>
      </c>
      <c r="D67" t="e">
        <f>VLOOKUP(A67,总计!$A$2:$D$123,3,0)</f>
        <v>#N/A</v>
      </c>
      <c r="E67" s="6" t="e">
        <f>VLOOKUP(A67,总计!$A$2:$L$123,9,0)</f>
        <v>#N/A</v>
      </c>
      <c r="F67" s="13" t="e">
        <f>VLOOKUP(A67,总计!$A$2:$L$123,10,0)</f>
        <v>#N/A</v>
      </c>
      <c r="G67" t="e">
        <f>VLOOKUP(A67,总计!$A$2:$L$123,6,0)</f>
        <v>#N/A</v>
      </c>
      <c r="H67" s="12" t="s">
        <v>471</v>
      </c>
      <c r="I67" s="14" t="e">
        <f>读编码!D67</f>
        <v>#VALUE!</v>
      </c>
      <c r="J67" s="15" t="e">
        <f t="shared" ref="J67:J100" si="1">F67</f>
        <v>#N/A</v>
      </c>
      <c r="K67" t="e">
        <f>VLOOKUP(A67,总计!$A$2:$L$123,4,0)</f>
        <v>#N/A</v>
      </c>
    </row>
    <row r="68" spans="1:11" x14ac:dyDescent="0.2">
      <c r="A68" s="16" t="str">
        <f>读编码!B68</f>
        <v>请检查</v>
      </c>
      <c r="C68" t="e">
        <f>VLOOKUP(A68,总计!$A$2:$E$123,5,0)</f>
        <v>#N/A</v>
      </c>
      <c r="D68" t="e">
        <f>VLOOKUP(A68,总计!$A$2:$D$123,3,0)</f>
        <v>#N/A</v>
      </c>
      <c r="E68" s="6" t="e">
        <f>VLOOKUP(A68,总计!$A$2:$L$123,9,0)</f>
        <v>#N/A</v>
      </c>
      <c r="F68" s="13" t="e">
        <f>VLOOKUP(A68,总计!$A$2:$L$123,10,0)</f>
        <v>#N/A</v>
      </c>
      <c r="G68" t="e">
        <f>VLOOKUP(A68,总计!$A$2:$L$123,6,0)</f>
        <v>#N/A</v>
      </c>
      <c r="H68" s="12" t="s">
        <v>471</v>
      </c>
      <c r="I68" s="14" t="e">
        <f>读编码!D68</f>
        <v>#VALUE!</v>
      </c>
      <c r="J68" s="15" t="e">
        <f t="shared" si="1"/>
        <v>#N/A</v>
      </c>
      <c r="K68" t="e">
        <f>VLOOKUP(A68,总计!$A$2:$L$123,4,0)</f>
        <v>#N/A</v>
      </c>
    </row>
    <row r="69" spans="1:11" x14ac:dyDescent="0.2">
      <c r="A69" s="16" t="str">
        <f>读编码!B69</f>
        <v>请检查</v>
      </c>
      <c r="C69" t="e">
        <f>VLOOKUP(A69,总计!$A$2:$E$123,5,0)</f>
        <v>#N/A</v>
      </c>
      <c r="D69" t="e">
        <f>VLOOKUP(A69,总计!$A$2:$D$123,3,0)</f>
        <v>#N/A</v>
      </c>
      <c r="E69" s="6" t="e">
        <f>VLOOKUP(A69,总计!$A$2:$L$123,9,0)</f>
        <v>#N/A</v>
      </c>
      <c r="F69" s="13" t="e">
        <f>VLOOKUP(A69,总计!$A$2:$L$123,10,0)</f>
        <v>#N/A</v>
      </c>
      <c r="G69" t="e">
        <f>VLOOKUP(A69,总计!$A$2:$L$123,6,0)</f>
        <v>#N/A</v>
      </c>
      <c r="H69" s="12" t="s">
        <v>471</v>
      </c>
      <c r="I69" s="14" t="e">
        <f>读编码!D69</f>
        <v>#VALUE!</v>
      </c>
      <c r="J69" s="15" t="e">
        <f t="shared" si="1"/>
        <v>#N/A</v>
      </c>
      <c r="K69" t="e">
        <f>VLOOKUP(A69,总计!$A$2:$L$123,4,0)</f>
        <v>#N/A</v>
      </c>
    </row>
    <row r="70" spans="1:11" x14ac:dyDescent="0.2">
      <c r="A70" s="16" t="str">
        <f>读编码!B70</f>
        <v>请检查</v>
      </c>
      <c r="C70" t="e">
        <f>VLOOKUP(A70,总计!$A$2:$E$123,5,0)</f>
        <v>#N/A</v>
      </c>
      <c r="D70" t="e">
        <f>VLOOKUP(A70,总计!$A$2:$D$123,3,0)</f>
        <v>#N/A</v>
      </c>
      <c r="E70" s="6" t="e">
        <f>VLOOKUP(A70,总计!$A$2:$L$123,9,0)</f>
        <v>#N/A</v>
      </c>
      <c r="F70" s="13" t="e">
        <f>VLOOKUP(A70,总计!$A$2:$L$123,10,0)</f>
        <v>#N/A</v>
      </c>
      <c r="G70" t="e">
        <f>VLOOKUP(A70,总计!$A$2:$L$123,6,0)</f>
        <v>#N/A</v>
      </c>
      <c r="H70" s="12" t="s">
        <v>471</v>
      </c>
      <c r="I70" s="14" t="e">
        <f>读编码!D70</f>
        <v>#VALUE!</v>
      </c>
      <c r="J70" s="15" t="e">
        <f t="shared" si="1"/>
        <v>#N/A</v>
      </c>
      <c r="K70" t="e">
        <f>VLOOKUP(A70,总计!$A$2:$L$123,4,0)</f>
        <v>#N/A</v>
      </c>
    </row>
    <row r="71" spans="1:11" x14ac:dyDescent="0.2">
      <c r="A71" s="16" t="str">
        <f>读编码!B71</f>
        <v>请检查</v>
      </c>
      <c r="C71" t="e">
        <f>VLOOKUP(A71,总计!$A$2:$E$123,5,0)</f>
        <v>#N/A</v>
      </c>
      <c r="D71" t="e">
        <f>VLOOKUP(A71,总计!$A$2:$D$123,3,0)</f>
        <v>#N/A</v>
      </c>
      <c r="E71" s="6" t="e">
        <f>VLOOKUP(A71,总计!$A$2:$L$123,9,0)</f>
        <v>#N/A</v>
      </c>
      <c r="F71" s="13" t="e">
        <f>VLOOKUP(A71,总计!$A$2:$L$123,10,0)</f>
        <v>#N/A</v>
      </c>
      <c r="G71" t="e">
        <f>VLOOKUP(A71,总计!$A$2:$L$123,6,0)</f>
        <v>#N/A</v>
      </c>
      <c r="H71" s="12" t="s">
        <v>471</v>
      </c>
      <c r="I71" s="14" t="e">
        <f>读编码!D71</f>
        <v>#VALUE!</v>
      </c>
      <c r="J71" s="15" t="e">
        <f t="shared" si="1"/>
        <v>#N/A</v>
      </c>
      <c r="K71" t="e">
        <f>VLOOKUP(A71,总计!$A$2:$L$123,4,0)</f>
        <v>#N/A</v>
      </c>
    </row>
    <row r="72" spans="1:11" x14ac:dyDescent="0.2">
      <c r="A72" s="16" t="str">
        <f>读编码!B72</f>
        <v>请检查</v>
      </c>
      <c r="C72" t="e">
        <f>VLOOKUP(A72,总计!$A$2:$E$123,5,0)</f>
        <v>#N/A</v>
      </c>
      <c r="D72" t="e">
        <f>VLOOKUP(A72,总计!$A$2:$D$123,3,0)</f>
        <v>#N/A</v>
      </c>
      <c r="E72" s="6" t="e">
        <f>VLOOKUP(A72,总计!$A$2:$L$123,9,0)</f>
        <v>#N/A</v>
      </c>
      <c r="F72" s="13" t="e">
        <f>VLOOKUP(A72,总计!$A$2:$L$123,10,0)</f>
        <v>#N/A</v>
      </c>
      <c r="G72" t="e">
        <f>VLOOKUP(A72,总计!$A$2:$L$123,6,0)</f>
        <v>#N/A</v>
      </c>
      <c r="H72" s="12" t="s">
        <v>471</v>
      </c>
      <c r="I72" s="14" t="e">
        <f>读编码!D72</f>
        <v>#VALUE!</v>
      </c>
      <c r="J72" s="15" t="e">
        <f t="shared" si="1"/>
        <v>#N/A</v>
      </c>
      <c r="K72" t="e">
        <f>VLOOKUP(A72,总计!$A$2:$L$123,4,0)</f>
        <v>#N/A</v>
      </c>
    </row>
    <row r="73" spans="1:11" x14ac:dyDescent="0.2">
      <c r="A73" s="16" t="str">
        <f>读编码!B73</f>
        <v>请检查</v>
      </c>
      <c r="C73" t="e">
        <f>VLOOKUP(A73,总计!$A$2:$E$123,5,0)</f>
        <v>#N/A</v>
      </c>
      <c r="D73" t="e">
        <f>VLOOKUP(A73,总计!$A$2:$D$123,3,0)</f>
        <v>#N/A</v>
      </c>
      <c r="E73" s="6" t="e">
        <f>VLOOKUP(A73,总计!$A$2:$L$123,9,0)</f>
        <v>#N/A</v>
      </c>
      <c r="F73" s="13" t="e">
        <f>VLOOKUP(A73,总计!$A$2:$L$123,10,0)</f>
        <v>#N/A</v>
      </c>
      <c r="G73" t="e">
        <f>VLOOKUP(A73,总计!$A$2:$L$123,6,0)</f>
        <v>#N/A</v>
      </c>
      <c r="H73" s="12" t="s">
        <v>471</v>
      </c>
      <c r="I73" s="14" t="e">
        <f>读编码!D73</f>
        <v>#VALUE!</v>
      </c>
      <c r="J73" s="15" t="e">
        <f t="shared" si="1"/>
        <v>#N/A</v>
      </c>
      <c r="K73" t="e">
        <f>VLOOKUP(A73,总计!$A$2:$L$123,4,0)</f>
        <v>#N/A</v>
      </c>
    </row>
    <row r="74" spans="1:11" x14ac:dyDescent="0.2">
      <c r="A74" s="16" t="str">
        <f>读编码!B74</f>
        <v>请检查</v>
      </c>
      <c r="C74" t="e">
        <f>VLOOKUP(A74,总计!$A$2:$E$123,5,0)</f>
        <v>#N/A</v>
      </c>
      <c r="D74" t="e">
        <f>VLOOKUP(A74,总计!$A$2:$D$123,3,0)</f>
        <v>#N/A</v>
      </c>
      <c r="E74" s="6" t="e">
        <f>VLOOKUP(A74,总计!$A$2:$L$123,9,0)</f>
        <v>#N/A</v>
      </c>
      <c r="F74" s="13" t="e">
        <f>VLOOKUP(A74,总计!$A$2:$L$123,10,0)</f>
        <v>#N/A</v>
      </c>
      <c r="G74" t="e">
        <f>VLOOKUP(A74,总计!$A$2:$L$123,6,0)</f>
        <v>#N/A</v>
      </c>
      <c r="H74" s="12" t="s">
        <v>471</v>
      </c>
      <c r="I74" s="14" t="e">
        <f>读编码!D74</f>
        <v>#VALUE!</v>
      </c>
      <c r="J74" s="15" t="e">
        <f t="shared" si="1"/>
        <v>#N/A</v>
      </c>
      <c r="K74" t="e">
        <f>VLOOKUP(A74,总计!$A$2:$L$123,4,0)</f>
        <v>#N/A</v>
      </c>
    </row>
    <row r="75" spans="1:11" x14ac:dyDescent="0.2">
      <c r="A75" s="16" t="str">
        <f>读编码!B75</f>
        <v>请检查</v>
      </c>
      <c r="C75" t="e">
        <f>VLOOKUP(A75,总计!$A$2:$E$123,5,0)</f>
        <v>#N/A</v>
      </c>
      <c r="D75" t="e">
        <f>VLOOKUP(A75,总计!$A$2:$D$123,3,0)</f>
        <v>#N/A</v>
      </c>
      <c r="E75" s="6" t="e">
        <f>VLOOKUP(A75,总计!$A$2:$L$123,9,0)</f>
        <v>#N/A</v>
      </c>
      <c r="F75" s="13" t="e">
        <f>VLOOKUP(A75,总计!$A$2:$L$123,10,0)</f>
        <v>#N/A</v>
      </c>
      <c r="G75" t="e">
        <f>VLOOKUP(A75,总计!$A$2:$L$123,6,0)</f>
        <v>#N/A</v>
      </c>
      <c r="H75" s="12" t="s">
        <v>471</v>
      </c>
      <c r="I75" s="14" t="e">
        <f>读编码!D75</f>
        <v>#VALUE!</v>
      </c>
      <c r="J75" s="15" t="e">
        <f t="shared" si="1"/>
        <v>#N/A</v>
      </c>
      <c r="K75" t="e">
        <f>VLOOKUP(A75,总计!$A$2:$L$123,4,0)</f>
        <v>#N/A</v>
      </c>
    </row>
    <row r="76" spans="1:11" x14ac:dyDescent="0.2">
      <c r="A76" s="16" t="str">
        <f>读编码!B76</f>
        <v>请检查</v>
      </c>
      <c r="C76" t="e">
        <f>VLOOKUP(A76,总计!$A$2:$E$123,5,0)</f>
        <v>#N/A</v>
      </c>
      <c r="D76" t="e">
        <f>VLOOKUP(A76,总计!$A$2:$D$123,3,0)</f>
        <v>#N/A</v>
      </c>
      <c r="E76" s="6" t="e">
        <f>VLOOKUP(A76,总计!$A$2:$L$123,9,0)</f>
        <v>#N/A</v>
      </c>
      <c r="F76" s="13" t="e">
        <f>VLOOKUP(A76,总计!$A$2:$L$123,10,0)</f>
        <v>#N/A</v>
      </c>
      <c r="G76" t="e">
        <f>VLOOKUP(A76,总计!$A$2:$L$123,6,0)</f>
        <v>#N/A</v>
      </c>
      <c r="H76" s="12" t="s">
        <v>471</v>
      </c>
      <c r="I76" s="14" t="e">
        <f>读编码!D76</f>
        <v>#VALUE!</v>
      </c>
      <c r="J76" s="15" t="e">
        <f t="shared" si="1"/>
        <v>#N/A</v>
      </c>
      <c r="K76" t="e">
        <f>VLOOKUP(A76,总计!$A$2:$L$123,4,0)</f>
        <v>#N/A</v>
      </c>
    </row>
    <row r="77" spans="1:11" x14ac:dyDescent="0.2">
      <c r="A77" s="16" t="str">
        <f>读编码!B77</f>
        <v>请检查</v>
      </c>
      <c r="C77" t="e">
        <f>VLOOKUP(A77,总计!$A$2:$E$123,5,0)</f>
        <v>#N/A</v>
      </c>
      <c r="D77" t="e">
        <f>VLOOKUP(A77,总计!$A$2:$D$123,3,0)</f>
        <v>#N/A</v>
      </c>
      <c r="E77" s="6" t="e">
        <f>VLOOKUP(A77,总计!$A$2:$L$123,9,0)</f>
        <v>#N/A</v>
      </c>
      <c r="F77" s="13" t="e">
        <f>VLOOKUP(A77,总计!$A$2:$L$123,10,0)</f>
        <v>#N/A</v>
      </c>
      <c r="G77" t="e">
        <f>VLOOKUP(A77,总计!$A$2:$L$123,6,0)</f>
        <v>#N/A</v>
      </c>
      <c r="H77" s="12" t="s">
        <v>471</v>
      </c>
      <c r="I77" s="14" t="e">
        <f>读编码!D77</f>
        <v>#VALUE!</v>
      </c>
      <c r="J77" s="15" t="e">
        <f t="shared" si="1"/>
        <v>#N/A</v>
      </c>
      <c r="K77" t="e">
        <f>VLOOKUP(A77,总计!$A$2:$L$123,4,0)</f>
        <v>#N/A</v>
      </c>
    </row>
    <row r="78" spans="1:11" x14ac:dyDescent="0.2">
      <c r="A78" s="16" t="str">
        <f>读编码!B78</f>
        <v>请检查</v>
      </c>
      <c r="C78" t="e">
        <f>VLOOKUP(A78,总计!$A$2:$E$123,5,0)</f>
        <v>#N/A</v>
      </c>
      <c r="D78" t="e">
        <f>VLOOKUP(A78,总计!$A$2:$D$123,3,0)</f>
        <v>#N/A</v>
      </c>
      <c r="E78" s="6" t="e">
        <f>VLOOKUP(A78,总计!$A$2:$L$123,9,0)</f>
        <v>#N/A</v>
      </c>
      <c r="F78" s="13" t="e">
        <f>VLOOKUP(A78,总计!$A$2:$L$123,10,0)</f>
        <v>#N/A</v>
      </c>
      <c r="G78" t="e">
        <f>VLOOKUP(A78,总计!$A$2:$L$123,6,0)</f>
        <v>#N/A</v>
      </c>
      <c r="H78" s="12" t="s">
        <v>471</v>
      </c>
      <c r="I78" s="14" t="e">
        <f>读编码!D78</f>
        <v>#VALUE!</v>
      </c>
      <c r="J78" s="15" t="e">
        <f t="shared" si="1"/>
        <v>#N/A</v>
      </c>
      <c r="K78" t="e">
        <f>VLOOKUP(A78,总计!$A$2:$L$123,4,0)</f>
        <v>#N/A</v>
      </c>
    </row>
    <row r="79" spans="1:11" x14ac:dyDescent="0.2">
      <c r="A79" s="16" t="str">
        <f>读编码!B79</f>
        <v>请检查</v>
      </c>
      <c r="C79" t="e">
        <f>VLOOKUP(A79,总计!$A$2:$E$123,5,0)</f>
        <v>#N/A</v>
      </c>
      <c r="D79" t="e">
        <f>VLOOKUP(A79,总计!$A$2:$D$123,3,0)</f>
        <v>#N/A</v>
      </c>
      <c r="E79" s="6" t="e">
        <f>VLOOKUP(A79,总计!$A$2:$L$123,9,0)</f>
        <v>#N/A</v>
      </c>
      <c r="F79" s="13" t="e">
        <f>VLOOKUP(A79,总计!$A$2:$L$123,10,0)</f>
        <v>#N/A</v>
      </c>
      <c r="G79" t="e">
        <f>VLOOKUP(A79,总计!$A$2:$L$123,6,0)</f>
        <v>#N/A</v>
      </c>
      <c r="H79" s="12" t="s">
        <v>471</v>
      </c>
      <c r="I79" s="14" t="e">
        <f>读编码!D79</f>
        <v>#VALUE!</v>
      </c>
      <c r="J79" s="15" t="e">
        <f t="shared" si="1"/>
        <v>#N/A</v>
      </c>
      <c r="K79" t="e">
        <f>VLOOKUP(A79,总计!$A$2:$L$123,4,0)</f>
        <v>#N/A</v>
      </c>
    </row>
    <row r="80" spans="1:11" x14ac:dyDescent="0.2">
      <c r="A80" s="16" t="str">
        <f>读编码!B80</f>
        <v>请检查</v>
      </c>
      <c r="C80" t="e">
        <f>VLOOKUP(A80,总计!$A$2:$E$123,5,0)</f>
        <v>#N/A</v>
      </c>
      <c r="D80" t="e">
        <f>VLOOKUP(A80,总计!$A$2:$D$123,3,0)</f>
        <v>#N/A</v>
      </c>
      <c r="E80" s="6" t="e">
        <f>VLOOKUP(A80,总计!$A$2:$L$123,9,0)</f>
        <v>#N/A</v>
      </c>
      <c r="F80" s="13" t="e">
        <f>VLOOKUP(A80,总计!$A$2:$L$123,10,0)</f>
        <v>#N/A</v>
      </c>
      <c r="G80" t="e">
        <f>VLOOKUP(A80,总计!$A$2:$L$123,6,0)</f>
        <v>#N/A</v>
      </c>
      <c r="H80" s="12" t="s">
        <v>471</v>
      </c>
      <c r="I80" s="14" t="e">
        <f>读编码!D80</f>
        <v>#VALUE!</v>
      </c>
      <c r="J80" s="15" t="e">
        <f t="shared" si="1"/>
        <v>#N/A</v>
      </c>
      <c r="K80" t="e">
        <f>VLOOKUP(A80,总计!$A$2:$L$123,4,0)</f>
        <v>#N/A</v>
      </c>
    </row>
    <row r="81" spans="1:11" x14ac:dyDescent="0.2">
      <c r="A81" s="16" t="str">
        <f>读编码!B81</f>
        <v>请检查</v>
      </c>
      <c r="C81" t="e">
        <f>VLOOKUP(A81,总计!$A$2:$E$123,5,0)</f>
        <v>#N/A</v>
      </c>
      <c r="D81" t="e">
        <f>VLOOKUP(A81,总计!$A$2:$D$123,3,0)</f>
        <v>#N/A</v>
      </c>
      <c r="E81" s="6" t="e">
        <f>VLOOKUP(A81,总计!$A$2:$L$123,9,0)</f>
        <v>#N/A</v>
      </c>
      <c r="F81" s="13" t="e">
        <f>VLOOKUP(A81,总计!$A$2:$L$123,10,0)</f>
        <v>#N/A</v>
      </c>
      <c r="G81" t="e">
        <f>VLOOKUP(A81,总计!$A$2:$L$123,6,0)</f>
        <v>#N/A</v>
      </c>
      <c r="H81" s="12" t="s">
        <v>471</v>
      </c>
      <c r="I81" s="14" t="e">
        <f>读编码!D81</f>
        <v>#VALUE!</v>
      </c>
      <c r="J81" s="15" t="e">
        <f t="shared" si="1"/>
        <v>#N/A</v>
      </c>
      <c r="K81" t="e">
        <f>VLOOKUP(A81,总计!$A$2:$L$123,4,0)</f>
        <v>#N/A</v>
      </c>
    </row>
    <row r="82" spans="1:11" x14ac:dyDescent="0.2">
      <c r="A82" s="16" t="str">
        <f>读编码!B82</f>
        <v>请检查</v>
      </c>
      <c r="C82" t="e">
        <f>VLOOKUP(A82,总计!$A$2:$E$123,5,0)</f>
        <v>#N/A</v>
      </c>
      <c r="D82" t="e">
        <f>VLOOKUP(A82,总计!$A$2:$D$123,3,0)</f>
        <v>#N/A</v>
      </c>
      <c r="E82" s="6" t="e">
        <f>VLOOKUP(A82,总计!$A$2:$L$123,9,0)</f>
        <v>#N/A</v>
      </c>
      <c r="F82" s="13" t="e">
        <f>VLOOKUP(A82,总计!$A$2:$L$123,10,0)</f>
        <v>#N/A</v>
      </c>
      <c r="G82" t="e">
        <f>VLOOKUP(A82,总计!$A$2:$L$123,6,0)</f>
        <v>#N/A</v>
      </c>
      <c r="H82" s="12" t="s">
        <v>471</v>
      </c>
      <c r="I82" s="14" t="e">
        <f>读编码!D82</f>
        <v>#VALUE!</v>
      </c>
      <c r="J82" s="15" t="e">
        <f t="shared" si="1"/>
        <v>#N/A</v>
      </c>
      <c r="K82" t="e">
        <f>VLOOKUP(A82,总计!$A$2:$L$123,4,0)</f>
        <v>#N/A</v>
      </c>
    </row>
    <row r="83" spans="1:11" x14ac:dyDescent="0.2">
      <c r="A83" s="16" t="str">
        <f>读编码!B83</f>
        <v>请检查</v>
      </c>
      <c r="C83" t="e">
        <f>VLOOKUP(A83,总计!$A$2:$E$123,5,0)</f>
        <v>#N/A</v>
      </c>
      <c r="D83" t="e">
        <f>VLOOKUP(A83,总计!$A$2:$D$123,3,0)</f>
        <v>#N/A</v>
      </c>
      <c r="E83" s="6" t="e">
        <f>VLOOKUP(A83,总计!$A$2:$L$123,9,0)</f>
        <v>#N/A</v>
      </c>
      <c r="F83" s="13" t="e">
        <f>VLOOKUP(A83,总计!$A$2:$L$123,10,0)</f>
        <v>#N/A</v>
      </c>
      <c r="G83" t="e">
        <f>VLOOKUP(A83,总计!$A$2:$L$123,6,0)</f>
        <v>#N/A</v>
      </c>
      <c r="H83" s="12" t="s">
        <v>471</v>
      </c>
      <c r="I83" s="14" t="e">
        <f>读编码!D83</f>
        <v>#VALUE!</v>
      </c>
      <c r="J83" s="15" t="e">
        <f t="shared" si="1"/>
        <v>#N/A</v>
      </c>
      <c r="K83" t="e">
        <f>VLOOKUP(A83,总计!$A$2:$L$123,4,0)</f>
        <v>#N/A</v>
      </c>
    </row>
    <row r="84" spans="1:11" x14ac:dyDescent="0.2">
      <c r="A84" s="16" t="str">
        <f>读编码!B84</f>
        <v>请检查</v>
      </c>
      <c r="C84" t="e">
        <f>VLOOKUP(A84,总计!$A$2:$E$123,5,0)</f>
        <v>#N/A</v>
      </c>
      <c r="D84" t="e">
        <f>VLOOKUP(A84,总计!$A$2:$D$123,3,0)</f>
        <v>#N/A</v>
      </c>
      <c r="E84" s="6" t="e">
        <f>VLOOKUP(A84,总计!$A$2:$L$123,9,0)</f>
        <v>#N/A</v>
      </c>
      <c r="F84" s="13" t="e">
        <f>VLOOKUP(A84,总计!$A$2:$L$123,10,0)</f>
        <v>#N/A</v>
      </c>
      <c r="G84" t="e">
        <f>VLOOKUP(A84,总计!$A$2:$L$123,6,0)</f>
        <v>#N/A</v>
      </c>
      <c r="H84" s="12" t="s">
        <v>471</v>
      </c>
      <c r="I84" s="14" t="e">
        <f>读编码!D84</f>
        <v>#VALUE!</v>
      </c>
      <c r="J84" s="15" t="e">
        <f t="shared" si="1"/>
        <v>#N/A</v>
      </c>
      <c r="K84" t="e">
        <f>VLOOKUP(A84,总计!$A$2:$L$123,4,0)</f>
        <v>#N/A</v>
      </c>
    </row>
    <row r="85" spans="1:11" x14ac:dyDescent="0.2">
      <c r="A85" s="16" t="str">
        <f>读编码!B85</f>
        <v>请检查</v>
      </c>
      <c r="C85" t="e">
        <f>VLOOKUP(A85,总计!$A$2:$E$123,5,0)</f>
        <v>#N/A</v>
      </c>
      <c r="D85" t="e">
        <f>VLOOKUP(A85,总计!$A$2:$D$123,3,0)</f>
        <v>#N/A</v>
      </c>
      <c r="E85" s="6" t="e">
        <f>VLOOKUP(A85,总计!$A$2:$L$123,9,0)</f>
        <v>#N/A</v>
      </c>
      <c r="F85" s="13" t="e">
        <f>VLOOKUP(A85,总计!$A$2:$L$123,10,0)</f>
        <v>#N/A</v>
      </c>
      <c r="G85" t="e">
        <f>VLOOKUP(A85,总计!$A$2:$L$123,6,0)</f>
        <v>#N/A</v>
      </c>
      <c r="H85" s="12" t="s">
        <v>471</v>
      </c>
      <c r="I85" s="14" t="e">
        <f>读编码!D85</f>
        <v>#VALUE!</v>
      </c>
      <c r="J85" s="15" t="e">
        <f t="shared" si="1"/>
        <v>#N/A</v>
      </c>
      <c r="K85" t="e">
        <f>VLOOKUP(A85,总计!$A$2:$L$123,4,0)</f>
        <v>#N/A</v>
      </c>
    </row>
    <row r="86" spans="1:11" x14ac:dyDescent="0.2">
      <c r="A86" s="16" t="str">
        <f>读编码!B86</f>
        <v>请检查</v>
      </c>
      <c r="C86" t="e">
        <f>VLOOKUP(A86,总计!$A$2:$E$123,5,0)</f>
        <v>#N/A</v>
      </c>
      <c r="D86" t="e">
        <f>VLOOKUP(A86,总计!$A$2:$D$123,3,0)</f>
        <v>#N/A</v>
      </c>
      <c r="E86" s="6" t="e">
        <f>VLOOKUP(A86,总计!$A$2:$L$123,9,0)</f>
        <v>#N/A</v>
      </c>
      <c r="F86" s="13" t="e">
        <f>VLOOKUP(A86,总计!$A$2:$L$123,10,0)</f>
        <v>#N/A</v>
      </c>
      <c r="G86" t="e">
        <f>VLOOKUP(A86,总计!$A$2:$L$123,6,0)</f>
        <v>#N/A</v>
      </c>
      <c r="H86" s="12" t="s">
        <v>471</v>
      </c>
      <c r="I86" s="14" t="e">
        <f>读编码!D86</f>
        <v>#VALUE!</v>
      </c>
      <c r="J86" s="15" t="e">
        <f t="shared" si="1"/>
        <v>#N/A</v>
      </c>
      <c r="K86" t="e">
        <f>VLOOKUP(A86,总计!$A$2:$L$123,4,0)</f>
        <v>#N/A</v>
      </c>
    </row>
    <row r="87" spans="1:11" x14ac:dyDescent="0.2">
      <c r="A87" s="16" t="str">
        <f>读编码!B87</f>
        <v>请检查</v>
      </c>
      <c r="C87" t="e">
        <f>VLOOKUP(A87,总计!$A$2:$E$123,5,0)</f>
        <v>#N/A</v>
      </c>
      <c r="D87" t="e">
        <f>VLOOKUP(A87,总计!$A$2:$D$123,3,0)</f>
        <v>#N/A</v>
      </c>
      <c r="E87" s="6" t="e">
        <f>VLOOKUP(A87,总计!$A$2:$L$123,9,0)</f>
        <v>#N/A</v>
      </c>
      <c r="F87" s="13" t="e">
        <f>VLOOKUP(A87,总计!$A$2:$L$123,10,0)</f>
        <v>#N/A</v>
      </c>
      <c r="G87" t="e">
        <f>VLOOKUP(A87,总计!$A$2:$L$123,6,0)</f>
        <v>#N/A</v>
      </c>
      <c r="H87" s="12" t="s">
        <v>471</v>
      </c>
      <c r="I87" s="14" t="e">
        <f>读编码!D87</f>
        <v>#VALUE!</v>
      </c>
      <c r="J87" s="15" t="e">
        <f t="shared" si="1"/>
        <v>#N/A</v>
      </c>
      <c r="K87" t="e">
        <f>VLOOKUP(A87,总计!$A$2:$L$123,4,0)</f>
        <v>#N/A</v>
      </c>
    </row>
    <row r="88" spans="1:11" x14ac:dyDescent="0.2">
      <c r="A88" s="16" t="str">
        <f>读编码!B88</f>
        <v>请检查</v>
      </c>
      <c r="C88" t="e">
        <f>VLOOKUP(A88,总计!$A$2:$E$123,5,0)</f>
        <v>#N/A</v>
      </c>
      <c r="D88" t="e">
        <f>VLOOKUP(A88,总计!$A$2:$D$123,3,0)</f>
        <v>#N/A</v>
      </c>
      <c r="E88" s="6" t="e">
        <f>VLOOKUP(A88,总计!$A$2:$L$123,9,0)</f>
        <v>#N/A</v>
      </c>
      <c r="F88" s="13" t="e">
        <f>VLOOKUP(A88,总计!$A$2:$L$123,10,0)</f>
        <v>#N/A</v>
      </c>
      <c r="G88" t="e">
        <f>VLOOKUP(A88,总计!$A$2:$L$123,6,0)</f>
        <v>#N/A</v>
      </c>
      <c r="H88" s="12" t="s">
        <v>471</v>
      </c>
      <c r="I88" s="14" t="e">
        <f>读编码!D88</f>
        <v>#VALUE!</v>
      </c>
      <c r="J88" s="15" t="e">
        <f t="shared" si="1"/>
        <v>#N/A</v>
      </c>
      <c r="K88" t="e">
        <f>VLOOKUP(A88,总计!$A$2:$L$123,4,0)</f>
        <v>#N/A</v>
      </c>
    </row>
    <row r="89" spans="1:11" x14ac:dyDescent="0.2">
      <c r="A89" s="16" t="str">
        <f>读编码!B89</f>
        <v>请检查</v>
      </c>
      <c r="C89" t="e">
        <f>VLOOKUP(A89,总计!$A$2:$E$123,5,0)</f>
        <v>#N/A</v>
      </c>
      <c r="D89" t="e">
        <f>VLOOKUP(A89,总计!$A$2:$D$123,3,0)</f>
        <v>#N/A</v>
      </c>
      <c r="E89" s="6" t="e">
        <f>VLOOKUP(A89,总计!$A$2:$L$123,9,0)</f>
        <v>#N/A</v>
      </c>
      <c r="F89" s="13" t="e">
        <f>VLOOKUP(A89,总计!$A$2:$L$123,10,0)</f>
        <v>#N/A</v>
      </c>
      <c r="G89" t="e">
        <f>VLOOKUP(A89,总计!$A$2:$L$123,6,0)</f>
        <v>#N/A</v>
      </c>
      <c r="H89" s="12" t="s">
        <v>471</v>
      </c>
      <c r="I89" s="14" t="e">
        <f>读编码!D89</f>
        <v>#VALUE!</v>
      </c>
      <c r="J89" s="15" t="e">
        <f t="shared" si="1"/>
        <v>#N/A</v>
      </c>
      <c r="K89" t="e">
        <f>VLOOKUP(A89,总计!$A$2:$L$123,4,0)</f>
        <v>#N/A</v>
      </c>
    </row>
    <row r="90" spans="1:11" x14ac:dyDescent="0.2">
      <c r="A90" s="16" t="str">
        <f>读编码!B90</f>
        <v>请检查</v>
      </c>
      <c r="C90" t="e">
        <f>VLOOKUP(A90,总计!$A$2:$E$123,5,0)</f>
        <v>#N/A</v>
      </c>
      <c r="D90" t="e">
        <f>VLOOKUP(A90,总计!$A$2:$D$123,3,0)</f>
        <v>#N/A</v>
      </c>
      <c r="E90" s="6" t="e">
        <f>VLOOKUP(A90,总计!$A$2:$L$123,9,0)</f>
        <v>#N/A</v>
      </c>
      <c r="F90" s="13" t="e">
        <f>VLOOKUP(A90,总计!$A$2:$L$123,10,0)</f>
        <v>#N/A</v>
      </c>
      <c r="G90" t="e">
        <f>VLOOKUP(A90,总计!$A$2:$L$123,6,0)</f>
        <v>#N/A</v>
      </c>
      <c r="H90" s="12" t="s">
        <v>471</v>
      </c>
      <c r="I90" s="14" t="e">
        <f>读编码!D90</f>
        <v>#VALUE!</v>
      </c>
      <c r="J90" s="15" t="e">
        <f t="shared" si="1"/>
        <v>#N/A</v>
      </c>
      <c r="K90" t="e">
        <f>VLOOKUP(A90,总计!$A$2:$L$123,4,0)</f>
        <v>#N/A</v>
      </c>
    </row>
    <row r="91" spans="1:11" x14ac:dyDescent="0.2">
      <c r="A91" s="16" t="str">
        <f>读编码!B91</f>
        <v>请检查</v>
      </c>
      <c r="C91" t="e">
        <f>VLOOKUP(A91,总计!$A$2:$E$123,5,0)</f>
        <v>#N/A</v>
      </c>
      <c r="D91" t="e">
        <f>VLOOKUP(A91,总计!$A$2:$D$123,3,0)</f>
        <v>#N/A</v>
      </c>
      <c r="E91" s="6" t="e">
        <f>VLOOKUP(A91,总计!$A$2:$L$123,9,0)</f>
        <v>#N/A</v>
      </c>
      <c r="F91" s="13" t="e">
        <f>VLOOKUP(A91,总计!$A$2:$L$123,10,0)</f>
        <v>#N/A</v>
      </c>
      <c r="G91" t="e">
        <f>VLOOKUP(A91,总计!$A$2:$L$123,6,0)</f>
        <v>#N/A</v>
      </c>
      <c r="H91" s="12" t="s">
        <v>471</v>
      </c>
      <c r="I91" s="14" t="e">
        <f>读编码!D91</f>
        <v>#VALUE!</v>
      </c>
      <c r="J91" s="15" t="e">
        <f t="shared" si="1"/>
        <v>#N/A</v>
      </c>
      <c r="K91" t="e">
        <f>VLOOKUP(A91,总计!$A$2:$L$123,4,0)</f>
        <v>#N/A</v>
      </c>
    </row>
    <row r="92" spans="1:11" x14ac:dyDescent="0.2">
      <c r="A92" s="16" t="str">
        <f>读编码!B92</f>
        <v>请检查</v>
      </c>
      <c r="C92" t="e">
        <f>VLOOKUP(A92,总计!$A$2:$E$123,5,0)</f>
        <v>#N/A</v>
      </c>
      <c r="D92" t="e">
        <f>VLOOKUP(A92,总计!$A$2:$D$123,3,0)</f>
        <v>#N/A</v>
      </c>
      <c r="E92" s="6" t="e">
        <f>VLOOKUP(A92,总计!$A$2:$L$123,9,0)</f>
        <v>#N/A</v>
      </c>
      <c r="F92" s="13" t="e">
        <f>VLOOKUP(A92,总计!$A$2:$L$123,10,0)</f>
        <v>#N/A</v>
      </c>
      <c r="G92" t="e">
        <f>VLOOKUP(A92,总计!$A$2:$L$123,6,0)</f>
        <v>#N/A</v>
      </c>
      <c r="H92" s="12" t="s">
        <v>471</v>
      </c>
      <c r="I92" s="14" t="e">
        <f>读编码!D92</f>
        <v>#VALUE!</v>
      </c>
      <c r="J92" s="15" t="e">
        <f t="shared" si="1"/>
        <v>#N/A</v>
      </c>
      <c r="K92" t="e">
        <f>VLOOKUP(A92,总计!$A$2:$L$123,4,0)</f>
        <v>#N/A</v>
      </c>
    </row>
    <row r="93" spans="1:11" x14ac:dyDescent="0.2">
      <c r="A93" s="16" t="str">
        <f>读编码!B93</f>
        <v>请检查</v>
      </c>
      <c r="C93" t="e">
        <f>VLOOKUP(A93,总计!$A$2:$E$123,5,0)</f>
        <v>#N/A</v>
      </c>
      <c r="D93" t="e">
        <f>VLOOKUP(A93,总计!$A$2:$D$123,3,0)</f>
        <v>#N/A</v>
      </c>
      <c r="E93" s="6" t="e">
        <f>VLOOKUP(A93,总计!$A$2:$L$123,9,0)</f>
        <v>#N/A</v>
      </c>
      <c r="F93" s="13" t="e">
        <f>VLOOKUP(A93,总计!$A$2:$L$123,10,0)</f>
        <v>#N/A</v>
      </c>
      <c r="G93" t="e">
        <f>VLOOKUP(A93,总计!$A$2:$L$123,6,0)</f>
        <v>#N/A</v>
      </c>
      <c r="H93" s="12" t="s">
        <v>471</v>
      </c>
      <c r="I93" s="14" t="e">
        <f>读编码!D93</f>
        <v>#VALUE!</v>
      </c>
      <c r="J93" s="15" t="e">
        <f t="shared" si="1"/>
        <v>#N/A</v>
      </c>
      <c r="K93" t="e">
        <f>VLOOKUP(A93,总计!$A$2:$L$123,4,0)</f>
        <v>#N/A</v>
      </c>
    </row>
    <row r="94" spans="1:11" x14ac:dyDescent="0.2">
      <c r="A94" s="16" t="str">
        <f>读编码!B94</f>
        <v>请检查</v>
      </c>
      <c r="C94" t="e">
        <f>VLOOKUP(A94,总计!$A$2:$E$123,5,0)</f>
        <v>#N/A</v>
      </c>
      <c r="D94" t="e">
        <f>VLOOKUP(A94,总计!$A$2:$D$123,3,0)</f>
        <v>#N/A</v>
      </c>
      <c r="E94" s="6" t="e">
        <f>VLOOKUP(A94,总计!$A$2:$L$123,9,0)</f>
        <v>#N/A</v>
      </c>
      <c r="F94" s="13" t="e">
        <f>VLOOKUP(A94,总计!$A$2:$L$123,10,0)</f>
        <v>#N/A</v>
      </c>
      <c r="G94" t="e">
        <f>VLOOKUP(A94,总计!$A$2:$L$123,6,0)</f>
        <v>#N/A</v>
      </c>
      <c r="H94" s="12" t="s">
        <v>471</v>
      </c>
      <c r="I94" s="14" t="e">
        <f>读编码!D94</f>
        <v>#VALUE!</v>
      </c>
      <c r="J94" s="15" t="e">
        <f t="shared" si="1"/>
        <v>#N/A</v>
      </c>
      <c r="K94" t="e">
        <f>VLOOKUP(A94,总计!$A$2:$L$123,4,0)</f>
        <v>#N/A</v>
      </c>
    </row>
    <row r="95" spans="1:11" x14ac:dyDescent="0.2">
      <c r="A95" s="16" t="str">
        <f>读编码!B95</f>
        <v>请检查</v>
      </c>
      <c r="C95" t="e">
        <f>VLOOKUP(A95,总计!$A$2:$E$123,5,0)</f>
        <v>#N/A</v>
      </c>
      <c r="D95" t="e">
        <f>VLOOKUP(A95,总计!$A$2:$D$123,3,0)</f>
        <v>#N/A</v>
      </c>
      <c r="E95" s="6" t="e">
        <f>VLOOKUP(A95,总计!$A$2:$L$123,9,0)</f>
        <v>#N/A</v>
      </c>
      <c r="F95" s="13" t="e">
        <f>VLOOKUP(A95,总计!$A$2:$L$123,10,0)</f>
        <v>#N/A</v>
      </c>
      <c r="G95" t="e">
        <f>VLOOKUP(A95,总计!$A$2:$L$123,6,0)</f>
        <v>#N/A</v>
      </c>
      <c r="H95" s="12" t="s">
        <v>471</v>
      </c>
      <c r="I95" s="14" t="e">
        <f>读编码!D95</f>
        <v>#VALUE!</v>
      </c>
      <c r="J95" s="15" t="e">
        <f t="shared" si="1"/>
        <v>#N/A</v>
      </c>
      <c r="K95" t="e">
        <f>VLOOKUP(A95,总计!$A$2:$L$123,4,0)</f>
        <v>#N/A</v>
      </c>
    </row>
    <row r="96" spans="1:11" x14ac:dyDescent="0.2">
      <c r="A96" s="16" t="str">
        <f>读编码!B96</f>
        <v>请检查</v>
      </c>
      <c r="C96" t="e">
        <f>VLOOKUP(A96,总计!$A$2:$E$123,5,0)</f>
        <v>#N/A</v>
      </c>
      <c r="D96" t="e">
        <f>VLOOKUP(A96,总计!$A$2:$D$123,3,0)</f>
        <v>#N/A</v>
      </c>
      <c r="E96" s="6" t="e">
        <f>VLOOKUP(A96,总计!$A$2:$L$123,9,0)</f>
        <v>#N/A</v>
      </c>
      <c r="F96" s="13" t="e">
        <f>VLOOKUP(A96,总计!$A$2:$L$123,10,0)</f>
        <v>#N/A</v>
      </c>
      <c r="G96" t="e">
        <f>VLOOKUP(A96,总计!$A$2:$L$123,6,0)</f>
        <v>#N/A</v>
      </c>
      <c r="H96" s="12" t="s">
        <v>471</v>
      </c>
      <c r="I96" s="14" t="e">
        <f>读编码!D96</f>
        <v>#VALUE!</v>
      </c>
      <c r="J96" s="15" t="e">
        <f t="shared" si="1"/>
        <v>#N/A</v>
      </c>
      <c r="K96" t="e">
        <f>VLOOKUP(A96,总计!$A$2:$L$123,4,0)</f>
        <v>#N/A</v>
      </c>
    </row>
    <row r="97" spans="1:11" x14ac:dyDescent="0.2">
      <c r="A97" s="16" t="str">
        <f>读编码!B97</f>
        <v>请检查</v>
      </c>
      <c r="C97" t="e">
        <f>VLOOKUP(A97,总计!$A$2:$E$123,5,0)</f>
        <v>#N/A</v>
      </c>
      <c r="D97" t="e">
        <f>VLOOKUP(A97,总计!$A$2:$D$123,3,0)</f>
        <v>#N/A</v>
      </c>
      <c r="E97" s="6" t="e">
        <f>VLOOKUP(A97,总计!$A$2:$L$123,9,0)</f>
        <v>#N/A</v>
      </c>
      <c r="F97" s="13" t="e">
        <f>VLOOKUP(A97,总计!$A$2:$L$123,10,0)</f>
        <v>#N/A</v>
      </c>
      <c r="G97" t="e">
        <f>VLOOKUP(A97,总计!$A$2:$L$123,6,0)</f>
        <v>#N/A</v>
      </c>
      <c r="H97" s="12" t="s">
        <v>471</v>
      </c>
      <c r="I97" s="14" t="e">
        <f>读编码!D97</f>
        <v>#VALUE!</v>
      </c>
      <c r="J97" s="15" t="e">
        <f t="shared" si="1"/>
        <v>#N/A</v>
      </c>
      <c r="K97" t="e">
        <f>VLOOKUP(A97,总计!$A$2:$L$123,4,0)</f>
        <v>#N/A</v>
      </c>
    </row>
    <row r="98" spans="1:11" x14ac:dyDescent="0.2">
      <c r="A98" s="16" t="str">
        <f>读编码!B98</f>
        <v>请检查</v>
      </c>
      <c r="C98" t="e">
        <f>VLOOKUP(A98,总计!$A$2:$E$123,5,0)</f>
        <v>#N/A</v>
      </c>
      <c r="D98" t="e">
        <f>VLOOKUP(A98,总计!$A$2:$D$123,3,0)</f>
        <v>#N/A</v>
      </c>
      <c r="E98" s="6" t="e">
        <f>VLOOKUP(A98,总计!$A$2:$L$123,9,0)</f>
        <v>#N/A</v>
      </c>
      <c r="F98" s="13" t="e">
        <f>VLOOKUP(A98,总计!$A$2:$L$123,10,0)</f>
        <v>#N/A</v>
      </c>
      <c r="G98" t="e">
        <f>VLOOKUP(A98,总计!$A$2:$L$123,6,0)</f>
        <v>#N/A</v>
      </c>
      <c r="H98" s="12" t="s">
        <v>471</v>
      </c>
      <c r="I98" s="14" t="e">
        <f>读编码!D98</f>
        <v>#VALUE!</v>
      </c>
      <c r="J98" s="15" t="e">
        <f t="shared" si="1"/>
        <v>#N/A</v>
      </c>
      <c r="K98" t="e">
        <f>VLOOKUP(A98,总计!$A$2:$L$123,4,0)</f>
        <v>#N/A</v>
      </c>
    </row>
    <row r="99" spans="1:11" x14ac:dyDescent="0.2">
      <c r="A99" s="16" t="str">
        <f>读编码!B99</f>
        <v>请检查</v>
      </c>
      <c r="C99" t="e">
        <f>VLOOKUP(A99,总计!$A$2:$E$123,5,0)</f>
        <v>#N/A</v>
      </c>
      <c r="D99" t="e">
        <f>VLOOKUP(A99,总计!$A$2:$D$123,3,0)</f>
        <v>#N/A</v>
      </c>
      <c r="E99" s="6" t="e">
        <f>VLOOKUP(A99,总计!$A$2:$L$123,9,0)</f>
        <v>#N/A</v>
      </c>
      <c r="F99" s="13" t="e">
        <f>VLOOKUP(A99,总计!$A$2:$L$123,10,0)</f>
        <v>#N/A</v>
      </c>
      <c r="G99" t="e">
        <f>VLOOKUP(A99,总计!$A$2:$L$123,6,0)</f>
        <v>#N/A</v>
      </c>
      <c r="H99" s="12" t="s">
        <v>471</v>
      </c>
      <c r="I99" s="14" t="e">
        <f>读编码!D99</f>
        <v>#VALUE!</v>
      </c>
      <c r="J99" s="15" t="e">
        <f t="shared" si="1"/>
        <v>#N/A</v>
      </c>
      <c r="K99" t="e">
        <f>VLOOKUP(A99,总计!$A$2:$L$123,4,0)</f>
        <v>#N/A</v>
      </c>
    </row>
    <row r="100" spans="1:11" x14ac:dyDescent="0.2">
      <c r="A100" s="16" t="str">
        <f>读编码!B100</f>
        <v>请检查</v>
      </c>
      <c r="C100" t="e">
        <f>VLOOKUP(A100,总计!$A$2:$E$123,5,0)</f>
        <v>#N/A</v>
      </c>
      <c r="D100" t="e">
        <f>VLOOKUP(A100,总计!$A$2:$D$123,3,0)</f>
        <v>#N/A</v>
      </c>
      <c r="E100" s="6" t="e">
        <f>VLOOKUP(A100,总计!$A$2:$L$123,9,0)</f>
        <v>#N/A</v>
      </c>
      <c r="F100" s="13" t="e">
        <f>VLOOKUP(A100,总计!$A$2:$L$123,10,0)</f>
        <v>#N/A</v>
      </c>
      <c r="G100" t="e">
        <f>VLOOKUP(A100,总计!$A$2:$L$123,6,0)</f>
        <v>#N/A</v>
      </c>
      <c r="H100" s="12" t="s">
        <v>471</v>
      </c>
      <c r="I100" s="14" t="e">
        <f>读编码!D100</f>
        <v>#VALUE!</v>
      </c>
      <c r="J100" s="15" t="e">
        <f t="shared" si="1"/>
        <v>#N/A</v>
      </c>
      <c r="K100" t="e">
        <f>VLOOKUP(A100,总计!$A$2:$L$123,4,0)</f>
        <v>#N/A</v>
      </c>
    </row>
  </sheetData>
  <autoFilter ref="A1:K100" xr:uid="{DB9E6514-C46A-4120-BAB9-A3A3C0D20D25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A210521-303C-4EAA-B92A-5CBE5ACA1D62}">
          <x14:formula1>
            <xm:f>'C:\Users\HFA\Desktop\材料\期货保证金调整-招商\大跌\[期转银-招商幻方.xlsx]Sheet2'!#REF!</xm:f>
          </x14:formula1>
          <xm:sqref>H1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9 X Q G T /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9 X Q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0 B k 8 o i k e 4 D g A A A B E A A A A T A B w A R m 9 y b X V s Y X M v U 2 V j d G l v b j E u b S C i G A A o o B Q A A A A A A A A A A A A A A A A A A A A A A A A A A A A r T k 0 u y c z P U w i G 0 I b W A F B L A Q I t A B Q A A g A I A P V 0 B k / 1 3 T W D p w A A A P k A A A A S A A A A A A A A A A A A A A A A A A A A A A B D b 2 5 m a W c v U G F j a 2 F n Z S 5 4 b W x Q S w E C L Q A U A A I A C A D 1 d A Z P D 8 r p q 6 Q A A A D p A A A A E w A A A A A A A A A A A A A A A A D z A A A A W 0 N v b n R l b n R f V H l w Z X N d L n h t b F B L A Q I t A B Q A A g A I A P V 0 B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0 Y E E v p F 0 R 5 h 4 Y c 2 8 R U 8 N A A A A A A I A A A A A A B B m A A A A A Q A A I A A A A I T a q Q T d k n X u K f + Y 2 h z e r H p L Z D M r T e o v u O W l E Q 1 c j u V 4 A A A A A A 6 A A A A A A g A A I A A A A M L d e U b r H j W Q H N / R q W n 2 N L h g 2 T w 1 z 0 5 m T W V H u t A G G r D 9 U A A A A O n g 1 W z q W S A 5 p G J D i Z N L W p 2 8 Q r B t 8 Z 4 p f k 7 L i P 7 l Q k + D b w x 4 s P I 1 I 9 l m a a S q f Q 2 Y K O W C L F t Q k T X 1 r L e 8 g p W M W U 0 x U Z Y C M R h J y X j 4 N x N a y G 0 z Q A A A A M R 9 d y N P c C h f k F H x M d B / J 7 4 J H u X J B 2 x K M I 9 0 V I a p r l z D s L D z o D o X / V O x J f O N i i s M z i g 8 d R D b J u v 7 4 w u k 8 7 I 8 z A 8 = < / D a t a M a s h u p > 
</file>

<file path=customXml/itemProps1.xml><?xml version="1.0" encoding="utf-8"?>
<ds:datastoreItem xmlns:ds="http://schemas.openxmlformats.org/officeDocument/2006/customXml" ds:itemID="{119CBE06-F2E7-4709-9922-354C3290F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总计</vt:lpstr>
      <vt:lpstr>读编码</vt:lpstr>
      <vt:lpstr>银期</vt:lpstr>
      <vt:lpstr>银证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2020-08-17T08:21:00Z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e2f54b09</vt:lpwstr>
  </property>
</Properties>
</file>