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QP Production\2022\Higher\Accounting\Question Paper\Marking Instruction\Web\"/>
    </mc:Choice>
  </mc:AlternateContent>
  <xr:revisionPtr revIDLastSave="0" documentId="13_ncr:1_{F0A879BE-C56E-4B43-B5AE-849662B17785}" xr6:coauthVersionLast="47" xr6:coauthVersionMax="47" xr10:uidLastSave="{00000000-0000-0000-0000-000000000000}"/>
  <bookViews>
    <workbookView xWindow="-24120" yWindow="4080" windowWidth="24240" windowHeight="13140" xr2:uid="{3902D0AB-48C4-4E2D-827E-52AD70E55286}"/>
  </bookViews>
  <sheets>
    <sheet name="Q1(a)(i) solution" sheetId="3" r:id="rId1"/>
    <sheet name="Q1(a)(ii) &amp; b solution" sheetId="4" r:id="rId2"/>
    <sheet name="Q2 solution" sheetId="1" r:id="rId3"/>
    <sheet name="Q3 solution" sheetId="2" r:id="rId4"/>
    <sheet name="Q4 PART A solution" sheetId="5" r:id="rId5"/>
    <sheet name="Q4 PART B solution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4" l="1"/>
  <c r="C30" i="1"/>
  <c r="D30" i="1"/>
  <c r="B30" i="1"/>
  <c r="C29" i="1"/>
  <c r="D29" i="1"/>
  <c r="B29" i="1"/>
  <c r="F6" i="4"/>
  <c r="F7" i="4"/>
  <c r="F5" i="4"/>
  <c r="C34" i="5"/>
  <c r="F25" i="3"/>
  <c r="E7" i="2"/>
  <c r="K7" i="2" s="1"/>
  <c r="E8" i="2"/>
  <c r="C27" i="1"/>
  <c r="D27" i="1"/>
  <c r="B27" i="1"/>
  <c r="C26" i="1"/>
  <c r="D26" i="1"/>
  <c r="B26" i="1"/>
  <c r="C8" i="1"/>
  <c r="D6" i="1" s="1"/>
  <c r="D7" i="1" s="1"/>
  <c r="D8" i="1"/>
  <c r="E6" i="1" s="1"/>
  <c r="E7" i="1" s="1"/>
  <c r="E8" i="1"/>
  <c r="F6" i="1" s="1"/>
  <c r="F7" i="1" s="1"/>
  <c r="F8" i="1"/>
  <c r="G6" i="1" s="1"/>
  <c r="G7" i="1" s="1"/>
  <c r="B8" i="1"/>
  <c r="B9" i="1" s="1"/>
  <c r="B20" i="1" s="1"/>
  <c r="F35" i="4"/>
  <c r="D25" i="4"/>
  <c r="D17" i="4"/>
  <c r="D18" i="4" s="1"/>
  <c r="F38" i="3"/>
  <c r="F29" i="3"/>
  <c r="D12" i="3"/>
  <c r="F14" i="3" s="1"/>
  <c r="F7" i="3"/>
  <c r="C18" i="5"/>
  <c r="C14" i="5"/>
  <c r="C15" i="5" s="1"/>
  <c r="F41" i="4" l="1"/>
  <c r="B35" i="1"/>
  <c r="F11" i="4"/>
  <c r="K8" i="2"/>
  <c r="D35" i="1"/>
  <c r="F9" i="1"/>
  <c r="D18" i="1" s="1"/>
  <c r="E9" i="1"/>
  <c r="C18" i="1" s="1"/>
  <c r="D9" i="1"/>
  <c r="B18" i="1" s="1"/>
  <c r="C35" i="1"/>
  <c r="C6" i="1"/>
  <c r="C7" i="1" s="1"/>
  <c r="C9" i="1" s="1"/>
  <c r="F26" i="4"/>
  <c r="F15" i="3"/>
  <c r="C16" i="5"/>
  <c r="C17" i="5" s="1"/>
  <c r="C19" i="5" s="1"/>
  <c r="D19" i="1" l="1"/>
  <c r="F27" i="4"/>
  <c r="F31" i="4" s="1"/>
  <c r="F26" i="3"/>
  <c r="F30" i="3" s="1"/>
  <c r="F31" i="3" s="1"/>
  <c r="C19" i="1"/>
  <c r="D20" i="1"/>
  <c r="C20" i="1"/>
  <c r="B19" i="1"/>
  <c r="B24" i="1" s="1"/>
  <c r="C28" i="5"/>
  <c r="C30" i="5" s="1"/>
  <c r="C21" i="5"/>
  <c r="C22" i="5" s="1"/>
  <c r="C24" i="5" s="1"/>
  <c r="C26" i="5" s="1"/>
  <c r="H50" i="2"/>
  <c r="D34" i="2"/>
  <c r="D33" i="2"/>
  <c r="K32" i="2"/>
  <c r="J32" i="2"/>
  <c r="J33" i="2" s="1"/>
  <c r="D32" i="2"/>
  <c r="L32" i="2" s="1"/>
  <c r="D24" i="1" l="1"/>
  <c r="F32" i="3"/>
  <c r="F34" i="3" s="1"/>
  <c r="F39" i="3" s="1"/>
  <c r="C24" i="1"/>
  <c r="B37" i="1"/>
  <c r="C15" i="1" s="1"/>
  <c r="C37" i="1" s="1"/>
  <c r="D15" i="1" s="1"/>
  <c r="L33" i="2"/>
  <c r="L34" i="2" s="1"/>
  <c r="F37" i="2"/>
  <c r="H37" i="2" s="1"/>
  <c r="D37" i="1" l="1"/>
  <c r="D36" i="2"/>
  <c r="L35" i="2"/>
  <c r="J37" i="2"/>
  <c r="J38" i="2" s="1"/>
  <c r="J39" i="2" s="1"/>
  <c r="F40" i="2" s="1"/>
  <c r="B49" i="2" s="1"/>
  <c r="J49" i="2" s="1"/>
  <c r="L36" i="2" l="1"/>
  <c r="L37" i="2" s="1"/>
  <c r="L38" i="2" s="1"/>
  <c r="K38" i="2" s="1"/>
  <c r="L39" i="2" s="1"/>
  <c r="J40" i="2"/>
  <c r="K39" i="2"/>
  <c r="H40" i="2"/>
  <c r="D49" i="2" s="1"/>
  <c r="L49" i="2" s="1"/>
  <c r="H12" i="2"/>
  <c r="E10" i="2"/>
  <c r="J7" i="2"/>
  <c r="I7" i="2"/>
  <c r="I8" i="2" s="1"/>
  <c r="I9" i="2" s="1"/>
  <c r="I10" i="2" s="1"/>
  <c r="I11" i="2" s="1"/>
  <c r="I12" i="2" s="1"/>
  <c r="C49" i="2" l="1"/>
  <c r="K49" i="2" s="1"/>
  <c r="L40" i="2"/>
  <c r="J8" i="2"/>
  <c r="G9" i="2" s="1"/>
  <c r="H9" i="2" s="1"/>
  <c r="K9" i="2" s="1"/>
  <c r="K10" i="2" s="1"/>
  <c r="L50" i="2" l="1"/>
  <c r="J9" i="2"/>
  <c r="J10" i="2"/>
  <c r="G11" i="2" s="1"/>
  <c r="H11" i="2" s="1"/>
  <c r="K11" i="2" s="1"/>
  <c r="H51" i="2" l="1"/>
  <c r="L51" i="2" s="1"/>
  <c r="K12" i="2"/>
  <c r="J12" i="2" s="1"/>
  <c r="J11" i="2"/>
</calcChain>
</file>

<file path=xl/sharedStrings.xml><?xml version="1.0" encoding="utf-8"?>
<sst xmlns="http://schemas.openxmlformats.org/spreadsheetml/2006/main" count="392" uniqueCount="272">
  <si>
    <t xml:space="preserve">1. (a)(i) </t>
  </si>
  <si>
    <t>MAX MARK</t>
  </si>
  <si>
    <r>
      <t>Income Statement for the year ended 31 December Year 9</t>
    </r>
    <r>
      <rPr>
        <b/>
        <sz val="11"/>
        <color rgb="FF000000"/>
        <rFont val="Trebuchet MS"/>
        <family val="2"/>
      </rPr>
      <t xml:space="preserve"> </t>
    </r>
    <r>
      <rPr>
        <b/>
        <sz val="11"/>
        <color rgb="FFFF0000"/>
        <rFont val="Wingdings"/>
        <charset val="2"/>
      </rPr>
      <t>ü</t>
    </r>
  </si>
  <si>
    <t>£000</t>
  </si>
  <si>
    <t xml:space="preserve">Sales Revenue </t>
  </si>
  <si>
    <t>(1)</t>
  </si>
  <si>
    <t>Less Sales Revenue Returns</t>
  </si>
  <si>
    <t>Net Sales Revenue</t>
  </si>
  <si>
    <t>Less Cost of Sales</t>
  </si>
  <si>
    <t>Opening Inventory</t>
  </si>
  <si>
    <t>Add Purchases</t>
  </si>
  <si>
    <t>Less Closing Inventory</t>
  </si>
  <si>
    <t>COST OF SALES</t>
  </si>
  <si>
    <r>
      <t>GROSS PROFIT</t>
    </r>
    <r>
      <rPr>
        <b/>
        <sz val="11"/>
        <color rgb="FF000000"/>
        <rFont val="Wingdings"/>
        <charset val="2"/>
      </rPr>
      <t xml:space="preserve"> </t>
    </r>
    <r>
      <rPr>
        <b/>
        <sz val="11"/>
        <color rgb="FFFF0000"/>
        <rFont val="Wingdings"/>
        <charset val="2"/>
      </rPr>
      <t>ü</t>
    </r>
  </si>
  <si>
    <t>Less Expenses</t>
  </si>
  <si>
    <t>General Expenses</t>
  </si>
  <si>
    <t>Directors’ Fees</t>
  </si>
  <si>
    <r>
      <t>Bad Debts (44</t>
    </r>
    <r>
      <rPr>
        <sz val="11"/>
        <color rgb="FFFF0000"/>
        <rFont val="Trebuchet MS"/>
        <family val="2"/>
      </rPr>
      <t>(1)</t>
    </r>
    <r>
      <rPr>
        <sz val="11"/>
        <color rgb="FF000000"/>
        <rFont val="Trebuchet MS"/>
        <family val="2"/>
      </rPr>
      <t>+ 32</t>
    </r>
    <r>
      <rPr>
        <sz val="11"/>
        <color rgb="FFFF0000"/>
        <rFont val="Trebuchet MS"/>
        <family val="2"/>
      </rPr>
      <t>(1)</t>
    </r>
    <r>
      <rPr>
        <sz val="11"/>
        <color rgb="FF000000"/>
        <rFont val="Trebuchet MS"/>
        <family val="2"/>
      </rPr>
      <t>)</t>
    </r>
  </si>
  <si>
    <t>Audit Fees payable</t>
  </si>
  <si>
    <t>Advertising (74-4)</t>
  </si>
  <si>
    <t>Finance Cost: Debenture Interest (120x10%) (10+2)</t>
  </si>
  <si>
    <t>Depreciation on Machinery (480x15%)</t>
  </si>
  <si>
    <t>Depreciation on Delivery Vans ((70-20) x 20%)</t>
  </si>
  <si>
    <t>Add Other Income</t>
  </si>
  <si>
    <t>Decrease in Provision for Doubtful Debts (14-11)</t>
  </si>
  <si>
    <t>Dividend on Quoted Investments (24+16)</t>
  </si>
  <si>
    <r>
      <t xml:space="preserve">Profit for the Year before Tax </t>
    </r>
    <r>
      <rPr>
        <b/>
        <sz val="11"/>
        <color rgb="FFFF0000"/>
        <rFont val="Wingdings"/>
        <charset val="2"/>
      </rPr>
      <t>ü</t>
    </r>
  </si>
  <si>
    <t>Less Corporation tax @ 25%</t>
  </si>
  <si>
    <t>Profit for the Year after Tax</t>
  </si>
  <si>
    <t>Add Unappropriated Profit</t>
  </si>
  <si>
    <t>Less</t>
  </si>
  <si>
    <t>Preference Dividend paid</t>
  </si>
  <si>
    <t>Ordinary Dividend paid</t>
  </si>
  <si>
    <t>Goodwill written down (24/3)</t>
  </si>
  <si>
    <r>
      <t xml:space="preserve">Unappropriated Profit for the Year </t>
    </r>
    <r>
      <rPr>
        <b/>
        <sz val="11"/>
        <color rgb="FFFF0000"/>
        <rFont val="Wingdings"/>
        <charset val="2"/>
      </rPr>
      <t xml:space="preserve">ü </t>
    </r>
  </si>
  <si>
    <t xml:space="preserve">Headings, labels, arithmetic and no extraneous </t>
  </si>
  <si>
    <t xml:space="preserve">1. (a)(ii) </t>
  </si>
  <si>
    <r>
      <t>Statement of Financial Position as at 31 December Year 9</t>
    </r>
    <r>
      <rPr>
        <b/>
        <sz val="11"/>
        <color theme="1"/>
        <rFont val="Trebuchet MS"/>
        <family val="2"/>
      </rPr>
      <t xml:space="preserve"> </t>
    </r>
    <r>
      <rPr>
        <b/>
        <sz val="11"/>
        <color rgb="FFFF0000"/>
        <rFont val="Wingdings"/>
        <charset val="2"/>
      </rPr>
      <t>ü</t>
    </r>
  </si>
  <si>
    <t>At Cost</t>
  </si>
  <si>
    <t>Agg Depn</t>
  </si>
  <si>
    <t>NBV</t>
  </si>
  <si>
    <r>
      <rPr>
        <b/>
        <u/>
        <sz val="11"/>
        <color theme="1"/>
        <rFont val="Trebuchet MS"/>
        <family val="2"/>
      </rPr>
      <t>Non-Current Assets</t>
    </r>
    <r>
      <rPr>
        <b/>
        <sz val="11"/>
        <color theme="1"/>
        <rFont val="Trebuchet MS"/>
        <family val="2"/>
      </rPr>
      <t xml:space="preserve">  </t>
    </r>
    <r>
      <rPr>
        <b/>
        <sz val="11"/>
        <color rgb="FFFF0000"/>
        <rFont val="Wingdings 2"/>
        <family val="1"/>
        <charset val="2"/>
      </rPr>
      <t>P</t>
    </r>
  </si>
  <si>
    <t>Property</t>
  </si>
  <si>
    <t>Machinery</t>
  </si>
  <si>
    <t>Delivery Vans</t>
  </si>
  <si>
    <t>Intangible Assets:</t>
  </si>
  <si>
    <t xml:space="preserve">    Investments (Market Value £300,000)</t>
  </si>
  <si>
    <t xml:space="preserve">    Goodwill (24-8)</t>
  </si>
  <si>
    <r>
      <rPr>
        <b/>
        <u/>
        <sz val="11"/>
        <color rgb="FF000000"/>
        <rFont val="Trebuchet MS"/>
        <family val="2"/>
      </rPr>
      <t>Current Assets</t>
    </r>
    <r>
      <rPr>
        <b/>
        <sz val="11"/>
        <color rgb="FF000000"/>
        <rFont val="Trebuchet MS"/>
        <family val="2"/>
      </rPr>
      <t xml:space="preserve"> </t>
    </r>
    <r>
      <rPr>
        <b/>
        <sz val="11"/>
        <color rgb="FFFF0000"/>
        <rFont val="Wingdings 2"/>
        <family val="1"/>
        <charset val="2"/>
      </rPr>
      <t>P</t>
    </r>
  </si>
  <si>
    <t>Closing Inventory</t>
  </si>
  <si>
    <t xml:space="preserve">Advertising Receivable </t>
  </si>
  <si>
    <t>(2*)</t>
  </si>
  <si>
    <t>Dividend on Quoted Investments Receivable</t>
  </si>
  <si>
    <t>Trade Receivables (222-8-32)</t>
  </si>
  <si>
    <t>Less Provision for Doubtful Debts</t>
  </si>
  <si>
    <r>
      <t>Current Liabilities</t>
    </r>
    <r>
      <rPr>
        <b/>
        <sz val="11"/>
        <color rgb="FF000000"/>
        <rFont val="Trebuchet MS"/>
        <family val="2"/>
      </rPr>
      <t xml:space="preserve"> </t>
    </r>
    <r>
      <rPr>
        <b/>
        <sz val="11"/>
        <color rgb="FFFF0000"/>
        <rFont val="Wingdings 2"/>
        <family val="1"/>
        <charset val="2"/>
      </rPr>
      <t>P</t>
    </r>
  </si>
  <si>
    <t>Trade Payables</t>
  </si>
  <si>
    <t>VAT</t>
  </si>
  <si>
    <t>Audit Fees Payable</t>
  </si>
  <si>
    <t>(2**)</t>
  </si>
  <si>
    <t>Corporation Tax</t>
  </si>
  <si>
    <t>Finance Cost: Debenture Interest Payable</t>
  </si>
  <si>
    <t>Cash and Cash Equivalents (-12+8)</t>
  </si>
  <si>
    <t>Working Equity</t>
  </si>
  <si>
    <t>Net Assets Employed</t>
  </si>
  <si>
    <r>
      <t>Less Non-Current Liabilities</t>
    </r>
    <r>
      <rPr>
        <b/>
        <sz val="11"/>
        <color rgb="FF000000"/>
        <rFont val="Trebuchet MS"/>
        <family val="2"/>
      </rPr>
      <t xml:space="preserve"> </t>
    </r>
    <r>
      <rPr>
        <b/>
        <sz val="11"/>
        <color rgb="FFFF0000"/>
        <rFont val="Wingdings 2"/>
        <family val="1"/>
        <charset val="2"/>
      </rPr>
      <t>P</t>
    </r>
  </si>
  <si>
    <t>10% Debentures (Year 12)</t>
  </si>
  <si>
    <t>Net Assets</t>
  </si>
  <si>
    <t>Equity</t>
  </si>
  <si>
    <r>
      <rPr>
        <b/>
        <sz val="11"/>
        <color rgb="FF000000"/>
        <rFont val="Trebuchet MS"/>
        <family val="2"/>
      </rPr>
      <t>1,230,000</t>
    </r>
    <r>
      <rPr>
        <sz val="11"/>
        <color rgb="FF000000"/>
        <rFont val="Trebuchet MS"/>
        <family val="2"/>
      </rPr>
      <t xml:space="preserve"> Ordinary Shares of </t>
    </r>
    <r>
      <rPr>
        <b/>
        <sz val="11"/>
        <color rgb="FF000000"/>
        <rFont val="Trebuchet MS"/>
        <family val="2"/>
      </rPr>
      <t>£0.50</t>
    </r>
    <r>
      <rPr>
        <sz val="11"/>
        <color rgb="FF000000"/>
        <rFont val="Trebuchet MS"/>
        <family val="2"/>
      </rPr>
      <t xml:space="preserve"> each</t>
    </r>
  </si>
  <si>
    <r>
      <t xml:space="preserve"> (600</t>
    </r>
    <r>
      <rPr>
        <sz val="10"/>
        <color rgb="FFFF0000"/>
        <rFont val="Trebuchet MS"/>
        <family val="2"/>
      </rPr>
      <t>(1)</t>
    </r>
    <r>
      <rPr>
        <sz val="10"/>
        <color theme="1"/>
        <rFont val="Trebuchet MS"/>
        <family val="2"/>
      </rPr>
      <t>+ 15</t>
    </r>
    <r>
      <rPr>
        <sz val="10"/>
        <color rgb="FFFF0000"/>
        <rFont val="Trebuchet MS"/>
        <family val="2"/>
      </rPr>
      <t>(1)</t>
    </r>
    <r>
      <rPr>
        <sz val="10"/>
        <color theme="1"/>
        <rFont val="Trebuchet MS"/>
        <family val="2"/>
      </rPr>
      <t>)</t>
    </r>
  </si>
  <si>
    <r>
      <rPr>
        <b/>
        <sz val="11"/>
        <color rgb="FF000000"/>
        <rFont val="Trebuchet MS"/>
        <family val="2"/>
      </rPr>
      <t>240,000</t>
    </r>
    <r>
      <rPr>
        <sz val="11"/>
        <color rgb="FF000000"/>
        <rFont val="Trebuchet MS"/>
        <family val="2"/>
      </rPr>
      <t xml:space="preserve"> 5% Preference Shares of </t>
    </r>
    <r>
      <rPr>
        <b/>
        <sz val="11"/>
        <color rgb="FF000000"/>
        <rFont val="Trebuchet MS"/>
        <family val="2"/>
      </rPr>
      <t>£1</t>
    </r>
    <r>
      <rPr>
        <sz val="11"/>
        <color rgb="FF000000"/>
        <rFont val="Trebuchet MS"/>
        <family val="2"/>
      </rPr>
      <t xml:space="preserve"> each</t>
    </r>
  </si>
  <si>
    <t>Reserves</t>
  </si>
  <si>
    <t>Revaluation Reserve</t>
  </si>
  <si>
    <t>Unappropriated Profit</t>
  </si>
  <si>
    <t>Share Premium (100-15)</t>
  </si>
  <si>
    <t>*Award 2 marks for 3 correct and 1 mark for 2 correct.</t>
  </si>
  <si>
    <t>Accept Bonus Shares as separate entry immediately above or below Ordinary Shares</t>
  </si>
  <si>
    <t>1. (b) Outline 2 duties of a financial accountant.</t>
  </si>
  <si>
    <t>MAX MARK 2</t>
  </si>
  <si>
    <r>
      <t xml:space="preserve">Prepares periodic financial statements to show profit/loss, statement of financial position. </t>
    </r>
    <r>
      <rPr>
        <sz val="11"/>
        <color rgb="FFFF0000"/>
        <rFont val="Trebuchet MS"/>
        <family val="2"/>
      </rPr>
      <t xml:space="preserve">(1) </t>
    </r>
  </si>
  <si>
    <r>
      <t xml:space="preserve">Reports to the owners of a firm the effect of managerial decisions on the performance of the firm. </t>
    </r>
    <r>
      <rPr>
        <sz val="11"/>
        <color rgb="FFFF0000"/>
        <rFont val="Trebuchet MS"/>
        <family val="2"/>
      </rPr>
      <t>(1)</t>
    </r>
  </si>
  <si>
    <r>
      <t xml:space="preserve">Keeps accurate records of the daily financial transactions of the firm. </t>
    </r>
    <r>
      <rPr>
        <sz val="11"/>
        <color rgb="FFFF0000"/>
        <rFont val="Trebuchet MS"/>
        <family val="2"/>
      </rPr>
      <t>(1)</t>
    </r>
  </si>
  <si>
    <r>
      <t xml:space="preserve">Checks the financial records to maintain accuracy and reduce fraud. </t>
    </r>
    <r>
      <rPr>
        <sz val="11"/>
        <color rgb="FFFF0000"/>
        <rFont val="Trebuchet MS"/>
        <family val="2"/>
      </rPr>
      <t>(1)</t>
    </r>
  </si>
  <si>
    <r>
      <t xml:space="preserve">Prepares accounts for auditing and publication as and if required. </t>
    </r>
    <r>
      <rPr>
        <sz val="11"/>
        <color rgb="FFFF0000"/>
        <rFont val="Trebuchet MS"/>
        <family val="2"/>
      </rPr>
      <t>(1)</t>
    </r>
  </si>
  <si>
    <r>
      <t xml:space="preserve">Ensures that the firm is operating within the rules laid down by legislation from government or professional bodies. </t>
    </r>
    <r>
      <rPr>
        <sz val="11"/>
        <color rgb="FFFF0000"/>
        <rFont val="Trebuchet MS"/>
        <family val="2"/>
      </rPr>
      <t>(1)</t>
    </r>
  </si>
  <si>
    <r>
      <t xml:space="preserve">Calculates accounting ratios and reports findings to stakeholders. </t>
    </r>
    <r>
      <rPr>
        <sz val="11"/>
        <color rgb="FFFF0000"/>
        <rFont val="Trebuchet MS"/>
        <family val="2"/>
      </rPr>
      <t>(1)</t>
    </r>
  </si>
  <si>
    <r>
      <t xml:space="preserve">2. (a) Sales Budget for January to June </t>
    </r>
    <r>
      <rPr>
        <b/>
        <sz val="11"/>
        <color rgb="FFFF0000"/>
        <rFont val="Wingdings"/>
        <charset val="2"/>
      </rPr>
      <t>ü</t>
    </r>
  </si>
  <si>
    <t>MAX MARK 5</t>
  </si>
  <si>
    <t>January</t>
  </si>
  <si>
    <t>February</t>
  </si>
  <si>
    <t>March</t>
  </si>
  <si>
    <t>April</t>
  </si>
  <si>
    <t>May</t>
  </si>
  <si>
    <t>June</t>
  </si>
  <si>
    <t>Production Units</t>
  </si>
  <si>
    <t>1 mark for heading and the production units</t>
  </si>
  <si>
    <t>Add Opening Inventory</t>
  </si>
  <si>
    <t>600*</t>
  </si>
  <si>
    <t>Units available</t>
  </si>
  <si>
    <t>750*</t>
  </si>
  <si>
    <t>1 mark for both *
1 mark for both highlighted rows</t>
  </si>
  <si>
    <t>Sales Units</t>
  </si>
  <si>
    <t>2 marks for Adding Opening Inventory AND Deducting Closing Inventory</t>
  </si>
  <si>
    <r>
      <t>2. (b) Cash Budget for March to May (Year 3)</t>
    </r>
    <r>
      <rPr>
        <b/>
        <sz val="11"/>
        <color theme="1"/>
        <rFont val="Wingdings"/>
        <charset val="2"/>
      </rPr>
      <t xml:space="preserve"> </t>
    </r>
    <r>
      <rPr>
        <b/>
        <sz val="11"/>
        <color rgb="FFFF0000"/>
        <rFont val="Wingdings"/>
        <charset val="2"/>
      </rPr>
      <t></t>
    </r>
  </si>
  <si>
    <t>MAX MARK 29</t>
  </si>
  <si>
    <t>MARCH</t>
  </si>
  <si>
    <t>APRIL</t>
  </si>
  <si>
    <t>MAY</t>
  </si>
  <si>
    <r>
      <t xml:space="preserve">Opening Balance </t>
    </r>
    <r>
      <rPr>
        <sz val="11"/>
        <color rgb="FFFF0000"/>
        <rFont val="Wingdings"/>
        <charset val="2"/>
      </rPr>
      <t></t>
    </r>
  </si>
  <si>
    <t></t>
  </si>
  <si>
    <r>
      <t>Add Receipts</t>
    </r>
    <r>
      <rPr>
        <sz val="11"/>
        <color theme="1"/>
        <rFont val="Trebuchet MS"/>
        <family val="2"/>
      </rPr>
      <t xml:space="preserve"> </t>
    </r>
    <r>
      <rPr>
        <sz val="11"/>
        <color rgb="FFFF0000"/>
        <rFont val="Wingdings"/>
        <charset val="2"/>
      </rPr>
      <t></t>
    </r>
  </si>
  <si>
    <t>Cash sales</t>
  </si>
  <si>
    <t>(2)</t>
  </si>
  <si>
    <t>1 mark for March; 1 mark for April and May</t>
  </si>
  <si>
    <t>Credit sales (1 month)</t>
  </si>
  <si>
    <t>(3)</t>
  </si>
  <si>
    <t>1 mark for each</t>
  </si>
  <si>
    <t>Credit sales (2 month)</t>
  </si>
  <si>
    <t>New partner equity</t>
  </si>
  <si>
    <t>DNA if Goodwill of £5,000 is also shown</t>
  </si>
  <si>
    <t>Proceeds of sale - vehicle</t>
  </si>
  <si>
    <t>All or nothing</t>
  </si>
  <si>
    <t>Loan</t>
  </si>
  <si>
    <t>Total Receipts</t>
  </si>
  <si>
    <r>
      <rPr>
        <u/>
        <sz val="11"/>
        <color rgb="FF000000"/>
        <rFont val="Trebuchet MS"/>
        <family val="2"/>
      </rPr>
      <t>Less Payments</t>
    </r>
    <r>
      <rPr>
        <b/>
        <sz val="11"/>
        <color rgb="FF000000"/>
        <rFont val="Trebuchet MS"/>
        <family val="2"/>
      </rPr>
      <t xml:space="preserve"> </t>
    </r>
    <r>
      <rPr>
        <sz val="11"/>
        <color rgb="FFFF0000"/>
        <rFont val="Wingdings"/>
        <charset val="2"/>
      </rPr>
      <t></t>
    </r>
  </si>
  <si>
    <t>Materials</t>
  </si>
  <si>
    <t>Labour</t>
  </si>
  <si>
    <t xml:space="preserve">1 mark for March; 1 mark for April and May </t>
  </si>
  <si>
    <t>Production bonus</t>
  </si>
  <si>
    <t>1 mark for April; 1 mark for May</t>
  </si>
  <si>
    <r>
      <t>Variable overheads - 60%</t>
    </r>
    <r>
      <rPr>
        <sz val="11"/>
        <color rgb="FFFF0000"/>
        <rFont val="Trebuchet MS"/>
        <family val="2"/>
      </rPr>
      <t>*</t>
    </r>
  </si>
  <si>
    <t>Variable overheads - 40%</t>
  </si>
  <si>
    <t>Fixed overheads</t>
  </si>
  <si>
    <t>for line</t>
  </si>
  <si>
    <t>New vehicle</t>
  </si>
  <si>
    <t>Loan repayments</t>
  </si>
  <si>
    <t>Loan interest</t>
  </si>
  <si>
    <t>Total Payments</t>
  </si>
  <si>
    <r>
      <t xml:space="preserve">CLOSING BALANCE </t>
    </r>
    <r>
      <rPr>
        <sz val="11"/>
        <color rgb="FFFF0000"/>
        <rFont val="Wingdings"/>
        <charset val="2"/>
      </rPr>
      <t></t>
    </r>
  </si>
  <si>
    <t>Heading, labels, arithmetic, opening and closing balances shown</t>
  </si>
  <si>
    <t>*£8,800-£4,500 = £4,300/2,000 units =</t>
  </si>
  <si>
    <t>variable cost per unit</t>
  </si>
  <si>
    <t>If Bad Debts shown, do not award Credit Sales (2 months)</t>
  </si>
  <si>
    <t xml:space="preserve">2. (c) Outline 3 ways of improving a firm’s liquidity. </t>
  </si>
  <si>
    <t>MAX MARK 3</t>
  </si>
  <si>
    <r>
      <t xml:space="preserve">Obtain a bank loan </t>
    </r>
    <r>
      <rPr>
        <sz val="11"/>
        <color rgb="FFFF0000"/>
        <rFont val="Trebuchet MS"/>
        <family val="2"/>
      </rPr>
      <t>(1)</t>
    </r>
    <r>
      <rPr>
        <sz val="11"/>
        <color theme="1"/>
        <rFont val="Trebuchet MS"/>
        <family val="2"/>
      </rPr>
      <t xml:space="preserve"> overdraft </t>
    </r>
    <r>
      <rPr>
        <sz val="11"/>
        <color rgb="FFFF0000"/>
        <rFont val="Trebuchet MS"/>
        <family val="2"/>
      </rPr>
      <t>(1) max 1</t>
    </r>
  </si>
  <si>
    <r>
      <t xml:space="preserve">Obtain a government grant </t>
    </r>
    <r>
      <rPr>
        <sz val="11"/>
        <color rgb="FFFF0000"/>
        <rFont val="Trebuchet MS"/>
        <family val="2"/>
      </rPr>
      <t xml:space="preserve">(1) </t>
    </r>
  </si>
  <si>
    <r>
      <t xml:space="preserve">Issuing shares </t>
    </r>
    <r>
      <rPr>
        <sz val="11"/>
        <color rgb="FFFF0000"/>
        <rFont val="Trebuchet MS"/>
        <family val="2"/>
      </rPr>
      <t>(1)</t>
    </r>
  </si>
  <si>
    <r>
      <t xml:space="preserve">Introduce a new partner </t>
    </r>
    <r>
      <rPr>
        <sz val="11"/>
        <color rgb="FFFF0000"/>
        <rFont val="Trebuchet MS"/>
        <family val="2"/>
      </rPr>
      <t>(1)</t>
    </r>
  </si>
  <si>
    <r>
      <t xml:space="preserve">Increase selling price </t>
    </r>
    <r>
      <rPr>
        <sz val="11"/>
        <color rgb="FFFF0000"/>
        <rFont val="Trebuchet MS"/>
        <family val="2"/>
      </rPr>
      <t>(1)</t>
    </r>
  </si>
  <si>
    <r>
      <t xml:space="preserve">Find a new cheaper supplier </t>
    </r>
    <r>
      <rPr>
        <sz val="11"/>
        <color rgb="FFFF0000"/>
        <rFont val="Trebuchet MS"/>
        <family val="2"/>
      </rPr>
      <t>(1)</t>
    </r>
  </si>
  <si>
    <r>
      <t xml:space="preserve">Sell off unwanted non-current assets </t>
    </r>
    <r>
      <rPr>
        <sz val="11"/>
        <color rgb="FFFF0000"/>
        <rFont val="Trebuchet MS"/>
        <family val="2"/>
      </rPr>
      <t>(1)</t>
    </r>
  </si>
  <si>
    <r>
      <t xml:space="preserve">Reduce expenses eg Insurance </t>
    </r>
    <r>
      <rPr>
        <sz val="11"/>
        <color rgb="FFFF0000"/>
        <rFont val="Trebuchet MS"/>
        <family val="2"/>
      </rPr>
      <t>(1)</t>
    </r>
  </si>
  <si>
    <r>
      <t xml:space="preserve">Use Hire Purchase for new asset purchases  </t>
    </r>
    <r>
      <rPr>
        <sz val="11"/>
        <color rgb="FFFF0000"/>
        <rFont val="Trebuchet MS"/>
        <family val="2"/>
      </rPr>
      <t>(1)</t>
    </r>
  </si>
  <si>
    <t>2. (d) Identify 3 steps that may be carried out on the admission of a new partner.</t>
  </si>
  <si>
    <r>
      <t xml:space="preserve">Calculate new profit sharing ratio </t>
    </r>
    <r>
      <rPr>
        <sz val="11"/>
        <color rgb="FFFF0000"/>
        <rFont val="Trebuchet MS"/>
        <family val="2"/>
      </rPr>
      <t>(1)</t>
    </r>
  </si>
  <si>
    <r>
      <t xml:space="preserve">Revaluation of assets </t>
    </r>
    <r>
      <rPr>
        <sz val="11"/>
        <color rgb="FFFF0000"/>
        <rFont val="Trebuchet MS"/>
        <family val="2"/>
      </rPr>
      <t>(1)</t>
    </r>
  </si>
  <si>
    <r>
      <t xml:space="preserve">Update the partnership agreement </t>
    </r>
    <r>
      <rPr>
        <sz val="11"/>
        <color rgb="FFFF0000"/>
        <rFont val="Trebuchet MS"/>
        <family val="2"/>
      </rPr>
      <t>(1)</t>
    </r>
  </si>
  <si>
    <r>
      <t xml:space="preserve">Update the equity accounts </t>
    </r>
    <r>
      <rPr>
        <sz val="11"/>
        <color rgb="FFFF0000"/>
        <rFont val="Trebuchet MS"/>
        <family val="2"/>
      </rPr>
      <t>(1)</t>
    </r>
  </si>
  <si>
    <r>
      <t xml:space="preserve">Valuation of goodwill </t>
    </r>
    <r>
      <rPr>
        <sz val="11"/>
        <color rgb="FFFF0000"/>
        <rFont val="Trebuchet MS"/>
        <family val="2"/>
      </rPr>
      <t>(1)</t>
    </r>
  </si>
  <si>
    <t>3. (a)(i)</t>
  </si>
  <si>
    <t>SIMPSONS</t>
  </si>
  <si>
    <t xml:space="preserve">MAX MARK </t>
  </si>
  <si>
    <r>
      <t xml:space="preserve">INVENTORY RECORD CARD - MATERIAL K  </t>
    </r>
    <r>
      <rPr>
        <b/>
        <sz val="11"/>
        <color rgb="FFFF0000"/>
        <rFont val="Wingdings"/>
        <charset val="2"/>
      </rPr>
      <t>ü</t>
    </r>
  </si>
  <si>
    <t>Receipts</t>
  </si>
  <si>
    <t>Issues</t>
  </si>
  <si>
    <t>Balance</t>
  </si>
  <si>
    <t>DATE</t>
  </si>
  <si>
    <t>DETAILS</t>
  </si>
  <si>
    <t>Qty (kg)</t>
  </si>
  <si>
    <t>Price (£)</t>
  </si>
  <si>
    <t>Value (£)</t>
  </si>
  <si>
    <t>Price (kg)</t>
  </si>
  <si>
    <t>Opening Balance</t>
  </si>
  <si>
    <t>(1*)</t>
  </si>
  <si>
    <t>Purchases</t>
  </si>
  <si>
    <t>Returns</t>
  </si>
  <si>
    <t xml:space="preserve">*Award 1 mark for correct heading and opening balance. </t>
  </si>
  <si>
    <t xml:space="preserve">If date/details column is not included or incorrect do not award first available mark. </t>
  </si>
  <si>
    <t>3. (a)(ii) Describe one advantage and one disadvantage of using AVCO.</t>
  </si>
  <si>
    <t>Advantages</t>
  </si>
  <si>
    <r>
      <t xml:space="preserve">AVCO is less affected by price fluctuations. </t>
    </r>
    <r>
      <rPr>
        <sz val="11"/>
        <color rgb="FFFF0000"/>
        <rFont val="Trebuchet MS"/>
        <family val="2"/>
      </rPr>
      <t>(1)</t>
    </r>
  </si>
  <si>
    <r>
      <t xml:space="preserve">Valuations are acceptable for financial accounting and tax purposes. </t>
    </r>
    <r>
      <rPr>
        <sz val="11"/>
        <color rgb="FFFF0000"/>
        <rFont val="Trebuchet MS"/>
        <family val="2"/>
      </rPr>
      <t>(1)</t>
    </r>
  </si>
  <si>
    <r>
      <t xml:space="preserve">May entail less clerical work than FIFO or LIFO. </t>
    </r>
    <r>
      <rPr>
        <sz val="11"/>
        <color rgb="FFFF0000"/>
        <rFont val="Trebuchet MS"/>
        <family val="2"/>
      </rPr>
      <t>(1)</t>
    </r>
  </si>
  <si>
    <r>
      <t xml:space="preserve">Simpler to calculate than FIFO or LIFO. </t>
    </r>
    <r>
      <rPr>
        <sz val="11"/>
        <color rgb="FFFF0000"/>
        <rFont val="Trebuchet MS"/>
        <family val="2"/>
      </rPr>
      <t>(1)</t>
    </r>
  </si>
  <si>
    <t>Disadvantages</t>
  </si>
  <si>
    <r>
      <t xml:space="preserve">Where prices are constantly changing the calculation of averages can involve a considerable amount of work. </t>
    </r>
    <r>
      <rPr>
        <sz val="11"/>
        <color rgb="FFFF0000"/>
        <rFont val="Trebuchet MS"/>
        <family val="2"/>
      </rPr>
      <t>(1)</t>
    </r>
  </si>
  <si>
    <r>
      <t xml:space="preserve">Issues may not be at current economic values. </t>
    </r>
    <r>
      <rPr>
        <sz val="11"/>
        <color rgb="FFFF0000"/>
        <rFont val="Trebuchet MS"/>
        <family val="2"/>
      </rPr>
      <t>(1)</t>
    </r>
  </si>
  <si>
    <r>
      <t xml:space="preserve">The price charged to production per unit may not reflect any of the actual prices paid. </t>
    </r>
    <r>
      <rPr>
        <sz val="11"/>
        <color rgb="FFFF0000"/>
        <rFont val="Trebuchet MS"/>
        <family val="2"/>
      </rPr>
      <t>(1)</t>
    </r>
  </si>
  <si>
    <t>3. (b)(i)</t>
  </si>
  <si>
    <t xml:space="preserve"> MAX MARK</t>
  </si>
  <si>
    <r>
      <t xml:space="preserve">PROCESS 3 ACCOUNT </t>
    </r>
    <r>
      <rPr>
        <b/>
        <sz val="11"/>
        <color rgb="FFFF0000"/>
        <rFont val="Wingdings"/>
        <charset val="2"/>
      </rPr>
      <t>ü</t>
    </r>
  </si>
  <si>
    <t>Input</t>
  </si>
  <si>
    <t>Output</t>
  </si>
  <si>
    <t>QTY (kg)</t>
  </si>
  <si>
    <t>CPU (£)</t>
  </si>
  <si>
    <t>£</t>
  </si>
  <si>
    <t>Transferred from Process 2</t>
  </si>
  <si>
    <t>Material Y</t>
  </si>
  <si>
    <t>Variable Overheads</t>
  </si>
  <si>
    <t>Fixed Overheads</t>
  </si>
  <si>
    <t>Normal Loss</t>
  </si>
  <si>
    <t>Closing work in progress</t>
  </si>
  <si>
    <t>Transferred to finished goods</t>
  </si>
  <si>
    <r>
      <t xml:space="preserve">10.40 </t>
    </r>
    <r>
      <rPr>
        <sz val="11"/>
        <color rgb="FFFF0000"/>
        <rFont val="Trebuchet MS"/>
        <family val="2"/>
      </rPr>
      <t>*</t>
    </r>
  </si>
  <si>
    <t>Abnormal Loss</t>
  </si>
  <si>
    <t>**</t>
  </si>
  <si>
    <t>If complete reversal, award half marks</t>
  </si>
  <si>
    <t>3. (b)(ii)</t>
  </si>
  <si>
    <r>
      <t xml:space="preserve">ABNORMAL LOSS ACCOUNT </t>
    </r>
    <r>
      <rPr>
        <b/>
        <sz val="11"/>
        <color rgb="FFFF0000"/>
        <rFont val="Wingdings"/>
        <charset val="2"/>
      </rPr>
      <t>ü</t>
    </r>
  </si>
  <si>
    <t>Process 3</t>
  </si>
  <si>
    <t>(1**)</t>
  </si>
  <si>
    <t>Cash &amp; Cash Equivalents</t>
  </si>
  <si>
    <t>Income Statement</t>
  </si>
  <si>
    <t>Account Names, Headings and Running Balance (1)</t>
  </si>
  <si>
    <t>** Consequential on Process Account</t>
  </si>
  <si>
    <t>If nomenclature error, do not award mark on first occasion</t>
  </si>
  <si>
    <t>4. PART A</t>
  </si>
  <si>
    <t xml:space="preserve">4A. (a)(i) </t>
  </si>
  <si>
    <t>DUNCAN PLC (£000)</t>
  </si>
  <si>
    <t>ROBINSON PLC (£000)</t>
  </si>
  <si>
    <t>Equity Gearing Ratio</t>
  </si>
  <si>
    <t>(1,000+1,000):1,000</t>
  </si>
  <si>
    <t>(400+600):1,600</t>
  </si>
  <si>
    <t>2:1</t>
  </si>
  <si>
    <t>0.625:1</t>
  </si>
  <si>
    <t>Ratio must be shown x:1</t>
  </si>
  <si>
    <t>4A. (a)(ii)</t>
  </si>
  <si>
    <t>Justify which company would give the best return to Ordinary Shareholders in periods of high profit.</t>
  </si>
  <si>
    <t>MAX MARK 1</t>
  </si>
  <si>
    <r>
      <t xml:space="preserve">Duncan plc would give shareholders the best return in periods of high profits because a small percentage of profits would be taken up by paying Debenture finance cost and preference dividends </t>
    </r>
    <r>
      <rPr>
        <sz val="11"/>
        <color rgb="FFFF0000"/>
        <rFont val="Trebuchet MS"/>
        <family val="2"/>
      </rPr>
      <t>(1)</t>
    </r>
    <r>
      <rPr>
        <sz val="11"/>
        <color theme="1"/>
        <rFont val="Trebuchet MS"/>
        <family val="2"/>
      </rPr>
      <t xml:space="preserve">, leaving more profit available to the ordinary shareholders </t>
    </r>
    <r>
      <rPr>
        <sz val="11"/>
        <color rgb="FFFF0000"/>
        <rFont val="Trebuchet MS"/>
        <family val="2"/>
      </rPr>
      <t>(1)</t>
    </r>
    <r>
      <rPr>
        <sz val="11"/>
        <color theme="1"/>
        <rFont val="Trebuchet MS"/>
        <family val="2"/>
      </rPr>
      <t xml:space="preserve">.  Duncan plc has the highest gearing. </t>
    </r>
    <r>
      <rPr>
        <sz val="11"/>
        <color rgb="FFFF0000"/>
        <rFont val="Trebuchet MS"/>
        <family val="2"/>
      </rPr>
      <t>(1)</t>
    </r>
  </si>
  <si>
    <t>4A. (b)(i)</t>
  </si>
  <si>
    <t>Duncan plc (£)</t>
  </si>
  <si>
    <t>Operating Profit</t>
  </si>
  <si>
    <t xml:space="preserve">Award corporation tax for 1 mark if Debenture finance cost not included. </t>
  </si>
  <si>
    <t>less Debenture finance cost</t>
  </si>
  <si>
    <t>less Corporation Tax</t>
  </si>
  <si>
    <t>PROFIT FOR THE YEAR AFTER TAX</t>
  </si>
  <si>
    <t xml:space="preserve">If no preference dividend included award 1 mark for Profit available to ordinary shareholders </t>
  </si>
  <si>
    <t>Less Preference dividend</t>
  </si>
  <si>
    <t>Profit available to ordinary shareholders</t>
  </si>
  <si>
    <t>MAX MARK 4</t>
  </si>
  <si>
    <t>4A. (b)(ii)</t>
  </si>
  <si>
    <t>Retained Profit</t>
  </si>
  <si>
    <t>Where the Retained Profit figure is implied, award 2 marks to the Ordinary Dividend</t>
  </si>
  <si>
    <t>ORDINARY DIVIDEND</t>
  </si>
  <si>
    <t>4A. (b)(iii)</t>
  </si>
  <si>
    <t>Ordinary Dividend per share</t>
  </si>
  <si>
    <t>4A. (b)(iv)</t>
  </si>
  <si>
    <t>Earnings per share</t>
  </si>
  <si>
    <t>Profit for the year after interest and tax – preference dividend may be consequential on (i).</t>
  </si>
  <si>
    <t>Number of Shares may be consequential on (iii)</t>
  </si>
  <si>
    <t>4A. (c)</t>
  </si>
  <si>
    <t>Market Price per share</t>
  </si>
  <si>
    <t>£0.03 x 50</t>
  </si>
  <si>
    <t>4. PART B</t>
  </si>
  <si>
    <t xml:space="preserve">Project 1: 2 years and </t>
  </si>
  <si>
    <t>x 365 days</t>
  </si>
  <si>
    <r>
      <t xml:space="preserve">2 years and 239 days </t>
    </r>
    <r>
      <rPr>
        <sz val="11"/>
        <color rgb="FFFF0000"/>
        <rFont val="Trebuchet MS"/>
        <family val="2"/>
      </rPr>
      <t>(1)</t>
    </r>
  </si>
  <si>
    <t xml:space="preserve">Project 2: 2 years and </t>
  </si>
  <si>
    <t xml:space="preserve">x 365 days </t>
  </si>
  <si>
    <r>
      <t xml:space="preserve">2 years and 149 days </t>
    </r>
    <r>
      <rPr>
        <sz val="11"/>
        <color rgb="FFFF0000"/>
        <rFont val="Trebuchet MS"/>
        <family val="2"/>
      </rPr>
      <t>(1)</t>
    </r>
  </si>
  <si>
    <t>[END OF MARKING INSTRUCTIONS]</t>
  </si>
  <si>
    <t>If any data is entered in Input Qty column other than transfer from previous process and materials, do not award mark</t>
  </si>
  <si>
    <t>* If CPU is calculated correctly and applied to both Finished Goods and Abnormal Loss award (2) but if Balance arithmetically incorrect, award (1)</t>
  </si>
  <si>
    <t>Number of days must be rounded up.</t>
  </si>
  <si>
    <t>Investments and Goodwill must be shown below Non-Current Assets to gain award</t>
  </si>
  <si>
    <t>Value or number of shares missing award 1 mark, excluding bonus issue</t>
  </si>
  <si>
    <t>Headings, labels, arithmetic and no extraneous (1)</t>
  </si>
  <si>
    <t>**Award 2 marks for 4 correct and 1 mark for 2 or 3 correct.</t>
  </si>
  <si>
    <t>Non-Current Asset items must include all 3 figures to gain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</si>
</sst>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  <numFmt numFmtId="165" formatCode="&quot;£&quot;#,##0.00"/>
    <numFmt numFmtId="166" formatCode="#,##0_ ;\-#,##0\ 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color rgb="FF000000"/>
      <name val="Trebuchet MS"/>
      <family val="2"/>
    </font>
    <font>
      <sz val="11"/>
      <color theme="1"/>
      <name val="Trebuchet MS"/>
      <family val="2"/>
    </font>
    <font>
      <b/>
      <sz val="11"/>
      <color rgb="FFFF0000"/>
      <name val="Trebuchet MS"/>
      <family val="2"/>
    </font>
    <font>
      <sz val="11"/>
      <color rgb="FFFF0000"/>
      <name val="Trebuchet MS"/>
      <family val="2"/>
    </font>
    <font>
      <b/>
      <sz val="11"/>
      <color rgb="FF00000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b/>
      <sz val="11"/>
      <name val="Trebuchet MS"/>
      <family val="2"/>
    </font>
    <font>
      <sz val="11"/>
      <name val="Trebuchet MS"/>
      <family val="2"/>
    </font>
    <font>
      <sz val="10"/>
      <color theme="1"/>
      <name val="Trebuchet MS"/>
      <family val="2"/>
    </font>
    <font>
      <b/>
      <u/>
      <sz val="11"/>
      <color theme="1"/>
      <name val="Trebuchet MS"/>
      <family val="2"/>
    </font>
    <font>
      <b/>
      <u/>
      <sz val="11"/>
      <color rgb="FF000000"/>
      <name val="Trebuchet MS"/>
      <family val="2"/>
    </font>
    <font>
      <b/>
      <sz val="11"/>
      <color rgb="FF000000"/>
      <name val="Wingdings"/>
      <charset val="2"/>
    </font>
    <font>
      <b/>
      <sz val="10"/>
      <color theme="1"/>
      <name val="Trebuchet MS"/>
      <family val="2"/>
    </font>
    <font>
      <b/>
      <sz val="11"/>
      <color rgb="FFFF0000"/>
      <name val="Wingdings"/>
      <charset val="2"/>
    </font>
    <font>
      <sz val="10"/>
      <color rgb="FFFF0000"/>
      <name val="Trebuchet MS"/>
      <family val="2"/>
    </font>
    <font>
      <b/>
      <sz val="10"/>
      <color rgb="FFFF0000"/>
      <name val="Trebuchet MS"/>
      <family val="2"/>
    </font>
    <font>
      <u/>
      <sz val="11"/>
      <color theme="1"/>
      <name val="Trebuchet MS"/>
      <family val="2"/>
    </font>
    <font>
      <sz val="11"/>
      <color rgb="FFFF0000"/>
      <name val="Wingdings"/>
      <charset val="2"/>
    </font>
    <font>
      <u/>
      <sz val="11"/>
      <color rgb="FF000000"/>
      <name val="Trebuchet MS"/>
      <family val="2"/>
    </font>
    <font>
      <b/>
      <sz val="11"/>
      <color theme="1"/>
      <name val="Wingdings"/>
      <charset val="2"/>
    </font>
    <font>
      <b/>
      <sz val="11"/>
      <color rgb="FFFF0000"/>
      <name val="Wingdings 2"/>
      <family val="1"/>
      <charset val="2"/>
    </font>
    <font>
      <sz val="10.5"/>
      <color rgb="FFFF0000"/>
      <name val="Trebuchet MS"/>
      <family val="2"/>
    </font>
    <font>
      <sz val="10.5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3" fillId="0" borderId="1" xfId="0" applyFont="1" applyBorder="1"/>
    <xf numFmtId="8" fontId="3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0" fontId="6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5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11" fillId="0" borderId="0" xfId="0" applyFont="1"/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/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49" fontId="8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49" fontId="5" fillId="0" borderId="0" xfId="0" applyNumberFormat="1" applyFont="1"/>
    <xf numFmtId="49" fontId="5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65" fontId="3" fillId="0" borderId="0" xfId="0" applyNumberFormat="1" applyFont="1"/>
    <xf numFmtId="49" fontId="2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horizontal="right" vertical="center" wrapText="1"/>
    </xf>
    <xf numFmtId="49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justify" vertical="center"/>
    </xf>
    <xf numFmtId="0" fontId="11" fillId="0" borderId="0" xfId="0" applyFont="1" applyAlignment="1">
      <alignment horizontal="right" vertical="center"/>
    </xf>
    <xf numFmtId="49" fontId="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16" fontId="3" fillId="0" borderId="1" xfId="0" applyNumberFormat="1" applyFont="1" applyBorder="1" applyAlignment="1">
      <alignment horizontal="left"/>
    </xf>
    <xf numFmtId="2" fontId="3" fillId="0" borderId="1" xfId="0" applyNumberFormat="1" applyFont="1" applyBorder="1"/>
    <xf numFmtId="0" fontId="4" fillId="0" borderId="1" xfId="0" applyFont="1" applyBorder="1"/>
    <xf numFmtId="49" fontId="5" fillId="0" borderId="1" xfId="0" applyNumberFormat="1" applyFont="1" applyBorder="1" applyAlignment="1">
      <alignment horizontal="right"/>
    </xf>
    <xf numFmtId="2" fontId="10" fillId="0" borderId="1" xfId="0" applyNumberFormat="1" applyFont="1" applyBorder="1"/>
    <xf numFmtId="1" fontId="5" fillId="0" borderId="0" xfId="0" applyNumberFormat="1" applyFont="1"/>
    <xf numFmtId="1" fontId="3" fillId="0" borderId="0" xfId="0" applyNumberFormat="1" applyFont="1" applyAlignment="1">
      <alignment horizontal="left" vertical="center" wrapText="1"/>
    </xf>
    <xf numFmtId="1" fontId="8" fillId="0" borderId="0" xfId="0" applyNumberFormat="1" applyFont="1" applyAlignment="1">
      <alignment horizontal="left" vertical="center" wrapText="1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justify" vertical="center"/>
    </xf>
    <xf numFmtId="1" fontId="11" fillId="0" borderId="0" xfId="0" applyNumberFormat="1" applyFont="1" applyAlignment="1">
      <alignment horizontal="left" vertical="center"/>
    </xf>
    <xf numFmtId="1" fontId="18" fillId="0" borderId="0" xfId="0" applyNumberFormat="1" applyFont="1" applyAlignment="1">
      <alignment horizontal="left" vertical="center"/>
    </xf>
    <xf numFmtId="1" fontId="5" fillId="0" borderId="1" xfId="0" applyNumberFormat="1" applyFont="1" applyBorder="1" applyAlignment="1">
      <alignment horizontal="left"/>
    </xf>
    <xf numFmtId="49" fontId="1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49" fontId="16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19" fillId="0" borderId="1" xfId="0" applyFont="1" applyBorder="1"/>
    <xf numFmtId="0" fontId="13" fillId="0" borderId="1" xfId="0" applyFont="1" applyBorder="1"/>
    <xf numFmtId="0" fontId="8" fillId="0" borderId="1" xfId="0" applyFont="1" applyBorder="1" applyAlignment="1">
      <alignment horizontal="left"/>
    </xf>
    <xf numFmtId="1" fontId="3" fillId="0" borderId="1" xfId="1" applyNumberFormat="1" applyFont="1" applyBorder="1"/>
    <xf numFmtId="0" fontId="8" fillId="0" borderId="2" xfId="0" applyFont="1" applyBorder="1"/>
    <xf numFmtId="43" fontId="3" fillId="0" borderId="0" xfId="1" applyFont="1"/>
    <xf numFmtId="164" fontId="5" fillId="0" borderId="0" xfId="1" applyNumberFormat="1" applyFont="1"/>
    <xf numFmtId="49" fontId="5" fillId="0" borderId="0" xfId="1" applyNumberFormat="1" applyFont="1" applyAlignment="1">
      <alignment horizontal="center"/>
    </xf>
    <xf numFmtId="3" fontId="3" fillId="0" borderId="0" xfId="0" applyNumberFormat="1" applyFont="1"/>
    <xf numFmtId="3" fontId="3" fillId="0" borderId="2" xfId="0" applyNumberFormat="1" applyFont="1" applyBorder="1"/>
    <xf numFmtId="0" fontId="3" fillId="0" borderId="5" xfId="0" applyFont="1" applyBorder="1" applyAlignment="1">
      <alignment horizontal="right" vertical="center"/>
    </xf>
    <xf numFmtId="3" fontId="8" fillId="0" borderId="0" xfId="0" applyNumberFormat="1" applyFont="1"/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/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3" fontId="8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 wrapText="1"/>
    </xf>
    <xf numFmtId="3" fontId="2" fillId="0" borderId="3" xfId="0" applyNumberFormat="1" applyFont="1" applyBorder="1" applyAlignment="1">
      <alignment horizontal="right" vertical="center"/>
    </xf>
    <xf numFmtId="3" fontId="21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left" vertical="center" wrapText="1"/>
    </xf>
    <xf numFmtId="3" fontId="19" fillId="0" borderId="0" xfId="0" applyNumberFormat="1" applyFont="1" applyAlignment="1">
      <alignment horizontal="left" vertical="center"/>
    </xf>
    <xf numFmtId="3" fontId="8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left" vertical="center"/>
    </xf>
    <xf numFmtId="3" fontId="8" fillId="0" borderId="0" xfId="0" applyNumberFormat="1" applyFont="1" applyAlignment="1">
      <alignment horizontal="left" vertical="center" wrapText="1"/>
    </xf>
    <xf numFmtId="3" fontId="5" fillId="0" borderId="0" xfId="0" applyNumberFormat="1" applyFont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/>
    </xf>
    <xf numFmtId="3" fontId="17" fillId="0" borderId="0" xfId="0" applyNumberFormat="1" applyFont="1"/>
    <xf numFmtId="165" fontId="3" fillId="0" borderId="0" xfId="1" applyNumberFormat="1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37" fontId="3" fillId="0" borderId="0" xfId="1" applyNumberFormat="1" applyFont="1" applyAlignment="1">
      <alignment horizontal="right" vertical="center"/>
    </xf>
    <xf numFmtId="166" fontId="3" fillId="0" borderId="1" xfId="1" applyNumberFormat="1" applyFont="1" applyBorder="1" applyAlignment="1">
      <alignment horizontal="right"/>
    </xf>
    <xf numFmtId="166" fontId="10" fillId="0" borderId="1" xfId="1" applyNumberFormat="1" applyFont="1" applyBorder="1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3" fontId="3" fillId="0" borderId="1" xfId="1" applyNumberFormat="1" applyFont="1" applyBorder="1"/>
    <xf numFmtId="3" fontId="3" fillId="0" borderId="1" xfId="0" applyNumberFormat="1" applyFont="1" applyBorder="1"/>
    <xf numFmtId="1" fontId="3" fillId="0" borderId="1" xfId="0" applyNumberFormat="1" applyFont="1" applyBorder="1"/>
    <xf numFmtId="49" fontId="4" fillId="0" borderId="0" xfId="0" applyNumberFormat="1" applyFont="1"/>
    <xf numFmtId="3" fontId="2" fillId="0" borderId="2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 wrapText="1"/>
    </xf>
    <xf numFmtId="2" fontId="10" fillId="0" borderId="1" xfId="0" applyNumberFormat="1" applyFont="1" applyBorder="1" applyAlignment="1">
      <alignment horizontal="right"/>
    </xf>
    <xf numFmtId="3" fontId="3" fillId="0" borderId="0" xfId="1" applyNumberFormat="1" applyFont="1" applyBorder="1"/>
    <xf numFmtId="2" fontId="10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 wrapText="1"/>
    </xf>
    <xf numFmtId="49" fontId="24" fillId="0" borderId="6" xfId="0" applyNumberFormat="1" applyFont="1" applyBorder="1" applyAlignment="1">
      <alignment horizontal="center" wrapText="1"/>
    </xf>
    <xf numFmtId="8" fontId="24" fillId="0" borderId="0" xfId="0" applyNumberFormat="1" applyFont="1" applyAlignment="1">
      <alignment horizontal="center"/>
    </xf>
    <xf numFmtId="0" fontId="24" fillId="0" borderId="0" xfId="0" applyFont="1"/>
    <xf numFmtId="0" fontId="25" fillId="0" borderId="0" xfId="0" applyFont="1"/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24" fillId="0" borderId="6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49" fontId="5" fillId="0" borderId="10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4</xdr:row>
      <xdr:rowOff>60853</xdr:rowOff>
    </xdr:from>
    <xdr:to>
      <xdr:col>5</xdr:col>
      <xdr:colOff>127000</xdr:colOff>
      <xdr:row>5</xdr:row>
      <xdr:rowOff>150812</xdr:rowOff>
    </xdr:to>
    <xdr:sp macro="" textlink="">
      <xdr:nvSpPr>
        <xdr:cNvPr id="2" name="Right Bracket 1">
          <a:extLst>
            <a:ext uri="{FF2B5EF4-FFF2-40B4-BE49-F238E27FC236}">
              <a16:creationId xmlns:a16="http://schemas.microsoft.com/office/drawing/2014/main" id="{9C8CDFB3-87E2-4DFD-A084-2A4CB0FAE56F}"/>
            </a:ext>
          </a:extLst>
        </xdr:cNvPr>
        <xdr:cNvSpPr/>
      </xdr:nvSpPr>
      <xdr:spPr>
        <a:xfrm rot="10800000">
          <a:off x="5024437" y="886353"/>
          <a:ext cx="79376" cy="296334"/>
        </a:xfrm>
        <a:prstGeom prst="rightBracket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3</xdr:col>
      <xdr:colOff>63500</xdr:colOff>
      <xdr:row>9</xdr:row>
      <xdr:rowOff>87313</xdr:rowOff>
    </xdr:from>
    <xdr:to>
      <xdr:col>3</xdr:col>
      <xdr:colOff>121709</xdr:colOff>
      <xdr:row>12</xdr:row>
      <xdr:rowOff>105832</xdr:rowOff>
    </xdr:to>
    <xdr:sp macro="" textlink="">
      <xdr:nvSpPr>
        <xdr:cNvPr id="3" name="Right Bracket 2">
          <a:extLst>
            <a:ext uri="{FF2B5EF4-FFF2-40B4-BE49-F238E27FC236}">
              <a16:creationId xmlns:a16="http://schemas.microsoft.com/office/drawing/2014/main" id="{FD459F63-C43D-4C48-814B-F194E98F967A}"/>
            </a:ext>
          </a:extLst>
        </xdr:cNvPr>
        <xdr:cNvSpPr/>
      </xdr:nvSpPr>
      <xdr:spPr>
        <a:xfrm flipH="1">
          <a:off x="4302125" y="1960563"/>
          <a:ext cx="58209" cy="653519"/>
        </a:xfrm>
        <a:prstGeom prst="rightBracket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3</xdr:col>
      <xdr:colOff>123825</xdr:colOff>
      <xdr:row>17</xdr:row>
      <xdr:rowOff>70377</xdr:rowOff>
    </xdr:from>
    <xdr:to>
      <xdr:col>3</xdr:col>
      <xdr:colOff>169544</xdr:colOff>
      <xdr:row>18</xdr:row>
      <xdr:rowOff>134936</xdr:rowOff>
    </xdr:to>
    <xdr:sp macro="" textlink="">
      <xdr:nvSpPr>
        <xdr:cNvPr id="4" name="Right Bracket 3">
          <a:extLst>
            <a:ext uri="{FF2B5EF4-FFF2-40B4-BE49-F238E27FC236}">
              <a16:creationId xmlns:a16="http://schemas.microsoft.com/office/drawing/2014/main" id="{69322FBE-C4AD-403C-9B05-EEB35657A890}"/>
            </a:ext>
          </a:extLst>
        </xdr:cNvPr>
        <xdr:cNvSpPr/>
      </xdr:nvSpPr>
      <xdr:spPr>
        <a:xfrm rot="10800000">
          <a:off x="4362450" y="3642252"/>
          <a:ext cx="45719" cy="270934"/>
        </a:xfrm>
        <a:prstGeom prst="rightBracket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3</xdr:col>
      <xdr:colOff>190499</xdr:colOff>
      <xdr:row>35</xdr:row>
      <xdr:rowOff>85725</xdr:rowOff>
    </xdr:from>
    <xdr:to>
      <xdr:col>3</xdr:col>
      <xdr:colOff>244474</xdr:colOff>
      <xdr:row>36</xdr:row>
      <xdr:rowOff>119063</xdr:rowOff>
    </xdr:to>
    <xdr:sp macro="" textlink="">
      <xdr:nvSpPr>
        <xdr:cNvPr id="5" name="Right Bracket 4">
          <a:extLst>
            <a:ext uri="{FF2B5EF4-FFF2-40B4-BE49-F238E27FC236}">
              <a16:creationId xmlns:a16="http://schemas.microsoft.com/office/drawing/2014/main" id="{47F4F8BC-A1B0-41A9-8BC9-386F494FDAA9}"/>
            </a:ext>
          </a:extLst>
        </xdr:cNvPr>
        <xdr:cNvSpPr/>
      </xdr:nvSpPr>
      <xdr:spPr>
        <a:xfrm rot="10800000">
          <a:off x="4429124" y="7427913"/>
          <a:ext cx="53975" cy="239713"/>
        </a:xfrm>
        <a:prstGeom prst="rightBracket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245794</xdr:colOff>
      <xdr:row>12</xdr:row>
      <xdr:rowOff>54218</xdr:rowOff>
    </xdr:from>
    <xdr:to>
      <xdr:col>3</xdr:col>
      <xdr:colOff>294688</xdr:colOff>
      <xdr:row>14</xdr:row>
      <xdr:rowOff>115764</xdr:rowOff>
    </xdr:to>
    <xdr:sp macro="" textlink="">
      <xdr:nvSpPr>
        <xdr:cNvPr id="2" name="Right Bracket 1">
          <a:extLst>
            <a:ext uri="{FF2B5EF4-FFF2-40B4-BE49-F238E27FC236}">
              <a16:creationId xmlns:a16="http://schemas.microsoft.com/office/drawing/2014/main" id="{95A310D7-9B0B-431F-80DB-A9ECDB9962F5}"/>
            </a:ext>
          </a:extLst>
        </xdr:cNvPr>
        <xdr:cNvSpPr/>
      </xdr:nvSpPr>
      <xdr:spPr>
        <a:xfrm rot="10800000">
          <a:off x="4074844" y="2368793"/>
          <a:ext cx="48894" cy="423496"/>
        </a:xfrm>
        <a:prstGeom prst="rightBracket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1</xdr:col>
      <xdr:colOff>142875</xdr:colOff>
      <xdr:row>19</xdr:row>
      <xdr:rowOff>47626</xdr:rowOff>
    </xdr:from>
    <xdr:to>
      <xdr:col>1</xdr:col>
      <xdr:colOff>314618</xdr:colOff>
      <xdr:row>22</xdr:row>
      <xdr:rowOff>161926</xdr:rowOff>
    </xdr:to>
    <xdr:sp macro="" textlink="">
      <xdr:nvSpPr>
        <xdr:cNvPr id="4" name="Right Bracket 3">
          <a:extLst>
            <a:ext uri="{FF2B5EF4-FFF2-40B4-BE49-F238E27FC236}">
              <a16:creationId xmlns:a16="http://schemas.microsoft.com/office/drawing/2014/main" id="{4C6E551F-2169-4B81-A015-FC9AD7A8EFAF}"/>
            </a:ext>
          </a:extLst>
        </xdr:cNvPr>
        <xdr:cNvSpPr/>
      </xdr:nvSpPr>
      <xdr:spPr>
        <a:xfrm rot="10800000">
          <a:off x="3028950" y="3638551"/>
          <a:ext cx="171743" cy="657225"/>
        </a:xfrm>
        <a:prstGeom prst="rightBracket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3</xdr:col>
      <xdr:colOff>313593</xdr:colOff>
      <xdr:row>37</xdr:row>
      <xdr:rowOff>68629</xdr:rowOff>
    </xdr:from>
    <xdr:to>
      <xdr:col>3</xdr:col>
      <xdr:colOff>416902</xdr:colOff>
      <xdr:row>38</xdr:row>
      <xdr:rowOff>140188</xdr:rowOff>
    </xdr:to>
    <xdr:sp macro="" textlink="">
      <xdr:nvSpPr>
        <xdr:cNvPr id="6" name="Right Bracket 5">
          <a:extLst>
            <a:ext uri="{FF2B5EF4-FFF2-40B4-BE49-F238E27FC236}">
              <a16:creationId xmlns:a16="http://schemas.microsoft.com/office/drawing/2014/main" id="{163DC0A1-43FE-43D6-874D-3972C99ABB41}"/>
            </a:ext>
          </a:extLst>
        </xdr:cNvPr>
        <xdr:cNvSpPr/>
      </xdr:nvSpPr>
      <xdr:spPr>
        <a:xfrm rot="10800000">
          <a:off x="4142643" y="7012354"/>
          <a:ext cx="103309" cy="252534"/>
        </a:xfrm>
        <a:prstGeom prst="rightBracket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54665</xdr:colOff>
      <xdr:row>33</xdr:row>
      <xdr:rowOff>95250</xdr:rowOff>
    </xdr:from>
    <xdr:to>
      <xdr:col>4</xdr:col>
      <xdr:colOff>100384</xdr:colOff>
      <xdr:row>34</xdr:row>
      <xdr:rowOff>104913</xdr:rowOff>
    </xdr:to>
    <xdr:sp macro="" textlink="">
      <xdr:nvSpPr>
        <xdr:cNvPr id="3" name="Right Bracket 2">
          <a:extLst>
            <a:ext uri="{FF2B5EF4-FFF2-40B4-BE49-F238E27FC236}">
              <a16:creationId xmlns:a16="http://schemas.microsoft.com/office/drawing/2014/main" id="{3EEAF7C6-A7F7-4DED-A4CA-0B93497101BA}"/>
            </a:ext>
          </a:extLst>
        </xdr:cNvPr>
        <xdr:cNvSpPr/>
      </xdr:nvSpPr>
      <xdr:spPr>
        <a:xfrm>
          <a:off x="4416839" y="7301120"/>
          <a:ext cx="45719" cy="208445"/>
        </a:xfrm>
        <a:prstGeom prst="rightBracket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A405-46AD-42A4-B1F1-3E18B2422F0C}">
  <dimension ref="A1:I42"/>
  <sheetViews>
    <sheetView tabSelected="1" zoomScaleNormal="100" workbookViewId="0">
      <selection activeCell="K12" sqref="K12"/>
    </sheetView>
  </sheetViews>
  <sheetFormatPr defaultColWidth="9.1796875" defaultRowHeight="14.5" x14ac:dyDescent="0.35"/>
  <cols>
    <col min="1" max="1" width="49" style="107" customWidth="1"/>
    <col min="2" max="2" width="6.26953125" style="110" customWidth="1"/>
    <col min="3" max="3" width="4.1796875" style="107" customWidth="1"/>
    <col min="4" max="4" width="6.81640625" style="107" customWidth="1"/>
    <col min="5" max="5" width="4.1796875" style="115" customWidth="1"/>
    <col min="6" max="6" width="8.1796875" style="107" bestFit="1" customWidth="1"/>
    <col min="7" max="7" width="4.453125" style="115" customWidth="1"/>
    <col min="8" max="8" width="9.1796875" style="107"/>
    <col min="9" max="9" width="9.1796875" style="107" customWidth="1"/>
    <col min="10" max="16384" width="9.1796875" style="107"/>
  </cols>
  <sheetData>
    <row r="1" spans="1:8" x14ac:dyDescent="0.35">
      <c r="A1" s="110" t="s">
        <v>0</v>
      </c>
      <c r="D1" s="110"/>
      <c r="E1" s="111" t="s">
        <v>1</v>
      </c>
      <c r="F1" s="112"/>
      <c r="G1" s="113">
        <v>18</v>
      </c>
      <c r="H1" s="114"/>
    </row>
    <row r="2" spans="1:8" x14ac:dyDescent="0.35">
      <c r="H2" s="114"/>
    </row>
    <row r="3" spans="1:8" x14ac:dyDescent="0.35">
      <c r="A3" s="173" t="s">
        <v>2</v>
      </c>
      <c r="B3" s="173"/>
      <c r="C3" s="173"/>
      <c r="D3" s="173"/>
      <c r="E3" s="173"/>
      <c r="F3" s="173"/>
      <c r="H3" s="113"/>
    </row>
    <row r="4" spans="1:8" x14ac:dyDescent="0.35">
      <c r="B4" s="116" t="s">
        <v>3</v>
      </c>
      <c r="C4" s="117"/>
      <c r="D4" s="116" t="s">
        <v>3</v>
      </c>
      <c r="E4" s="118"/>
      <c r="F4" s="116" t="s">
        <v>3</v>
      </c>
    </row>
    <row r="5" spans="1:8" x14ac:dyDescent="0.35">
      <c r="A5" s="119" t="s">
        <v>4</v>
      </c>
      <c r="B5" s="120"/>
      <c r="C5" s="116"/>
      <c r="D5" s="117"/>
      <c r="E5" s="172"/>
      <c r="F5" s="121">
        <v>1104</v>
      </c>
      <c r="G5" s="172" t="s">
        <v>5</v>
      </c>
    </row>
    <row r="6" spans="1:8" ht="15" thickBot="1" x14ac:dyDescent="0.4">
      <c r="A6" s="119" t="s">
        <v>6</v>
      </c>
      <c r="B6" s="120"/>
      <c r="C6" s="116"/>
      <c r="D6" s="117"/>
      <c r="E6" s="172"/>
      <c r="F6" s="122">
        <v>60</v>
      </c>
      <c r="G6" s="172"/>
    </row>
    <row r="7" spans="1:8" x14ac:dyDescent="0.35">
      <c r="A7" s="119" t="s">
        <v>7</v>
      </c>
      <c r="B7" s="120"/>
      <c r="C7" s="116"/>
      <c r="D7" s="121"/>
      <c r="E7" s="123"/>
      <c r="F7" s="121">
        <f>F5-F6</f>
        <v>1044</v>
      </c>
    </row>
    <row r="8" spans="1:8" x14ac:dyDescent="0.35">
      <c r="A8" s="119"/>
      <c r="B8" s="124"/>
      <c r="C8" s="119"/>
      <c r="D8" s="125"/>
      <c r="E8" s="126"/>
      <c r="F8" s="125"/>
    </row>
    <row r="9" spans="1:8" x14ac:dyDescent="0.35">
      <c r="A9" s="127" t="s">
        <v>8</v>
      </c>
      <c r="B9" s="124"/>
      <c r="C9" s="125"/>
      <c r="D9" s="125"/>
      <c r="E9" s="126"/>
      <c r="F9" s="125"/>
    </row>
    <row r="10" spans="1:8" x14ac:dyDescent="0.35">
      <c r="A10" s="128" t="s">
        <v>9</v>
      </c>
      <c r="B10" s="124"/>
      <c r="C10" s="125"/>
      <c r="D10" s="121">
        <v>68</v>
      </c>
      <c r="F10" s="129"/>
    </row>
    <row r="11" spans="1:8" ht="15" thickBot="1" x14ac:dyDescent="0.4">
      <c r="A11" s="119" t="s">
        <v>10</v>
      </c>
      <c r="B11" s="129"/>
      <c r="C11" s="130"/>
      <c r="D11" s="131">
        <v>480</v>
      </c>
      <c r="E11" s="64" t="s">
        <v>5</v>
      </c>
      <c r="F11" s="129"/>
    </row>
    <row r="12" spans="1:8" x14ac:dyDescent="0.35">
      <c r="A12" s="119"/>
      <c r="B12" s="129"/>
      <c r="C12" s="130"/>
      <c r="D12" s="116">
        <f>D10+D11</f>
        <v>548</v>
      </c>
      <c r="E12" s="126"/>
      <c r="F12" s="129"/>
    </row>
    <row r="13" spans="1:8" ht="15" thickBot="1" x14ac:dyDescent="0.4">
      <c r="A13" s="119" t="s">
        <v>11</v>
      </c>
      <c r="B13" s="129"/>
      <c r="C13" s="130"/>
      <c r="D13" s="131">
        <v>101</v>
      </c>
      <c r="E13" s="64" t="s">
        <v>5</v>
      </c>
      <c r="F13" s="129"/>
    </row>
    <row r="14" spans="1:8" ht="15" thickBot="1" x14ac:dyDescent="0.4">
      <c r="A14" s="124" t="s">
        <v>12</v>
      </c>
      <c r="B14" s="129"/>
      <c r="C14" s="130"/>
      <c r="D14" s="119"/>
      <c r="E14" s="126"/>
      <c r="F14" s="122">
        <f>D12-D13</f>
        <v>447</v>
      </c>
    </row>
    <row r="15" spans="1:8" x14ac:dyDescent="0.35">
      <c r="A15" s="124" t="s">
        <v>13</v>
      </c>
      <c r="B15" s="129"/>
      <c r="C15" s="130"/>
      <c r="D15" s="119"/>
      <c r="E15" s="126"/>
      <c r="F15" s="121">
        <f>F7-F14</f>
        <v>597</v>
      </c>
    </row>
    <row r="16" spans="1:8" x14ac:dyDescent="0.35">
      <c r="A16" s="119"/>
      <c r="B16" s="129"/>
      <c r="C16" s="130"/>
      <c r="D16" s="119"/>
      <c r="E16" s="126"/>
      <c r="F16" s="129"/>
    </row>
    <row r="17" spans="1:9" x14ac:dyDescent="0.35">
      <c r="A17" s="132" t="s">
        <v>14</v>
      </c>
      <c r="B17" s="129"/>
      <c r="C17" s="130"/>
      <c r="D17" s="119"/>
      <c r="E17" s="126"/>
      <c r="F17" s="129"/>
    </row>
    <row r="18" spans="1:9" x14ac:dyDescent="0.35">
      <c r="A18" s="119" t="s">
        <v>15</v>
      </c>
      <c r="B18" s="129"/>
      <c r="C18" s="130"/>
      <c r="D18" s="116">
        <v>200</v>
      </c>
      <c r="E18" s="107"/>
      <c r="F18" s="129"/>
    </row>
    <row r="19" spans="1:9" x14ac:dyDescent="0.35">
      <c r="A19" s="119" t="s">
        <v>16</v>
      </c>
      <c r="B19" s="129"/>
      <c r="C19" s="130"/>
      <c r="D19" s="116">
        <v>96</v>
      </c>
      <c r="E19" s="64" t="s">
        <v>5</v>
      </c>
      <c r="F19" s="129"/>
    </row>
    <row r="20" spans="1:9" x14ac:dyDescent="0.35">
      <c r="A20" s="119" t="s">
        <v>17</v>
      </c>
      <c r="B20" s="129"/>
      <c r="C20" s="130"/>
      <c r="D20" s="116">
        <v>76</v>
      </c>
      <c r="E20" s="126"/>
      <c r="F20" s="129"/>
    </row>
    <row r="21" spans="1:9" x14ac:dyDescent="0.35">
      <c r="A21" s="119" t="s">
        <v>18</v>
      </c>
      <c r="B21" s="129"/>
      <c r="C21" s="130"/>
      <c r="D21" s="116">
        <v>12</v>
      </c>
      <c r="E21" s="126" t="s">
        <v>5</v>
      </c>
      <c r="F21" s="129"/>
    </row>
    <row r="22" spans="1:9" x14ac:dyDescent="0.35">
      <c r="A22" s="119" t="s">
        <v>19</v>
      </c>
      <c r="B22" s="129"/>
      <c r="C22" s="130"/>
      <c r="D22" s="116">
        <v>70</v>
      </c>
      <c r="E22" s="126" t="s">
        <v>5</v>
      </c>
      <c r="F22" s="129"/>
    </row>
    <row r="23" spans="1:9" x14ac:dyDescent="0.35">
      <c r="A23" s="119" t="s">
        <v>20</v>
      </c>
      <c r="B23" s="129"/>
      <c r="C23" s="130"/>
      <c r="D23" s="116">
        <v>12</v>
      </c>
      <c r="E23" s="126" t="s">
        <v>5</v>
      </c>
      <c r="F23" s="129"/>
    </row>
    <row r="24" spans="1:9" ht="15.75" customHeight="1" x14ac:dyDescent="0.35">
      <c r="A24" s="133" t="s">
        <v>21</v>
      </c>
      <c r="B24" s="133"/>
      <c r="C24" s="133"/>
      <c r="D24" s="121">
        <v>72</v>
      </c>
      <c r="E24" s="134" t="s">
        <v>5</v>
      </c>
      <c r="F24" s="119"/>
      <c r="G24" s="126"/>
      <c r="H24" s="129"/>
      <c r="I24" s="115"/>
    </row>
    <row r="25" spans="1:9" ht="17.25" customHeight="1" thickBot="1" x14ac:dyDescent="0.4">
      <c r="A25" s="119" t="s">
        <v>22</v>
      </c>
      <c r="B25" s="119"/>
      <c r="C25" s="119"/>
      <c r="D25" s="122">
        <v>10</v>
      </c>
      <c r="E25" s="134" t="s">
        <v>5</v>
      </c>
      <c r="F25" s="122">
        <f>SUM(D18:D25)</f>
        <v>548</v>
      </c>
    </row>
    <row r="26" spans="1:9" x14ac:dyDescent="0.35">
      <c r="A26" s="119"/>
      <c r="B26" s="129"/>
      <c r="C26" s="130"/>
      <c r="D26" s="119"/>
      <c r="E26" s="126"/>
      <c r="F26" s="121">
        <f>F15-F25</f>
        <v>49</v>
      </c>
      <c r="G26" s="107"/>
    </row>
    <row r="27" spans="1:9" x14ac:dyDescent="0.35">
      <c r="A27" s="135" t="s">
        <v>23</v>
      </c>
      <c r="B27" s="136"/>
      <c r="C27" s="130"/>
      <c r="D27" s="116"/>
      <c r="E27" s="126"/>
      <c r="F27" s="137"/>
      <c r="G27" s="138"/>
    </row>
    <row r="28" spans="1:9" x14ac:dyDescent="0.35">
      <c r="A28" s="125" t="s">
        <v>24</v>
      </c>
      <c r="B28" s="136"/>
      <c r="C28" s="130"/>
      <c r="D28" s="116">
        <v>3</v>
      </c>
      <c r="E28" s="126" t="s">
        <v>5</v>
      </c>
      <c r="F28" s="137"/>
      <c r="G28" s="138"/>
    </row>
    <row r="29" spans="1:9" ht="15" thickBot="1" x14ac:dyDescent="0.4">
      <c r="A29" s="125" t="s">
        <v>25</v>
      </c>
      <c r="B29" s="136"/>
      <c r="C29" s="130"/>
      <c r="D29" s="131">
        <v>40</v>
      </c>
      <c r="E29" s="126" t="s">
        <v>5</v>
      </c>
      <c r="F29" s="122">
        <f>D28+D29</f>
        <v>43</v>
      </c>
      <c r="G29" s="139"/>
    </row>
    <row r="30" spans="1:9" x14ac:dyDescent="0.35">
      <c r="A30" s="129" t="s">
        <v>26</v>
      </c>
      <c r="B30" s="136"/>
      <c r="C30" s="130"/>
      <c r="D30" s="116"/>
      <c r="E30" s="140"/>
      <c r="F30" s="121">
        <f>F26+F29</f>
        <v>92</v>
      </c>
      <c r="G30" s="139"/>
    </row>
    <row r="31" spans="1:9" ht="15" thickBot="1" x14ac:dyDescent="0.4">
      <c r="A31" s="125" t="s">
        <v>27</v>
      </c>
      <c r="B31" s="136"/>
      <c r="C31" s="130"/>
      <c r="D31" s="116"/>
      <c r="E31" s="174"/>
      <c r="F31" s="122">
        <f>F30*0.25</f>
        <v>23</v>
      </c>
      <c r="G31" s="139" t="s">
        <v>5</v>
      </c>
    </row>
    <row r="32" spans="1:9" x14ac:dyDescent="0.35">
      <c r="A32" s="129" t="s">
        <v>28</v>
      </c>
      <c r="B32" s="136"/>
      <c r="C32" s="130"/>
      <c r="D32" s="116"/>
      <c r="E32" s="174"/>
      <c r="F32" s="121">
        <f>F30-F31</f>
        <v>69</v>
      </c>
      <c r="G32" s="139"/>
    </row>
    <row r="33" spans="1:7" ht="15" thickBot="1" x14ac:dyDescent="0.4">
      <c r="A33" s="125" t="s">
        <v>29</v>
      </c>
      <c r="B33" s="136"/>
      <c r="C33" s="130"/>
      <c r="D33" s="116"/>
      <c r="E33" s="140"/>
      <c r="F33" s="122">
        <v>16</v>
      </c>
      <c r="G33" s="139" t="s">
        <v>5</v>
      </c>
    </row>
    <row r="34" spans="1:7" x14ac:dyDescent="0.35">
      <c r="A34" s="119"/>
      <c r="B34" s="136"/>
      <c r="C34" s="130"/>
      <c r="D34" s="116"/>
      <c r="E34" s="140"/>
      <c r="F34" s="121">
        <f>F32+F33</f>
        <v>85</v>
      </c>
      <c r="G34" s="139"/>
    </row>
    <row r="35" spans="1:7" x14ac:dyDescent="0.35">
      <c r="A35" s="135" t="s">
        <v>30</v>
      </c>
      <c r="B35" s="136"/>
      <c r="C35" s="130"/>
      <c r="D35" s="116"/>
      <c r="E35" s="126"/>
      <c r="F35" s="136"/>
      <c r="G35" s="138"/>
    </row>
    <row r="36" spans="1:7" x14ac:dyDescent="0.35">
      <c r="A36" s="125" t="s">
        <v>31</v>
      </c>
      <c r="B36" s="136"/>
      <c r="C36" s="141"/>
      <c r="D36" s="116">
        <v>12</v>
      </c>
      <c r="E36" s="175" t="s">
        <v>5</v>
      </c>
      <c r="F36" s="136"/>
      <c r="G36" s="138"/>
    </row>
    <row r="37" spans="1:7" x14ac:dyDescent="0.35">
      <c r="A37" s="125" t="s">
        <v>32</v>
      </c>
      <c r="B37" s="136"/>
      <c r="C37" s="141"/>
      <c r="D37" s="116">
        <v>32</v>
      </c>
      <c r="E37" s="175"/>
      <c r="F37" s="121"/>
      <c r="G37" s="142"/>
    </row>
    <row r="38" spans="1:7" ht="15" thickBot="1" x14ac:dyDescent="0.4">
      <c r="A38" s="125" t="s">
        <v>33</v>
      </c>
      <c r="B38" s="136"/>
      <c r="C38" s="130"/>
      <c r="D38" s="131">
        <v>8</v>
      </c>
      <c r="E38" s="126" t="s">
        <v>5</v>
      </c>
      <c r="F38" s="122">
        <f>SUM(D36:D38)</f>
        <v>52</v>
      </c>
      <c r="G38" s="142"/>
    </row>
    <row r="39" spans="1:7" ht="15" thickBot="1" x14ac:dyDescent="0.4">
      <c r="A39" s="129" t="s">
        <v>34</v>
      </c>
      <c r="B39" s="136"/>
      <c r="C39" s="130"/>
      <c r="D39" s="116"/>
      <c r="E39" s="126"/>
      <c r="F39" s="143">
        <f>F34-F38</f>
        <v>33</v>
      </c>
      <c r="G39" s="142"/>
    </row>
    <row r="40" spans="1:7" ht="15" thickTop="1" x14ac:dyDescent="0.35">
      <c r="A40" s="125"/>
      <c r="B40" s="136"/>
      <c r="C40" s="130"/>
      <c r="D40" s="116"/>
      <c r="E40" s="126"/>
      <c r="F40" s="121"/>
      <c r="G40" s="142"/>
    </row>
    <row r="41" spans="1:7" x14ac:dyDescent="0.35">
      <c r="A41" s="126" t="s">
        <v>35</v>
      </c>
      <c r="B41" s="136"/>
      <c r="C41" s="134" t="s">
        <v>5</v>
      </c>
      <c r="D41" s="116"/>
      <c r="E41" s="126"/>
      <c r="F41" s="121"/>
      <c r="G41" s="142"/>
    </row>
    <row r="42" spans="1:7" x14ac:dyDescent="0.35">
      <c r="A42" s="144"/>
    </row>
  </sheetData>
  <mergeCells count="5">
    <mergeCell ref="G5:G6"/>
    <mergeCell ref="A3:F3"/>
    <mergeCell ref="E5:E6"/>
    <mergeCell ref="E31:E32"/>
    <mergeCell ref="E36:E37"/>
  </mergeCells>
  <printOptions headings="1" gridLines="1"/>
  <pageMargins left="0.7" right="0.7" top="0.75" bottom="0.75" header="0.3" footer="0.3"/>
  <pageSetup paperSize="9" orientation="portrait" r:id="rId1"/>
  <ignoredErrors>
    <ignoredError sqref="D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E5F9-6DAC-4293-A0DF-C2184CC566D4}">
  <dimension ref="A1:G59"/>
  <sheetViews>
    <sheetView zoomScaleNormal="100" workbookViewId="0"/>
  </sheetViews>
  <sheetFormatPr defaultColWidth="9.1796875" defaultRowHeight="14.5" x14ac:dyDescent="0.35"/>
  <cols>
    <col min="1" max="1" width="41.26953125" style="10" customWidth="1"/>
    <col min="2" max="2" width="8.26953125" style="10" bestFit="1" customWidth="1"/>
    <col min="3" max="3" width="5.1796875" style="30" customWidth="1"/>
    <col min="4" max="4" width="9.453125" style="10" bestFit="1" customWidth="1"/>
    <col min="5" max="5" width="5.1796875" style="57" customWidth="1"/>
    <col min="6" max="6" width="8" style="10" customWidth="1"/>
    <col min="7" max="7" width="4.1796875" style="73" customWidth="1"/>
    <col min="8" max="16384" width="9.1796875" style="10"/>
  </cols>
  <sheetData>
    <row r="1" spans="1:7" x14ac:dyDescent="0.35">
      <c r="A1" s="13" t="s">
        <v>36</v>
      </c>
      <c r="B1" s="13"/>
      <c r="E1" s="80" t="s">
        <v>1</v>
      </c>
      <c r="F1" s="42"/>
      <c r="G1" s="76">
        <v>20</v>
      </c>
    </row>
    <row r="2" spans="1:7" x14ac:dyDescent="0.35">
      <c r="A2" s="176" t="s">
        <v>37</v>
      </c>
      <c r="B2" s="176"/>
      <c r="C2" s="176"/>
      <c r="D2" s="176"/>
      <c r="E2" s="176"/>
      <c r="F2" s="176"/>
      <c r="G2" s="149"/>
    </row>
    <row r="3" spans="1:7" x14ac:dyDescent="0.35">
      <c r="A3" s="148"/>
      <c r="B3" s="44" t="s">
        <v>38</v>
      </c>
      <c r="C3" s="148"/>
      <c r="D3" s="44" t="s">
        <v>39</v>
      </c>
      <c r="E3" s="148"/>
      <c r="F3" s="44" t="s">
        <v>40</v>
      </c>
      <c r="G3" s="149"/>
    </row>
    <row r="4" spans="1:7" x14ac:dyDescent="0.35">
      <c r="A4" s="159" t="s">
        <v>41</v>
      </c>
      <c r="B4" s="48" t="s">
        <v>3</v>
      </c>
      <c r="D4" s="48" t="s">
        <v>3</v>
      </c>
      <c r="F4" s="48" t="s">
        <v>3</v>
      </c>
      <c r="G4" s="77"/>
    </row>
    <row r="5" spans="1:7" x14ac:dyDescent="0.35">
      <c r="A5" s="25" t="s">
        <v>42</v>
      </c>
      <c r="B5" s="33">
        <v>320</v>
      </c>
      <c r="C5" s="29"/>
      <c r="D5" s="32">
        <v>-20</v>
      </c>
      <c r="E5" s="171"/>
      <c r="F5" s="32">
        <f>B5-D5</f>
        <v>340</v>
      </c>
      <c r="G5" s="41" t="s">
        <v>5</v>
      </c>
    </row>
    <row r="6" spans="1:7" ht="16.5" customHeight="1" x14ac:dyDescent="0.35">
      <c r="A6" s="25" t="s">
        <v>43</v>
      </c>
      <c r="B6" s="33">
        <v>480</v>
      </c>
      <c r="C6" s="29"/>
      <c r="D6" s="32">
        <v>120</v>
      </c>
      <c r="E6" s="81"/>
      <c r="F6" s="32">
        <f t="shared" ref="F6:F7" si="0">B6-D6</f>
        <v>360</v>
      </c>
      <c r="G6" s="41" t="s">
        <v>5</v>
      </c>
    </row>
    <row r="7" spans="1:7" ht="16.5" customHeight="1" x14ac:dyDescent="0.35">
      <c r="A7" s="25" t="s">
        <v>44</v>
      </c>
      <c r="B7" s="33">
        <v>70</v>
      </c>
      <c r="C7" s="29"/>
      <c r="D7" s="32">
        <v>30</v>
      </c>
      <c r="E7" s="81"/>
      <c r="F7" s="32">
        <f t="shared" si="0"/>
        <v>40</v>
      </c>
      <c r="G7" s="41" t="s">
        <v>5</v>
      </c>
    </row>
    <row r="8" spans="1:7" ht="16.5" customHeight="1" x14ac:dyDescent="0.35">
      <c r="A8" s="28" t="s">
        <v>45</v>
      </c>
      <c r="B8" s="33"/>
      <c r="C8" s="50"/>
      <c r="D8" s="32"/>
      <c r="E8" s="82"/>
      <c r="F8" s="32"/>
      <c r="G8" s="41"/>
    </row>
    <row r="9" spans="1:7" x14ac:dyDescent="0.35">
      <c r="A9" s="28" t="s">
        <v>46</v>
      </c>
      <c r="B9" s="33"/>
      <c r="C9" s="50"/>
      <c r="D9" s="32"/>
      <c r="E9" s="83"/>
      <c r="F9" s="32">
        <v>260</v>
      </c>
      <c r="G9" s="41" t="s">
        <v>5</v>
      </c>
    </row>
    <row r="10" spans="1:7" ht="16.5" customHeight="1" thickBot="1" x14ac:dyDescent="0.4">
      <c r="A10" s="25" t="s">
        <v>47</v>
      </c>
      <c r="B10" s="32"/>
      <c r="C10" s="31"/>
      <c r="D10" s="33"/>
      <c r="E10" s="83"/>
      <c r="F10" s="45">
        <v>16</v>
      </c>
      <c r="G10" s="41" t="s">
        <v>5</v>
      </c>
    </row>
    <row r="11" spans="1:7" ht="16.5" customHeight="1" x14ac:dyDescent="0.35">
      <c r="A11" s="24"/>
      <c r="B11" s="32"/>
      <c r="C11" s="31"/>
      <c r="D11" s="33"/>
      <c r="E11" s="81"/>
      <c r="F11" s="150">
        <f>SUM(F5:F10)</f>
        <v>1016</v>
      </c>
      <c r="G11" s="40"/>
    </row>
    <row r="12" spans="1:7" x14ac:dyDescent="0.35">
      <c r="A12" s="27" t="s">
        <v>48</v>
      </c>
      <c r="B12" s="32"/>
      <c r="C12" s="31"/>
      <c r="D12" s="33"/>
      <c r="E12" s="81"/>
      <c r="F12" s="34"/>
      <c r="G12" s="39"/>
    </row>
    <row r="13" spans="1:7" x14ac:dyDescent="0.35">
      <c r="A13" s="24" t="s">
        <v>49</v>
      </c>
      <c r="B13" s="32"/>
      <c r="C13" s="74"/>
      <c r="D13" s="33">
        <v>101</v>
      </c>
      <c r="E13" s="91"/>
      <c r="F13" s="32"/>
      <c r="G13" s="41"/>
    </row>
    <row r="14" spans="1:7" x14ac:dyDescent="0.35">
      <c r="A14" s="24" t="s">
        <v>50</v>
      </c>
      <c r="C14" s="10"/>
      <c r="D14" s="32">
        <v>4</v>
      </c>
      <c r="E14" s="178" t="s">
        <v>51</v>
      </c>
      <c r="F14" s="34"/>
      <c r="G14" s="39"/>
    </row>
    <row r="15" spans="1:7" x14ac:dyDescent="0.35">
      <c r="A15" s="24" t="s">
        <v>52</v>
      </c>
      <c r="C15" s="10"/>
      <c r="D15" s="32">
        <v>16</v>
      </c>
      <c r="E15" s="178"/>
      <c r="F15" s="34"/>
      <c r="G15" s="39"/>
    </row>
    <row r="16" spans="1:7" x14ac:dyDescent="0.35">
      <c r="A16" s="24" t="s">
        <v>53</v>
      </c>
      <c r="B16" s="32">
        <v>182</v>
      </c>
      <c r="C16" s="43" t="s">
        <v>5</v>
      </c>
      <c r="D16" s="11"/>
      <c r="E16" s="92"/>
      <c r="F16" s="32"/>
      <c r="G16" s="41"/>
    </row>
    <row r="17" spans="1:7" ht="15" thickBot="1" x14ac:dyDescent="0.4">
      <c r="A17" s="24" t="s">
        <v>54</v>
      </c>
      <c r="B17" s="45">
        <v>11</v>
      </c>
      <c r="C17" s="43" t="s">
        <v>5</v>
      </c>
      <c r="D17" s="46">
        <f>B16-B17</f>
        <v>171</v>
      </c>
      <c r="F17" s="34"/>
      <c r="G17" s="39"/>
    </row>
    <row r="18" spans="1:7" x14ac:dyDescent="0.35">
      <c r="A18" s="24"/>
      <c r="B18" s="32"/>
      <c r="C18" s="31"/>
      <c r="D18" s="33">
        <f>SUM(D13:D17)</f>
        <v>292</v>
      </c>
      <c r="E18" s="84"/>
      <c r="F18" s="34"/>
      <c r="G18" s="39"/>
    </row>
    <row r="19" spans="1:7" x14ac:dyDescent="0.35">
      <c r="A19" s="51" t="s">
        <v>55</v>
      </c>
      <c r="B19" s="33"/>
      <c r="C19" s="29"/>
      <c r="D19" s="33"/>
      <c r="E19" s="85"/>
      <c r="F19" s="52"/>
      <c r="G19" s="65"/>
    </row>
    <row r="20" spans="1:7" x14ac:dyDescent="0.35">
      <c r="A20" s="24" t="s">
        <v>56</v>
      </c>
      <c r="B20" s="33">
        <v>43</v>
      </c>
      <c r="C20" s="91"/>
      <c r="D20" s="32"/>
      <c r="E20" s="86"/>
      <c r="F20" s="32"/>
      <c r="G20" s="65"/>
    </row>
    <row r="21" spans="1:7" x14ac:dyDescent="0.35">
      <c r="A21" s="24" t="s">
        <v>57</v>
      </c>
      <c r="B21" s="33">
        <v>111</v>
      </c>
      <c r="C21" s="91"/>
      <c r="D21" s="32"/>
      <c r="E21" s="86"/>
      <c r="F21" s="32"/>
      <c r="G21" s="49"/>
    </row>
    <row r="22" spans="1:7" x14ac:dyDescent="0.35">
      <c r="A22" s="24" t="s">
        <v>58</v>
      </c>
      <c r="B22" s="33">
        <v>12</v>
      </c>
      <c r="C22" s="91" t="s">
        <v>59</v>
      </c>
      <c r="D22" s="32"/>
      <c r="E22" s="86"/>
      <c r="F22" s="32"/>
      <c r="G22" s="49"/>
    </row>
    <row r="23" spans="1:7" x14ac:dyDescent="0.35">
      <c r="A23" s="26" t="s">
        <v>60</v>
      </c>
      <c r="B23" s="33">
        <v>23</v>
      </c>
      <c r="C23" s="91"/>
      <c r="D23" s="32"/>
      <c r="E23" s="82"/>
      <c r="F23" s="32"/>
      <c r="G23" s="49"/>
    </row>
    <row r="24" spans="1:7" x14ac:dyDescent="0.35">
      <c r="A24" s="26" t="s">
        <v>61</v>
      </c>
      <c r="B24" s="33">
        <v>2</v>
      </c>
      <c r="C24" s="64" t="s">
        <v>5</v>
      </c>
      <c r="D24" s="32"/>
      <c r="E24" s="83"/>
      <c r="F24" s="32"/>
      <c r="G24" s="49"/>
    </row>
    <row r="25" spans="1:7" ht="15" thickBot="1" x14ac:dyDescent="0.4">
      <c r="A25" s="24" t="s">
        <v>62</v>
      </c>
      <c r="B25" s="45">
        <v>4</v>
      </c>
      <c r="C25" s="43" t="s">
        <v>5</v>
      </c>
      <c r="D25" s="46">
        <f>SUM(B20:B25)</f>
        <v>195</v>
      </c>
      <c r="E25" s="83"/>
      <c r="F25" s="32"/>
      <c r="G25" s="49"/>
    </row>
    <row r="26" spans="1:7" ht="16.5" customHeight="1" thickBot="1" x14ac:dyDescent="0.4">
      <c r="A26" s="24" t="s">
        <v>63</v>
      </c>
      <c r="B26" s="32"/>
      <c r="C26" s="74"/>
      <c r="D26" s="33"/>
      <c r="E26" s="86"/>
      <c r="F26" s="45">
        <f>D18-D25</f>
        <v>97</v>
      </c>
      <c r="G26" s="38"/>
    </row>
    <row r="27" spans="1:7" x14ac:dyDescent="0.35">
      <c r="A27" s="24" t="s">
        <v>64</v>
      </c>
      <c r="B27" s="32"/>
      <c r="C27" s="74"/>
      <c r="D27" s="33"/>
      <c r="E27" s="86"/>
      <c r="F27" s="150">
        <f>F11+F26</f>
        <v>1113</v>
      </c>
      <c r="G27" s="37"/>
    </row>
    <row r="28" spans="1:7" x14ac:dyDescent="0.35">
      <c r="A28" s="24"/>
      <c r="B28" s="32"/>
      <c r="C28" s="74"/>
      <c r="D28" s="33"/>
      <c r="E28" s="86"/>
      <c r="F28" s="150"/>
      <c r="G28" s="37"/>
    </row>
    <row r="29" spans="1:7" x14ac:dyDescent="0.35">
      <c r="A29" s="23" t="s">
        <v>65</v>
      </c>
      <c r="B29" s="32"/>
      <c r="C29" s="74"/>
      <c r="D29" s="33"/>
      <c r="E29" s="177"/>
      <c r="F29" s="32"/>
      <c r="G29" s="65"/>
    </row>
    <row r="30" spans="1:7" ht="15" thickBot="1" x14ac:dyDescent="0.4">
      <c r="A30" s="24" t="s">
        <v>66</v>
      </c>
      <c r="B30" s="32"/>
      <c r="C30" s="75"/>
      <c r="D30" s="33"/>
      <c r="E30" s="177"/>
      <c r="F30" s="45">
        <v>120</v>
      </c>
      <c r="G30" s="41" t="s">
        <v>5</v>
      </c>
    </row>
    <row r="31" spans="1:7" ht="15" thickBot="1" x14ac:dyDescent="0.4">
      <c r="A31" s="24" t="s">
        <v>67</v>
      </c>
      <c r="B31" s="32"/>
      <c r="C31" s="74"/>
      <c r="D31" s="33"/>
      <c r="E31" s="177"/>
      <c r="F31" s="35">
        <f>F27-F30</f>
        <v>993</v>
      </c>
      <c r="G31" s="37"/>
    </row>
    <row r="32" spans="1:7" ht="16.5" customHeight="1" thickTop="1" x14ac:dyDescent="0.35">
      <c r="A32" s="24"/>
      <c r="B32" s="32"/>
      <c r="C32" s="74"/>
      <c r="D32" s="33"/>
      <c r="E32" s="86"/>
      <c r="F32" s="34"/>
      <c r="G32" s="37"/>
    </row>
    <row r="33" spans="1:7" x14ac:dyDescent="0.35">
      <c r="A33" s="23" t="s">
        <v>68</v>
      </c>
      <c r="B33" s="32"/>
      <c r="C33" s="160"/>
      <c r="D33" s="33"/>
      <c r="E33" s="84"/>
      <c r="F33" s="34"/>
      <c r="G33" s="79"/>
    </row>
    <row r="34" spans="1:7" x14ac:dyDescent="0.35">
      <c r="A34" s="24" t="s">
        <v>69</v>
      </c>
      <c r="B34" s="182" t="s">
        <v>70</v>
      </c>
      <c r="C34" s="182"/>
      <c r="D34" s="33">
        <v>615</v>
      </c>
      <c r="E34" s="64"/>
      <c r="F34" s="34"/>
      <c r="G34" s="79"/>
    </row>
    <row r="35" spans="1:7" ht="15" thickBot="1" x14ac:dyDescent="0.4">
      <c r="A35" s="24" t="s">
        <v>71</v>
      </c>
      <c r="B35" s="32"/>
      <c r="C35" s="74"/>
      <c r="D35" s="46">
        <v>240</v>
      </c>
      <c r="E35" s="64" t="s">
        <v>5</v>
      </c>
      <c r="F35" s="32">
        <f>D34+D35</f>
        <v>855</v>
      </c>
      <c r="G35" s="79"/>
    </row>
    <row r="36" spans="1:7" x14ac:dyDescent="0.35">
      <c r="A36" s="24"/>
      <c r="B36" s="32"/>
      <c r="C36" s="74"/>
      <c r="D36" s="33"/>
      <c r="E36" s="89"/>
      <c r="F36" s="58"/>
      <c r="G36" s="79"/>
    </row>
    <row r="37" spans="1:7" x14ac:dyDescent="0.35">
      <c r="A37" s="23" t="s">
        <v>72</v>
      </c>
      <c r="B37" s="32"/>
      <c r="C37" s="31"/>
      <c r="D37" s="33"/>
      <c r="E37" s="89"/>
      <c r="F37" s="36"/>
      <c r="G37" s="79"/>
    </row>
    <row r="38" spans="1:7" x14ac:dyDescent="0.35">
      <c r="A38" s="24" t="s">
        <v>73</v>
      </c>
      <c r="B38" s="32"/>
      <c r="C38" s="31"/>
      <c r="D38" s="33">
        <v>20</v>
      </c>
      <c r="E38" s="180" t="s">
        <v>5</v>
      </c>
      <c r="F38" s="36"/>
      <c r="G38" s="79"/>
    </row>
    <row r="39" spans="1:7" x14ac:dyDescent="0.35">
      <c r="A39" s="24" t="s">
        <v>74</v>
      </c>
      <c r="B39" s="32"/>
      <c r="C39" s="31"/>
      <c r="D39" s="33">
        <v>33</v>
      </c>
      <c r="E39" s="180"/>
      <c r="F39" s="36"/>
      <c r="G39" s="79"/>
    </row>
    <row r="40" spans="1:7" ht="15" thickBot="1" x14ac:dyDescent="0.4">
      <c r="A40" s="24" t="s">
        <v>75</v>
      </c>
      <c r="B40" s="32"/>
      <c r="C40" s="31"/>
      <c r="D40" s="46">
        <v>85</v>
      </c>
      <c r="E40" s="64" t="s">
        <v>5</v>
      </c>
      <c r="F40" s="45">
        <f>SUM(D38:D40)</f>
        <v>138</v>
      </c>
      <c r="G40" s="79"/>
    </row>
    <row r="41" spans="1:7" ht="15" thickBot="1" x14ac:dyDescent="0.4">
      <c r="A41" s="24"/>
      <c r="B41" s="32"/>
      <c r="C41" s="31"/>
      <c r="D41" s="33"/>
      <c r="E41" s="87"/>
      <c r="F41" s="109">
        <f>F35+F40</f>
        <v>993</v>
      </c>
      <c r="G41" s="79"/>
    </row>
    <row r="42" spans="1:7" ht="15" thickTop="1" x14ac:dyDescent="0.35">
      <c r="A42" s="8" t="s">
        <v>269</v>
      </c>
      <c r="B42" s="7"/>
      <c r="C42" s="64"/>
      <c r="D42" s="7"/>
      <c r="E42" s="73"/>
      <c r="F42" s="61"/>
      <c r="G42" s="78"/>
    </row>
    <row r="43" spans="1:7" x14ac:dyDescent="0.35">
      <c r="A43" s="8" t="s">
        <v>271</v>
      </c>
      <c r="B43" s="7"/>
      <c r="C43" s="64"/>
      <c r="D43" s="7"/>
      <c r="E43" s="73"/>
      <c r="F43" s="61"/>
      <c r="G43" s="78"/>
    </row>
    <row r="44" spans="1:7" x14ac:dyDescent="0.35">
      <c r="A44" s="8" t="s">
        <v>267</v>
      </c>
      <c r="B44" s="147"/>
      <c r="C44" s="147"/>
      <c r="D44" s="147"/>
      <c r="E44" s="147"/>
      <c r="F44" s="147"/>
      <c r="G44" s="93"/>
    </row>
    <row r="45" spans="1:7" x14ac:dyDescent="0.35">
      <c r="A45" s="181" t="s">
        <v>76</v>
      </c>
      <c r="B45" s="181"/>
      <c r="C45" s="181"/>
      <c r="D45" s="181"/>
      <c r="E45" s="181"/>
      <c r="F45" s="181"/>
      <c r="G45" s="93"/>
    </row>
    <row r="46" spans="1:7" ht="16" customHeight="1" x14ac:dyDescent="0.35">
      <c r="A46" s="181" t="s">
        <v>270</v>
      </c>
      <c r="B46" s="181"/>
      <c r="C46" s="181"/>
      <c r="D46" s="181"/>
      <c r="E46" s="181"/>
      <c r="F46" s="181"/>
      <c r="G46" s="147"/>
    </row>
    <row r="47" spans="1:7" ht="14.5" customHeight="1" x14ac:dyDescent="0.35">
      <c r="A47" s="181" t="s">
        <v>268</v>
      </c>
      <c r="B47" s="181"/>
      <c r="C47" s="181"/>
      <c r="D47" s="181"/>
      <c r="E47" s="181"/>
      <c r="F47" s="181"/>
      <c r="G47" s="181"/>
    </row>
    <row r="48" spans="1:7" x14ac:dyDescent="0.35">
      <c r="A48" s="183" t="s">
        <v>77</v>
      </c>
      <c r="B48" s="183"/>
      <c r="C48" s="183"/>
      <c r="D48" s="183"/>
      <c r="E48" s="183"/>
      <c r="F48" s="183"/>
      <c r="G48" s="183"/>
    </row>
    <row r="49" spans="1:7" ht="18.75" customHeight="1" x14ac:dyDescent="0.35">
      <c r="A49" s="147"/>
      <c r="B49" s="147"/>
      <c r="C49" s="147"/>
      <c r="D49" s="147"/>
      <c r="E49" s="147"/>
      <c r="F49" s="147"/>
      <c r="G49" s="93"/>
    </row>
    <row r="50" spans="1:7" ht="18.75" customHeight="1" x14ac:dyDescent="0.35">
      <c r="A50" s="147"/>
      <c r="C50" s="10"/>
      <c r="E50" s="179" t="s">
        <v>79</v>
      </c>
      <c r="F50" s="179"/>
      <c r="G50" s="179"/>
    </row>
    <row r="51" spans="1:7" ht="18.75" customHeight="1" x14ac:dyDescent="0.35">
      <c r="A51" s="13" t="s">
        <v>78</v>
      </c>
      <c r="C51" s="10"/>
      <c r="F51" s="20"/>
    </row>
    <row r="52" spans="1:7" ht="18.75" customHeight="1" x14ac:dyDescent="0.35">
      <c r="B52" s="170"/>
      <c r="C52" s="170"/>
      <c r="D52" s="170"/>
      <c r="E52" s="170"/>
      <c r="F52" s="170"/>
      <c r="G52" s="170"/>
    </row>
    <row r="53" spans="1:7" ht="33" customHeight="1" x14ac:dyDescent="0.35">
      <c r="A53" s="184" t="s">
        <v>80</v>
      </c>
      <c r="B53" s="184"/>
      <c r="C53" s="184"/>
      <c r="D53" s="184"/>
      <c r="E53" s="184"/>
      <c r="F53" s="184"/>
      <c r="G53" s="184"/>
    </row>
    <row r="54" spans="1:7" ht="33.75" customHeight="1" x14ac:dyDescent="0.35">
      <c r="A54" s="184" t="s">
        <v>81</v>
      </c>
      <c r="B54" s="184"/>
      <c r="C54" s="184"/>
      <c r="D54" s="184"/>
      <c r="E54" s="184"/>
      <c r="F54" s="184"/>
      <c r="G54" s="184"/>
    </row>
    <row r="55" spans="1:7" x14ac:dyDescent="0.35">
      <c r="A55" s="184" t="s">
        <v>82</v>
      </c>
      <c r="B55" s="184"/>
      <c r="C55" s="184"/>
      <c r="D55" s="184"/>
      <c r="E55" s="184"/>
      <c r="F55" s="184"/>
      <c r="G55" s="184"/>
    </row>
    <row r="56" spans="1:7" x14ac:dyDescent="0.35">
      <c r="A56" s="185" t="s">
        <v>83</v>
      </c>
      <c r="B56" s="185"/>
      <c r="C56" s="185"/>
      <c r="D56" s="185"/>
      <c r="E56" s="185"/>
      <c r="F56" s="185"/>
      <c r="G56" s="185"/>
    </row>
    <row r="57" spans="1:7" x14ac:dyDescent="0.35">
      <c r="A57" s="184" t="s">
        <v>84</v>
      </c>
      <c r="B57" s="184"/>
      <c r="C57" s="184"/>
      <c r="D57" s="184"/>
      <c r="E57" s="184"/>
      <c r="F57" s="184"/>
      <c r="G57" s="184"/>
    </row>
    <row r="58" spans="1:7" ht="33.75" customHeight="1" x14ac:dyDescent="0.35">
      <c r="A58" s="184" t="s">
        <v>85</v>
      </c>
      <c r="B58" s="184"/>
      <c r="C58" s="184"/>
      <c r="D58" s="184"/>
      <c r="E58" s="184"/>
      <c r="F58" s="184"/>
      <c r="G58" s="184"/>
    </row>
    <row r="59" spans="1:7" ht="20.5" customHeight="1" x14ac:dyDescent="0.35">
      <c r="A59" s="185" t="s">
        <v>86</v>
      </c>
      <c r="B59" s="185"/>
      <c r="C59" s="185"/>
      <c r="D59" s="185"/>
      <c r="E59" s="185"/>
      <c r="F59" s="185"/>
      <c r="G59" s="185"/>
    </row>
  </sheetData>
  <mergeCells count="17">
    <mergeCell ref="A58:G58"/>
    <mergeCell ref="A59:G59"/>
    <mergeCell ref="A53:G53"/>
    <mergeCell ref="A54:G54"/>
    <mergeCell ref="A55:G55"/>
    <mergeCell ref="A56:G56"/>
    <mergeCell ref="A57:G57"/>
    <mergeCell ref="A2:F2"/>
    <mergeCell ref="E29:E31"/>
    <mergeCell ref="E14:E15"/>
    <mergeCell ref="E50:G50"/>
    <mergeCell ref="E38:E39"/>
    <mergeCell ref="A45:F45"/>
    <mergeCell ref="A46:F46"/>
    <mergeCell ref="B34:C34"/>
    <mergeCell ref="A48:G48"/>
    <mergeCell ref="A47:G47"/>
  </mergeCells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C2F5-C928-4552-AC36-4E3048A3971C}">
  <dimension ref="A1:L58"/>
  <sheetViews>
    <sheetView zoomScaleNormal="100" workbookViewId="0"/>
  </sheetViews>
  <sheetFormatPr defaultColWidth="9.1796875" defaultRowHeight="14.5" x14ac:dyDescent="0.35"/>
  <cols>
    <col min="1" max="1" width="25.1796875" style="10" customWidth="1"/>
    <col min="2" max="2" width="12.453125" style="10" customWidth="1"/>
    <col min="3" max="3" width="11.81640625" style="10" customWidth="1"/>
    <col min="4" max="4" width="12.81640625" style="10" customWidth="1"/>
    <col min="5" max="5" width="8.54296875" style="10" customWidth="1"/>
    <col min="6" max="6" width="10.81640625" style="10" customWidth="1"/>
    <col min="7" max="7" width="11.453125" style="10" bestFit="1" customWidth="1"/>
    <col min="8" max="8" width="32.1796875" style="10" customWidth="1"/>
    <col min="9" max="16384" width="9.1796875" style="10"/>
  </cols>
  <sheetData>
    <row r="1" spans="1:12" x14ac:dyDescent="0.35">
      <c r="A1" s="13"/>
      <c r="E1" s="9"/>
      <c r="H1" s="61"/>
      <c r="J1" s="7"/>
      <c r="K1" s="8"/>
      <c r="L1" s="9"/>
    </row>
    <row r="2" spans="1:12" x14ac:dyDescent="0.35">
      <c r="A2" s="13" t="s">
        <v>87</v>
      </c>
      <c r="E2" s="9"/>
      <c r="H2" s="61" t="s">
        <v>88</v>
      </c>
      <c r="J2" s="11"/>
      <c r="K2" s="8"/>
      <c r="L2" s="9"/>
    </row>
    <row r="3" spans="1:12" x14ac:dyDescent="0.35">
      <c r="A3" s="193"/>
      <c r="B3" s="193"/>
      <c r="E3" s="9"/>
      <c r="H3" s="20"/>
      <c r="J3" s="11"/>
      <c r="K3" s="12"/>
      <c r="L3" s="9"/>
    </row>
    <row r="4" spans="1:12" x14ac:dyDescent="0.35">
      <c r="A4" s="2"/>
      <c r="B4" s="15" t="s">
        <v>89</v>
      </c>
      <c r="C4" s="15" t="s">
        <v>90</v>
      </c>
      <c r="D4" s="15" t="s">
        <v>91</v>
      </c>
      <c r="E4" s="16" t="s">
        <v>92</v>
      </c>
      <c r="F4" s="15" t="s">
        <v>93</v>
      </c>
      <c r="G4" s="15" t="s">
        <v>94</v>
      </c>
      <c r="H4" s="15"/>
      <c r="I4" s="13"/>
      <c r="L4" s="9"/>
    </row>
    <row r="5" spans="1:12" ht="29" x14ac:dyDescent="0.35">
      <c r="A5" s="2" t="s">
        <v>95</v>
      </c>
      <c r="B5" s="151">
        <v>2000</v>
      </c>
      <c r="C5" s="151">
        <v>2400</v>
      </c>
      <c r="D5" s="151">
        <v>2800</v>
      </c>
      <c r="E5" s="152">
        <v>3200</v>
      </c>
      <c r="F5" s="151">
        <v>3600</v>
      </c>
      <c r="G5" s="151">
        <v>4000</v>
      </c>
      <c r="H5" s="66" t="s">
        <v>96</v>
      </c>
      <c r="I5" s="13"/>
      <c r="J5" s="13"/>
      <c r="K5" s="13"/>
      <c r="L5" s="9"/>
    </row>
    <row r="6" spans="1:12" ht="18" customHeight="1" x14ac:dyDescent="0.35">
      <c r="A6" s="2" t="s">
        <v>97</v>
      </c>
      <c r="B6" s="151" t="s">
        <v>98</v>
      </c>
      <c r="C6" s="153">
        <f>B8</f>
        <v>720</v>
      </c>
      <c r="D6" s="153">
        <f t="shared" ref="D6:G6" si="0">C8</f>
        <v>840</v>
      </c>
      <c r="E6" s="153">
        <f t="shared" si="0"/>
        <v>960</v>
      </c>
      <c r="F6" s="153">
        <f t="shared" si="0"/>
        <v>1080</v>
      </c>
      <c r="G6" s="153">
        <f t="shared" si="0"/>
        <v>1200</v>
      </c>
      <c r="H6" s="66"/>
      <c r="L6" s="9"/>
    </row>
    <row r="7" spans="1:12" x14ac:dyDescent="0.35">
      <c r="A7" s="2" t="s">
        <v>99</v>
      </c>
      <c r="B7" s="151">
        <v>2600</v>
      </c>
      <c r="C7" s="151">
        <f>C5+C6</f>
        <v>3120</v>
      </c>
      <c r="D7" s="151">
        <f t="shared" ref="D7:G7" si="1">D5+D6</f>
        <v>3640</v>
      </c>
      <c r="E7" s="151">
        <f t="shared" si="1"/>
        <v>4160</v>
      </c>
      <c r="F7" s="151">
        <f t="shared" si="1"/>
        <v>4680</v>
      </c>
      <c r="G7" s="151">
        <f t="shared" si="1"/>
        <v>5200</v>
      </c>
      <c r="H7" s="17"/>
      <c r="L7" s="9"/>
    </row>
    <row r="8" spans="1:12" ht="29" x14ac:dyDescent="0.35">
      <c r="A8" s="2" t="s">
        <v>11</v>
      </c>
      <c r="B8" s="153">
        <f>30%*C5</f>
        <v>720</v>
      </c>
      <c r="C8" s="153">
        <f t="shared" ref="C8:F8" si="2">30%*D5</f>
        <v>840</v>
      </c>
      <c r="D8" s="153">
        <f t="shared" si="2"/>
        <v>960</v>
      </c>
      <c r="E8" s="153">
        <f t="shared" si="2"/>
        <v>1080</v>
      </c>
      <c r="F8" s="153">
        <f t="shared" si="2"/>
        <v>1200</v>
      </c>
      <c r="G8" s="151" t="s">
        <v>100</v>
      </c>
      <c r="H8" s="67" t="s">
        <v>101</v>
      </c>
      <c r="L8" s="9"/>
    </row>
    <row r="9" spans="1:12" ht="52.5" customHeight="1" x14ac:dyDescent="0.35">
      <c r="A9" s="2" t="s">
        <v>102</v>
      </c>
      <c r="B9" s="151">
        <f>B7-B8</f>
        <v>1880</v>
      </c>
      <c r="C9" s="151">
        <f t="shared" ref="C9:F9" si="3">C7-C8</f>
        <v>2280</v>
      </c>
      <c r="D9" s="151">
        <f t="shared" si="3"/>
        <v>2680</v>
      </c>
      <c r="E9" s="151">
        <f t="shared" si="3"/>
        <v>3080</v>
      </c>
      <c r="F9" s="151">
        <f t="shared" si="3"/>
        <v>3480</v>
      </c>
      <c r="G9" s="151">
        <v>4450</v>
      </c>
      <c r="H9" s="165" t="s">
        <v>103</v>
      </c>
      <c r="L9" s="9"/>
    </row>
    <row r="11" spans="1:12" x14ac:dyDescent="0.35">
      <c r="A11" s="19"/>
      <c r="B11" s="19"/>
      <c r="C11" s="19"/>
      <c r="E11" s="9"/>
      <c r="L11" s="9"/>
    </row>
    <row r="12" spans="1:12" x14ac:dyDescent="0.35">
      <c r="A12" s="13" t="s">
        <v>104</v>
      </c>
      <c r="F12" s="9"/>
      <c r="H12" s="61" t="s">
        <v>105</v>
      </c>
      <c r="L12" s="9"/>
    </row>
    <row r="13" spans="1:12" x14ac:dyDescent="0.35">
      <c r="F13" s="14"/>
      <c r="H13" s="20"/>
      <c r="L13" s="9"/>
    </row>
    <row r="14" spans="1:12" x14ac:dyDescent="0.35">
      <c r="A14" s="2"/>
      <c r="B14" s="2" t="s">
        <v>106</v>
      </c>
      <c r="C14" s="2" t="s">
        <v>107</v>
      </c>
      <c r="D14" s="2" t="s">
        <v>108</v>
      </c>
      <c r="E14" s="17"/>
      <c r="F14" s="194"/>
      <c r="G14" s="194"/>
      <c r="H14" s="194"/>
      <c r="L14" s="9"/>
    </row>
    <row r="15" spans="1:12" x14ac:dyDescent="0.35">
      <c r="A15" s="2" t="s">
        <v>109</v>
      </c>
      <c r="B15" s="3">
        <v>20000</v>
      </c>
      <c r="C15" s="3">
        <f>B37</f>
        <v>11410</v>
      </c>
      <c r="D15" s="3">
        <f>C37</f>
        <v>20080</v>
      </c>
      <c r="E15" s="98" t="s">
        <v>110</v>
      </c>
      <c r="F15" s="190"/>
      <c r="G15" s="190"/>
      <c r="H15" s="190"/>
      <c r="L15" s="9"/>
    </row>
    <row r="16" spans="1:12" x14ac:dyDescent="0.35">
      <c r="A16" s="15"/>
      <c r="B16" s="2"/>
      <c r="C16" s="2"/>
      <c r="D16" s="2"/>
      <c r="E16" s="62"/>
      <c r="F16" s="190"/>
      <c r="G16" s="190"/>
      <c r="H16" s="190"/>
      <c r="L16" s="9"/>
    </row>
    <row r="17" spans="1:12" x14ac:dyDescent="0.35">
      <c r="A17" s="99" t="s">
        <v>111</v>
      </c>
      <c r="B17" s="15"/>
      <c r="C17" s="15"/>
      <c r="D17" s="15"/>
      <c r="E17" s="62"/>
      <c r="F17" s="195"/>
      <c r="G17" s="195"/>
      <c r="H17" s="195"/>
      <c r="I17" s="13"/>
      <c r="L17" s="9"/>
    </row>
    <row r="18" spans="1:12" x14ac:dyDescent="0.35">
      <c r="A18" s="2" t="s">
        <v>112</v>
      </c>
      <c r="B18" s="3">
        <f>D9*50%*28</f>
        <v>37520</v>
      </c>
      <c r="C18" s="3">
        <f>E9*50%*28</f>
        <v>43120</v>
      </c>
      <c r="D18" s="3">
        <f>F9*50%*28</f>
        <v>48720</v>
      </c>
      <c r="E18" s="62" t="s">
        <v>113</v>
      </c>
      <c r="F18" s="94" t="s">
        <v>114</v>
      </c>
      <c r="G18" s="94"/>
      <c r="H18" s="101"/>
      <c r="I18" s="13"/>
      <c r="J18" s="13"/>
      <c r="K18" s="13"/>
      <c r="L18" s="9"/>
    </row>
    <row r="19" spans="1:12" x14ac:dyDescent="0.35">
      <c r="A19" s="5" t="s">
        <v>115</v>
      </c>
      <c r="B19" s="4">
        <f>C9*25%*28*90%</f>
        <v>14364</v>
      </c>
      <c r="C19" s="4">
        <f>D9*25%*28*90%</f>
        <v>16884</v>
      </c>
      <c r="D19" s="4">
        <f>E9*25%*28*90%</f>
        <v>19404</v>
      </c>
      <c r="E19" s="62" t="s">
        <v>116</v>
      </c>
      <c r="F19" s="191" t="s">
        <v>117</v>
      </c>
      <c r="G19" s="191"/>
      <c r="H19" s="191"/>
      <c r="L19" s="9"/>
    </row>
    <row r="20" spans="1:12" x14ac:dyDescent="0.35">
      <c r="A20" s="5" t="s">
        <v>118</v>
      </c>
      <c r="B20" s="4">
        <f>B9*25%*28*95%</f>
        <v>12502</v>
      </c>
      <c r="C20" s="4">
        <f>C9*25%*28*95%</f>
        <v>15162</v>
      </c>
      <c r="D20" s="4">
        <f>D9*25%*28*95%</f>
        <v>17822</v>
      </c>
      <c r="E20" s="62" t="s">
        <v>116</v>
      </c>
      <c r="F20" s="191" t="s">
        <v>117</v>
      </c>
      <c r="G20" s="191"/>
      <c r="H20" s="191"/>
      <c r="L20" s="9"/>
    </row>
    <row r="21" spans="1:12" x14ac:dyDescent="0.35">
      <c r="A21" s="5" t="s">
        <v>119</v>
      </c>
      <c r="B21" s="2"/>
      <c r="C21" s="2"/>
      <c r="D21" s="4">
        <v>40000</v>
      </c>
      <c r="E21" s="62" t="s">
        <v>5</v>
      </c>
      <c r="F21" s="191" t="s">
        <v>120</v>
      </c>
      <c r="G21" s="191"/>
      <c r="H21" s="191"/>
      <c r="L21" s="9"/>
    </row>
    <row r="22" spans="1:12" x14ac:dyDescent="0.35">
      <c r="A22" s="5" t="s">
        <v>121</v>
      </c>
      <c r="B22" s="2"/>
      <c r="C22" s="4">
        <v>5800</v>
      </c>
      <c r="D22" s="2"/>
      <c r="E22" s="62" t="s">
        <v>113</v>
      </c>
      <c r="F22" s="191" t="s">
        <v>122</v>
      </c>
      <c r="G22" s="191"/>
      <c r="H22" s="191"/>
      <c r="L22" s="9"/>
    </row>
    <row r="23" spans="1:12" x14ac:dyDescent="0.35">
      <c r="A23" s="2" t="s">
        <v>123</v>
      </c>
      <c r="B23" s="4">
        <v>12000</v>
      </c>
      <c r="C23" s="2"/>
      <c r="D23" s="2"/>
      <c r="E23" s="62" t="s">
        <v>5</v>
      </c>
      <c r="F23" s="190"/>
      <c r="G23" s="190"/>
      <c r="H23" s="190"/>
      <c r="L23" s="9"/>
    </row>
    <row r="24" spans="1:12" x14ac:dyDescent="0.35">
      <c r="A24" s="5" t="s">
        <v>124</v>
      </c>
      <c r="B24" s="4">
        <f>SUM(B18:B23)</f>
        <v>76386</v>
      </c>
      <c r="C24" s="4">
        <f>SUM(C18:C23)</f>
        <v>80966</v>
      </c>
      <c r="D24" s="4">
        <f>SUM(D18:D23)</f>
        <v>125946</v>
      </c>
      <c r="E24" s="62"/>
      <c r="F24" s="190"/>
      <c r="G24" s="190"/>
      <c r="H24" s="190"/>
      <c r="L24" s="9"/>
    </row>
    <row r="25" spans="1:12" x14ac:dyDescent="0.35">
      <c r="A25" s="100" t="s">
        <v>125</v>
      </c>
      <c r="B25" s="2"/>
      <c r="C25" s="2"/>
      <c r="D25" s="2"/>
      <c r="E25" s="62"/>
      <c r="F25" s="190"/>
      <c r="G25" s="190"/>
      <c r="H25" s="190"/>
      <c r="L25" s="9"/>
    </row>
    <row r="26" spans="1:12" ht="14.5" customHeight="1" x14ac:dyDescent="0.35">
      <c r="A26" s="5" t="s">
        <v>126</v>
      </c>
      <c r="B26" s="4">
        <f>E5*12</f>
        <v>38400</v>
      </c>
      <c r="C26" s="4">
        <f>F5*12</f>
        <v>43200</v>
      </c>
      <c r="D26" s="4">
        <f>G5*12</f>
        <v>48000</v>
      </c>
      <c r="E26" s="62" t="s">
        <v>116</v>
      </c>
      <c r="F26" s="192" t="s">
        <v>117</v>
      </c>
      <c r="G26" s="192"/>
      <c r="H26" s="192"/>
      <c r="L26" s="9"/>
    </row>
    <row r="27" spans="1:12" x14ac:dyDescent="0.35">
      <c r="A27" s="5" t="s">
        <v>127</v>
      </c>
      <c r="B27" s="4">
        <f>D5*6</f>
        <v>16800</v>
      </c>
      <c r="C27" s="4">
        <f>E5*6</f>
        <v>19200</v>
      </c>
      <c r="D27" s="4">
        <f>F5*6</f>
        <v>21600</v>
      </c>
      <c r="E27" s="62" t="s">
        <v>113</v>
      </c>
      <c r="F27" s="192" t="s">
        <v>128</v>
      </c>
      <c r="G27" s="192"/>
      <c r="H27" s="192"/>
      <c r="L27" s="9"/>
    </row>
    <row r="28" spans="1:12" ht="14.25" customHeight="1" x14ac:dyDescent="0.35">
      <c r="A28" s="5" t="s">
        <v>129</v>
      </c>
      <c r="B28" s="4">
        <v>0</v>
      </c>
      <c r="C28" s="4">
        <v>200</v>
      </c>
      <c r="D28" s="4">
        <v>1000</v>
      </c>
      <c r="E28" s="62" t="s">
        <v>113</v>
      </c>
      <c r="F28" s="186" t="s">
        <v>130</v>
      </c>
      <c r="G28" s="187"/>
      <c r="H28" s="188"/>
      <c r="L28" s="9"/>
    </row>
    <row r="29" spans="1:12" x14ac:dyDescent="0.35">
      <c r="A29" s="5" t="s">
        <v>131</v>
      </c>
      <c r="B29" s="4">
        <f>($C$39*D5)*60%</f>
        <v>3612</v>
      </c>
      <c r="C29" s="4">
        <f>($C$39*E5)*60%</f>
        <v>4128</v>
      </c>
      <c r="D29" s="4">
        <f>($C$39*F5)*60%</f>
        <v>4644</v>
      </c>
      <c r="E29" s="62" t="s">
        <v>116</v>
      </c>
      <c r="F29" s="191" t="s">
        <v>117</v>
      </c>
      <c r="G29" s="191"/>
      <c r="H29" s="191"/>
    </row>
    <row r="30" spans="1:12" x14ac:dyDescent="0.35">
      <c r="A30" s="5" t="s">
        <v>132</v>
      </c>
      <c r="B30" s="4">
        <f>($C$39*C5)*40%</f>
        <v>2064</v>
      </c>
      <c r="C30" s="4">
        <f>($C$39*D5)*40%</f>
        <v>2408</v>
      </c>
      <c r="D30" s="4">
        <f>($C$39*E5)*40%</f>
        <v>2752</v>
      </c>
      <c r="E30" s="62" t="s">
        <v>113</v>
      </c>
      <c r="F30" s="191" t="s">
        <v>114</v>
      </c>
      <c r="G30" s="191"/>
      <c r="H30" s="191"/>
    </row>
    <row r="31" spans="1:12" x14ac:dyDescent="0.35">
      <c r="A31" s="5" t="s">
        <v>133</v>
      </c>
      <c r="B31" s="4">
        <v>2100</v>
      </c>
      <c r="C31" s="4">
        <v>2100</v>
      </c>
      <c r="D31" s="4">
        <v>2100</v>
      </c>
      <c r="E31" s="62" t="s">
        <v>5</v>
      </c>
      <c r="F31" s="192" t="s">
        <v>134</v>
      </c>
      <c r="G31" s="192"/>
      <c r="H31" s="192"/>
    </row>
    <row r="32" spans="1:12" x14ac:dyDescent="0.35">
      <c r="A32" s="5" t="s">
        <v>135</v>
      </c>
      <c r="B32" s="4">
        <v>22000</v>
      </c>
      <c r="C32" s="2"/>
      <c r="D32" s="2"/>
      <c r="E32" s="62" t="s">
        <v>5</v>
      </c>
      <c r="F32" s="190"/>
      <c r="G32" s="190"/>
      <c r="H32" s="190"/>
    </row>
    <row r="33" spans="1:12" x14ac:dyDescent="0.35">
      <c r="A33" s="5" t="s">
        <v>136</v>
      </c>
      <c r="B33" s="2"/>
      <c r="C33" s="4">
        <v>1000</v>
      </c>
      <c r="D33" s="4">
        <v>1000</v>
      </c>
      <c r="E33" s="62" t="s">
        <v>5</v>
      </c>
      <c r="F33" s="190"/>
      <c r="G33" s="190"/>
      <c r="H33" s="190"/>
    </row>
    <row r="34" spans="1:12" x14ac:dyDescent="0.35">
      <c r="A34" s="5" t="s">
        <v>137</v>
      </c>
      <c r="B34" s="2"/>
      <c r="C34" s="4">
        <v>60</v>
      </c>
      <c r="D34" s="4">
        <v>60</v>
      </c>
      <c r="E34" s="62" t="s">
        <v>5</v>
      </c>
      <c r="F34" s="190"/>
      <c r="G34" s="190"/>
      <c r="H34" s="190"/>
    </row>
    <row r="35" spans="1:12" x14ac:dyDescent="0.35">
      <c r="A35" s="5" t="s">
        <v>138</v>
      </c>
      <c r="B35" s="4">
        <f>SUM(B26:B34)</f>
        <v>84976</v>
      </c>
      <c r="C35" s="4">
        <f t="shared" ref="C35:D35" si="4">SUM(C26:C34)</f>
        <v>72296</v>
      </c>
      <c r="D35" s="4">
        <f t="shared" si="4"/>
        <v>81156</v>
      </c>
      <c r="E35" s="63"/>
      <c r="F35" s="190"/>
      <c r="G35" s="190"/>
      <c r="H35" s="190"/>
    </row>
    <row r="36" spans="1:12" x14ac:dyDescent="0.35">
      <c r="A36" s="2"/>
      <c r="B36" s="2"/>
      <c r="C36" s="2"/>
      <c r="D36" s="2"/>
      <c r="E36" s="63"/>
      <c r="F36" s="190"/>
      <c r="G36" s="190"/>
      <c r="H36" s="190"/>
    </row>
    <row r="37" spans="1:12" x14ac:dyDescent="0.35">
      <c r="A37" s="6" t="s">
        <v>139</v>
      </c>
      <c r="B37" s="4">
        <f>B15+B24-B35</f>
        <v>11410</v>
      </c>
      <c r="C37" s="4">
        <f>C15+C24-C35</f>
        <v>20080</v>
      </c>
      <c r="D37" s="4">
        <f>D15+D24-D35</f>
        <v>64870</v>
      </c>
      <c r="E37" s="97" t="s">
        <v>110</v>
      </c>
      <c r="F37" s="190"/>
      <c r="G37" s="190"/>
      <c r="H37" s="190"/>
    </row>
    <row r="38" spans="1:12" ht="13" customHeight="1" x14ac:dyDescent="0.35">
      <c r="A38" s="189" t="s">
        <v>140</v>
      </c>
      <c r="B38" s="189"/>
      <c r="C38" s="189"/>
      <c r="D38" s="189"/>
      <c r="E38" s="166" t="s">
        <v>5</v>
      </c>
      <c r="F38" s="55"/>
      <c r="G38" s="55"/>
      <c r="L38" s="9"/>
    </row>
    <row r="39" spans="1:12" ht="13" customHeight="1" x14ac:dyDescent="0.35">
      <c r="A39" s="196" t="s">
        <v>141</v>
      </c>
      <c r="B39" s="196"/>
      <c r="C39" s="167">
        <v>2.15</v>
      </c>
      <c r="D39" s="196" t="s">
        <v>142</v>
      </c>
      <c r="E39" s="196"/>
      <c r="F39" s="9"/>
      <c r="G39" s="9"/>
      <c r="H39" s="9"/>
    </row>
    <row r="40" spans="1:12" ht="13" customHeight="1" x14ac:dyDescent="0.35">
      <c r="A40" s="168" t="s">
        <v>143</v>
      </c>
      <c r="B40" s="169"/>
      <c r="C40" s="169"/>
      <c r="D40" s="169"/>
      <c r="E40" s="169"/>
      <c r="H40" s="61"/>
    </row>
    <row r="41" spans="1:12" x14ac:dyDescent="0.35">
      <c r="H41" s="61"/>
    </row>
    <row r="42" spans="1:12" x14ac:dyDescent="0.35">
      <c r="A42" s="13" t="s">
        <v>144</v>
      </c>
      <c r="G42" s="9"/>
      <c r="H42" s="61" t="s">
        <v>145</v>
      </c>
    </row>
    <row r="43" spans="1:12" x14ac:dyDescent="0.35">
      <c r="A43" s="185" t="s">
        <v>146</v>
      </c>
      <c r="B43" s="185"/>
      <c r="C43" s="185"/>
      <c r="D43" s="185"/>
      <c r="E43" s="185"/>
      <c r="F43" s="185"/>
      <c r="G43" s="185"/>
      <c r="H43" s="185"/>
    </row>
    <row r="44" spans="1:12" x14ac:dyDescent="0.35">
      <c r="A44" s="185" t="s">
        <v>147</v>
      </c>
      <c r="B44" s="185"/>
      <c r="C44" s="185"/>
      <c r="D44" s="185"/>
      <c r="E44" s="185"/>
      <c r="F44" s="185"/>
      <c r="G44" s="185"/>
      <c r="H44" s="185"/>
    </row>
    <row r="45" spans="1:12" x14ac:dyDescent="0.35">
      <c r="A45" s="185" t="s">
        <v>148</v>
      </c>
      <c r="B45" s="185"/>
      <c r="C45" s="185"/>
      <c r="D45" s="185"/>
      <c r="E45" s="185"/>
      <c r="F45" s="185"/>
      <c r="G45" s="185"/>
      <c r="H45" s="185"/>
    </row>
    <row r="46" spans="1:12" x14ac:dyDescent="0.35">
      <c r="A46" s="185" t="s">
        <v>149</v>
      </c>
      <c r="B46" s="185"/>
      <c r="C46" s="185"/>
      <c r="D46" s="185"/>
      <c r="E46" s="185"/>
      <c r="F46" s="185"/>
      <c r="G46" s="185"/>
      <c r="H46" s="185"/>
    </row>
    <row r="47" spans="1:12" x14ac:dyDescent="0.35">
      <c r="A47" s="185" t="s">
        <v>150</v>
      </c>
      <c r="B47" s="185"/>
      <c r="C47" s="185"/>
      <c r="D47" s="185"/>
      <c r="E47" s="185"/>
      <c r="F47" s="185"/>
      <c r="G47" s="185"/>
      <c r="H47" s="185"/>
    </row>
    <row r="48" spans="1:12" x14ac:dyDescent="0.35">
      <c r="A48" s="185" t="s">
        <v>151</v>
      </c>
      <c r="B48" s="185"/>
      <c r="C48" s="185"/>
      <c r="D48" s="185"/>
      <c r="E48" s="185"/>
      <c r="F48" s="185"/>
      <c r="G48" s="185"/>
      <c r="H48" s="185"/>
    </row>
    <row r="49" spans="1:8" x14ac:dyDescent="0.35">
      <c r="A49" s="185" t="s">
        <v>152</v>
      </c>
      <c r="B49" s="185"/>
      <c r="C49" s="185"/>
      <c r="D49" s="185"/>
      <c r="E49" s="185"/>
      <c r="F49" s="185"/>
      <c r="G49" s="185"/>
      <c r="H49" s="185"/>
    </row>
    <row r="50" spans="1:8" x14ac:dyDescent="0.35">
      <c r="A50" s="185" t="s">
        <v>153</v>
      </c>
      <c r="B50" s="185"/>
      <c r="C50" s="185"/>
      <c r="D50" s="185"/>
      <c r="E50" s="185"/>
      <c r="F50" s="185"/>
      <c r="G50" s="185"/>
      <c r="H50" s="185"/>
    </row>
    <row r="51" spans="1:8" x14ac:dyDescent="0.35">
      <c r="A51" s="185" t="s">
        <v>154</v>
      </c>
      <c r="B51" s="185"/>
      <c r="C51" s="185"/>
      <c r="D51" s="185"/>
      <c r="E51" s="185"/>
      <c r="F51" s="185"/>
      <c r="G51" s="185"/>
      <c r="H51" s="185"/>
    </row>
    <row r="52" spans="1:8" x14ac:dyDescent="0.35">
      <c r="A52" s="185"/>
      <c r="B52" s="185"/>
      <c r="C52" s="185"/>
      <c r="D52" s="185"/>
      <c r="E52" s="185"/>
      <c r="F52" s="185"/>
      <c r="G52" s="185"/>
      <c r="H52" s="185"/>
    </row>
    <row r="53" spans="1:8" x14ac:dyDescent="0.35">
      <c r="A53" s="13" t="s">
        <v>155</v>
      </c>
      <c r="H53" s="61" t="s">
        <v>145</v>
      </c>
    </row>
    <row r="54" spans="1:8" x14ac:dyDescent="0.35">
      <c r="A54" s="185" t="s">
        <v>156</v>
      </c>
      <c r="B54" s="185"/>
      <c r="C54" s="185"/>
      <c r="D54" s="185"/>
      <c r="E54" s="185"/>
      <c r="F54" s="185"/>
      <c r="G54" s="185"/>
      <c r="H54" s="185"/>
    </row>
    <row r="55" spans="1:8" x14ac:dyDescent="0.35">
      <c r="A55" s="185" t="s">
        <v>157</v>
      </c>
      <c r="B55" s="185"/>
      <c r="C55" s="185"/>
      <c r="D55" s="185"/>
      <c r="E55" s="185"/>
      <c r="F55" s="185"/>
      <c r="G55" s="185"/>
      <c r="H55" s="185"/>
    </row>
    <row r="56" spans="1:8" x14ac:dyDescent="0.35">
      <c r="A56" s="185" t="s">
        <v>158</v>
      </c>
      <c r="B56" s="185"/>
      <c r="C56" s="185"/>
      <c r="D56" s="185"/>
      <c r="E56" s="185"/>
      <c r="F56" s="185"/>
      <c r="G56" s="185"/>
      <c r="H56" s="185"/>
    </row>
    <row r="57" spans="1:8" x14ac:dyDescent="0.35">
      <c r="A57" s="185" t="s">
        <v>159</v>
      </c>
      <c r="B57" s="185"/>
      <c r="C57" s="185"/>
      <c r="D57" s="185"/>
      <c r="E57" s="185"/>
      <c r="F57" s="185"/>
      <c r="G57" s="185"/>
      <c r="H57" s="185"/>
    </row>
    <row r="58" spans="1:8" x14ac:dyDescent="0.35">
      <c r="A58" s="185" t="s">
        <v>160</v>
      </c>
      <c r="B58" s="185"/>
      <c r="C58" s="185"/>
      <c r="D58" s="185"/>
      <c r="E58" s="185"/>
      <c r="F58" s="185"/>
      <c r="G58" s="185"/>
      <c r="H58" s="185"/>
    </row>
  </sheetData>
  <mergeCells count="42">
    <mergeCell ref="A39:B39"/>
    <mergeCell ref="D39:E39"/>
    <mergeCell ref="A48:H48"/>
    <mergeCell ref="A52:H52"/>
    <mergeCell ref="A43:H43"/>
    <mergeCell ref="A47:H47"/>
    <mergeCell ref="A45:H45"/>
    <mergeCell ref="A50:H50"/>
    <mergeCell ref="A46:H46"/>
    <mergeCell ref="A44:H44"/>
    <mergeCell ref="A51:H51"/>
    <mergeCell ref="A58:H58"/>
    <mergeCell ref="A56:H56"/>
    <mergeCell ref="A57:H57"/>
    <mergeCell ref="A49:H49"/>
    <mergeCell ref="A54:H54"/>
    <mergeCell ref="A55:H55"/>
    <mergeCell ref="A3:B3"/>
    <mergeCell ref="F26:H26"/>
    <mergeCell ref="F27:H27"/>
    <mergeCell ref="F25:H25"/>
    <mergeCell ref="F19:H19"/>
    <mergeCell ref="F14:H14"/>
    <mergeCell ref="F15:H15"/>
    <mergeCell ref="F16:H16"/>
    <mergeCell ref="F17:H17"/>
    <mergeCell ref="F24:H24"/>
    <mergeCell ref="F23:H23"/>
    <mergeCell ref="F22:H22"/>
    <mergeCell ref="F21:H21"/>
    <mergeCell ref="F20:H20"/>
    <mergeCell ref="F28:H28"/>
    <mergeCell ref="A38:D38"/>
    <mergeCell ref="F33:H33"/>
    <mergeCell ref="F34:H34"/>
    <mergeCell ref="F35:H35"/>
    <mergeCell ref="F36:H36"/>
    <mergeCell ref="F37:H37"/>
    <mergeCell ref="F29:H29"/>
    <mergeCell ref="F30:H30"/>
    <mergeCell ref="F31:H31"/>
    <mergeCell ref="F32:H32"/>
  </mergeCells>
  <pageMargins left="0.7" right="0.7" top="0.75" bottom="0.75" header="0.3" footer="0.3"/>
  <pageSetup paperSize="9" orientation="landscape" r:id="rId1"/>
  <rowBreaks count="2" manualBreakCount="2">
    <brk id="10" max="16383" man="1"/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9781-BEE9-4541-B03D-FF307BF72952}">
  <sheetPr>
    <pageSetUpPr fitToPage="1"/>
  </sheetPr>
  <dimension ref="A1:O54"/>
  <sheetViews>
    <sheetView zoomScaleNormal="100" workbookViewId="0"/>
  </sheetViews>
  <sheetFormatPr defaultColWidth="9.1796875" defaultRowHeight="14.5" x14ac:dyDescent="0.35"/>
  <cols>
    <col min="1" max="1" width="29.54296875" style="10" customWidth="1"/>
    <col min="2" max="2" width="16.26953125" style="10" customWidth="1"/>
    <col min="3" max="3" width="9.1796875" style="10"/>
    <col min="4" max="4" width="9.81640625" style="10" bestFit="1" customWidth="1"/>
    <col min="5" max="5" width="10.7265625" style="10" customWidth="1"/>
    <col min="6" max="6" width="9.1796875" style="10" customWidth="1"/>
    <col min="7" max="7" width="10" style="10" customWidth="1"/>
    <col min="8" max="8" width="9.453125" style="10" customWidth="1"/>
    <col min="9" max="9" width="8.81640625" style="10" customWidth="1"/>
    <col min="10" max="10" width="9.1796875" style="10" customWidth="1"/>
    <col min="11" max="11" width="9.7265625" style="10" customWidth="1"/>
    <col min="12" max="12" width="9" style="10" customWidth="1"/>
    <col min="13" max="13" width="2.54296875" style="10" customWidth="1"/>
    <col min="14" max="16384" width="9.1796875" style="10"/>
  </cols>
  <sheetData>
    <row r="1" spans="1:13" x14ac:dyDescent="0.35">
      <c r="A1" s="13" t="s">
        <v>161</v>
      </c>
      <c r="L1" s="61"/>
    </row>
    <row r="2" spans="1:13" x14ac:dyDescent="0.35">
      <c r="A2" s="13" t="s">
        <v>162</v>
      </c>
      <c r="K2" s="197" t="s">
        <v>163</v>
      </c>
      <c r="L2" s="197"/>
      <c r="M2" s="12">
        <v>6</v>
      </c>
    </row>
    <row r="3" spans="1:13" x14ac:dyDescent="0.35">
      <c r="A3" s="13" t="s">
        <v>164</v>
      </c>
      <c r="L3" s="60"/>
    </row>
    <row r="4" spans="1:13" x14ac:dyDescent="0.35">
      <c r="L4" s="30"/>
    </row>
    <row r="5" spans="1:13" x14ac:dyDescent="0.35">
      <c r="A5" s="15"/>
      <c r="B5" s="15"/>
      <c r="C5" s="15" t="s">
        <v>165</v>
      </c>
      <c r="D5" s="15"/>
      <c r="E5" s="15"/>
      <c r="F5" s="15" t="s">
        <v>166</v>
      </c>
      <c r="G5" s="15"/>
      <c r="H5" s="15"/>
      <c r="I5" s="15" t="s">
        <v>167</v>
      </c>
      <c r="J5" s="2"/>
      <c r="K5" s="2"/>
      <c r="L5" s="54"/>
    </row>
    <row r="6" spans="1:13" x14ac:dyDescent="0.35">
      <c r="A6" s="15" t="s">
        <v>168</v>
      </c>
      <c r="B6" s="15" t="s">
        <v>169</v>
      </c>
      <c r="C6" s="15" t="s">
        <v>170</v>
      </c>
      <c r="D6" s="15" t="s">
        <v>171</v>
      </c>
      <c r="E6" s="15" t="s">
        <v>172</v>
      </c>
      <c r="F6" s="15" t="s">
        <v>170</v>
      </c>
      <c r="G6" s="15" t="s">
        <v>173</v>
      </c>
      <c r="H6" s="15" t="s">
        <v>172</v>
      </c>
      <c r="I6" s="15" t="s">
        <v>170</v>
      </c>
      <c r="J6" s="15" t="s">
        <v>171</v>
      </c>
      <c r="K6" s="15" t="s">
        <v>172</v>
      </c>
      <c r="L6" s="42"/>
    </row>
    <row r="7" spans="1:13" x14ac:dyDescent="0.35">
      <c r="A7" s="68">
        <v>43831</v>
      </c>
      <c r="B7" s="2" t="s">
        <v>174</v>
      </c>
      <c r="C7" s="2">
        <v>300</v>
      </c>
      <c r="D7" s="69">
        <v>7</v>
      </c>
      <c r="E7" s="154">
        <f>C7*D7</f>
        <v>2100</v>
      </c>
      <c r="F7" s="2"/>
      <c r="G7" s="2"/>
      <c r="H7" s="154"/>
      <c r="I7" s="2">
        <f>C7</f>
        <v>300</v>
      </c>
      <c r="J7" s="69">
        <f t="shared" ref="J7:K7" si="0">D7</f>
        <v>7</v>
      </c>
      <c r="K7" s="154">
        <f t="shared" si="0"/>
        <v>2100</v>
      </c>
      <c r="L7" s="54" t="s">
        <v>175</v>
      </c>
    </row>
    <row r="8" spans="1:13" x14ac:dyDescent="0.35">
      <c r="A8" s="68">
        <v>43833</v>
      </c>
      <c r="B8" s="2" t="s">
        <v>176</v>
      </c>
      <c r="C8" s="2">
        <v>200</v>
      </c>
      <c r="D8" s="69">
        <v>7.25</v>
      </c>
      <c r="E8" s="154">
        <f>C8*D8</f>
        <v>1450</v>
      </c>
      <c r="F8" s="2"/>
      <c r="G8" s="2"/>
      <c r="H8" s="154"/>
      <c r="I8" s="2">
        <f>I7+C8-F8</f>
        <v>500</v>
      </c>
      <c r="J8" s="69">
        <f>K8/I8</f>
        <v>7.1</v>
      </c>
      <c r="K8" s="154">
        <f>K7+E8-H8</f>
        <v>3550</v>
      </c>
      <c r="L8" s="54" t="s">
        <v>5</v>
      </c>
    </row>
    <row r="9" spans="1:13" x14ac:dyDescent="0.35">
      <c r="A9" s="68">
        <v>43836</v>
      </c>
      <c r="B9" s="2" t="s">
        <v>166</v>
      </c>
      <c r="C9" s="2"/>
      <c r="D9" s="69"/>
      <c r="E9" s="154"/>
      <c r="F9" s="2">
        <v>300</v>
      </c>
      <c r="G9" s="69">
        <f>J8</f>
        <v>7.1</v>
      </c>
      <c r="H9" s="154">
        <f>F9*G9</f>
        <v>2130</v>
      </c>
      <c r="I9" s="2">
        <f>I8+C9-F9</f>
        <v>200</v>
      </c>
      <c r="J9" s="69">
        <f>K9/I9</f>
        <v>7.1</v>
      </c>
      <c r="K9" s="154">
        <f>K8+E9-H9</f>
        <v>1420</v>
      </c>
      <c r="L9" s="54" t="s">
        <v>5</v>
      </c>
    </row>
    <row r="10" spans="1:13" x14ac:dyDescent="0.35">
      <c r="A10" s="68">
        <v>43841</v>
      </c>
      <c r="B10" s="2" t="s">
        <v>176</v>
      </c>
      <c r="C10" s="2">
        <v>200</v>
      </c>
      <c r="D10" s="69">
        <v>7.5</v>
      </c>
      <c r="E10" s="154">
        <f>C10*D10</f>
        <v>1500</v>
      </c>
      <c r="F10" s="2"/>
      <c r="G10" s="2"/>
      <c r="H10" s="154"/>
      <c r="I10" s="2">
        <f>I9+C10-F10</f>
        <v>400</v>
      </c>
      <c r="J10" s="69">
        <f>K10/I10</f>
        <v>7.3</v>
      </c>
      <c r="K10" s="154">
        <f>K9+E10-H10</f>
        <v>2920</v>
      </c>
      <c r="L10" s="54" t="s">
        <v>5</v>
      </c>
    </row>
    <row r="11" spans="1:13" x14ac:dyDescent="0.35">
      <c r="A11" s="68">
        <v>43846</v>
      </c>
      <c r="B11" s="2" t="s">
        <v>166</v>
      </c>
      <c r="C11" s="2"/>
      <c r="D11" s="69"/>
      <c r="E11" s="154"/>
      <c r="F11" s="2">
        <v>250</v>
      </c>
      <c r="G11" s="69">
        <f>J10</f>
        <v>7.3</v>
      </c>
      <c r="H11" s="154">
        <f>F11*G11</f>
        <v>1825</v>
      </c>
      <c r="I11" s="2">
        <f>I10+C11-F11</f>
        <v>150</v>
      </c>
      <c r="J11" s="69">
        <f>K11/I11</f>
        <v>7.3</v>
      </c>
      <c r="K11" s="154">
        <f>K10+E11-H11</f>
        <v>1095</v>
      </c>
      <c r="L11" s="54" t="s">
        <v>5</v>
      </c>
    </row>
    <row r="12" spans="1:13" x14ac:dyDescent="0.35">
      <c r="A12" s="68">
        <v>43855</v>
      </c>
      <c r="B12" s="2" t="s">
        <v>177</v>
      </c>
      <c r="C12" s="2"/>
      <c r="D12" s="69"/>
      <c r="E12" s="154"/>
      <c r="F12" s="2">
        <v>100</v>
      </c>
      <c r="G12" s="69">
        <v>7.5</v>
      </c>
      <c r="H12" s="154">
        <f>F12*G12</f>
        <v>750</v>
      </c>
      <c r="I12" s="2">
        <f>I11+C12-F12</f>
        <v>50</v>
      </c>
      <c r="J12" s="69">
        <f>K12/I12</f>
        <v>6.9</v>
      </c>
      <c r="K12" s="154">
        <f>K11+E12-H12</f>
        <v>345</v>
      </c>
      <c r="L12" s="54" t="s">
        <v>5</v>
      </c>
    </row>
    <row r="13" spans="1:13" x14ac:dyDescent="0.35">
      <c r="A13" s="9" t="s">
        <v>178</v>
      </c>
      <c r="L13" s="30"/>
    </row>
    <row r="14" spans="1:13" x14ac:dyDescent="0.35">
      <c r="A14" s="9" t="s">
        <v>179</v>
      </c>
      <c r="L14" s="30"/>
    </row>
    <row r="15" spans="1:13" x14ac:dyDescent="0.35">
      <c r="L15" s="30"/>
    </row>
    <row r="16" spans="1:13" x14ac:dyDescent="0.35">
      <c r="A16" s="13" t="s">
        <v>180</v>
      </c>
      <c r="E16" s="9"/>
      <c r="K16" s="197" t="s">
        <v>1</v>
      </c>
      <c r="L16" s="197"/>
      <c r="M16" s="20">
        <v>2</v>
      </c>
    </row>
    <row r="17" spans="1:15" x14ac:dyDescent="0.35">
      <c r="A17" s="13" t="s">
        <v>181</v>
      </c>
      <c r="E17" s="9"/>
      <c r="K17" s="96"/>
      <c r="L17" s="96"/>
      <c r="M17" s="20"/>
    </row>
    <row r="18" spans="1:15" x14ac:dyDescent="0.35">
      <c r="A18" s="185" t="s">
        <v>182</v>
      </c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</row>
    <row r="19" spans="1:15" x14ac:dyDescent="0.35">
      <c r="A19" s="185" t="s">
        <v>183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</row>
    <row r="20" spans="1:15" x14ac:dyDescent="0.35">
      <c r="A20" s="185" t="s">
        <v>184</v>
      </c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</row>
    <row r="21" spans="1:15" x14ac:dyDescent="0.35">
      <c r="A21" s="185" t="s">
        <v>185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</row>
    <row r="22" spans="1:15" x14ac:dyDescent="0.35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</row>
    <row r="23" spans="1:15" x14ac:dyDescent="0.35">
      <c r="A23" s="13" t="s">
        <v>186</v>
      </c>
      <c r="E23" s="9"/>
      <c r="I23" s="9"/>
    </row>
    <row r="24" spans="1:15" x14ac:dyDescent="0.35">
      <c r="A24" s="185" t="s">
        <v>187</v>
      </c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</row>
    <row r="25" spans="1:15" x14ac:dyDescent="0.35">
      <c r="A25" s="185" t="s">
        <v>188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</row>
    <row r="26" spans="1:15" x14ac:dyDescent="0.35">
      <c r="A26" s="185" t="s">
        <v>189</v>
      </c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</row>
    <row r="27" spans="1:15" x14ac:dyDescent="0.35">
      <c r="E27" s="9"/>
      <c r="I27" s="9"/>
    </row>
    <row r="28" spans="1:15" ht="15.5" x14ac:dyDescent="0.35">
      <c r="A28" s="13" t="s">
        <v>190</v>
      </c>
      <c r="E28" s="9"/>
      <c r="I28" s="9"/>
      <c r="K28" s="198" t="s">
        <v>191</v>
      </c>
      <c r="L28" s="198"/>
      <c r="M28" s="12">
        <v>8</v>
      </c>
      <c r="O28" s="1"/>
    </row>
    <row r="29" spans="1:15" ht="15.5" x14ac:dyDescent="0.35">
      <c r="A29" s="13" t="s">
        <v>192</v>
      </c>
      <c r="E29" s="9"/>
      <c r="I29" s="9"/>
      <c r="L29" s="20"/>
      <c r="M29" s="9"/>
      <c r="O29" s="1"/>
    </row>
    <row r="30" spans="1:15" ht="15.5" x14ac:dyDescent="0.35">
      <c r="A30" s="2"/>
      <c r="B30" s="201" t="s">
        <v>193</v>
      </c>
      <c r="C30" s="202"/>
      <c r="D30" s="203"/>
      <c r="E30" s="70"/>
      <c r="F30" s="201" t="s">
        <v>194</v>
      </c>
      <c r="G30" s="202"/>
      <c r="H30" s="203"/>
      <c r="I30" s="70"/>
      <c r="J30" s="201" t="s">
        <v>167</v>
      </c>
      <c r="K30" s="202"/>
      <c r="L30" s="203"/>
      <c r="M30" s="9"/>
      <c r="O30" s="1"/>
    </row>
    <row r="31" spans="1:15" ht="15.5" x14ac:dyDescent="0.35">
      <c r="A31" s="2"/>
      <c r="B31" s="15" t="s">
        <v>195</v>
      </c>
      <c r="C31" s="15" t="s">
        <v>196</v>
      </c>
      <c r="D31" s="15" t="s">
        <v>197</v>
      </c>
      <c r="E31" s="70"/>
      <c r="F31" s="15" t="s">
        <v>195</v>
      </c>
      <c r="G31" s="15" t="s">
        <v>196</v>
      </c>
      <c r="H31" s="15" t="s">
        <v>197</v>
      </c>
      <c r="I31" s="70"/>
      <c r="J31" s="15" t="s">
        <v>195</v>
      </c>
      <c r="K31" s="15" t="s">
        <v>196</v>
      </c>
      <c r="L31" s="15" t="s">
        <v>197</v>
      </c>
      <c r="M31" s="9"/>
      <c r="O31" s="1"/>
    </row>
    <row r="32" spans="1:15" ht="15.5" x14ac:dyDescent="0.35">
      <c r="A32" s="2" t="s">
        <v>198</v>
      </c>
      <c r="B32" s="154">
        <v>1000</v>
      </c>
      <c r="C32" s="69">
        <v>10</v>
      </c>
      <c r="D32" s="154">
        <f>B32*C32</f>
        <v>10000</v>
      </c>
      <c r="E32" s="62" t="s">
        <v>5</v>
      </c>
      <c r="F32" s="155"/>
      <c r="G32" s="2"/>
      <c r="H32" s="2"/>
      <c r="I32" s="17"/>
      <c r="J32" s="154">
        <f>B32</f>
        <v>1000</v>
      </c>
      <c r="K32" s="69">
        <f>C32</f>
        <v>10</v>
      </c>
      <c r="L32" s="154">
        <f>D32</f>
        <v>10000</v>
      </c>
      <c r="M32" s="9"/>
      <c r="O32" s="1"/>
    </row>
    <row r="33" spans="1:15" ht="15.5" x14ac:dyDescent="0.35">
      <c r="A33" s="2" t="s">
        <v>199</v>
      </c>
      <c r="B33" s="154">
        <v>2000</v>
      </c>
      <c r="C33" s="69">
        <v>6</v>
      </c>
      <c r="D33" s="154">
        <f>B33*C33</f>
        <v>12000</v>
      </c>
      <c r="E33" s="62" t="s">
        <v>5</v>
      </c>
      <c r="F33" s="155"/>
      <c r="G33" s="2"/>
      <c r="H33" s="2"/>
      <c r="I33" s="17"/>
      <c r="J33" s="154">
        <f>J32+B33-F33</f>
        <v>3000</v>
      </c>
      <c r="K33" s="69"/>
      <c r="L33" s="154">
        <f>L32+D33-H33</f>
        <v>22000</v>
      </c>
      <c r="M33" s="9"/>
      <c r="O33" s="1"/>
    </row>
    <row r="34" spans="1:15" ht="15.5" x14ac:dyDescent="0.35">
      <c r="A34" s="2" t="s">
        <v>127</v>
      </c>
      <c r="B34" s="155"/>
      <c r="C34" s="2"/>
      <c r="D34" s="154">
        <f>500*10</f>
        <v>5000</v>
      </c>
      <c r="E34" s="199" t="s">
        <v>5</v>
      </c>
      <c r="F34" s="155"/>
      <c r="G34" s="2"/>
      <c r="H34" s="2"/>
      <c r="I34" s="71"/>
      <c r="J34" s="154">
        <v>3000</v>
      </c>
      <c r="K34" s="69"/>
      <c r="L34" s="154">
        <f>L33+D34-H34</f>
        <v>27000</v>
      </c>
      <c r="M34" s="9"/>
      <c r="O34" s="1"/>
    </row>
    <row r="35" spans="1:15" ht="15.5" x14ac:dyDescent="0.35">
      <c r="A35" s="2" t="s">
        <v>200</v>
      </c>
      <c r="B35" s="155"/>
      <c r="C35" s="2"/>
      <c r="D35" s="154">
        <v>2000</v>
      </c>
      <c r="E35" s="200"/>
      <c r="F35" s="155"/>
      <c r="G35" s="2"/>
      <c r="H35" s="2"/>
      <c r="I35" s="71"/>
      <c r="J35" s="154">
        <v>3000</v>
      </c>
      <c r="K35" s="69"/>
      <c r="L35" s="154">
        <f t="shared" ref="L35:L40" si="1">L34+D35-H35</f>
        <v>29000</v>
      </c>
      <c r="M35" s="9"/>
      <c r="O35" s="1"/>
    </row>
    <row r="36" spans="1:15" ht="15.5" x14ac:dyDescent="0.35">
      <c r="A36" s="2" t="s">
        <v>201</v>
      </c>
      <c r="B36" s="155"/>
      <c r="C36" s="2"/>
      <c r="D36" s="154">
        <f>0.1*L34</f>
        <v>2700</v>
      </c>
      <c r="E36" s="95" t="s">
        <v>5</v>
      </c>
      <c r="F36" s="155"/>
      <c r="G36" s="2"/>
      <c r="H36" s="2"/>
      <c r="I36" s="71"/>
      <c r="J36" s="154">
        <v>3000</v>
      </c>
      <c r="K36" s="69"/>
      <c r="L36" s="154">
        <f t="shared" si="1"/>
        <v>31700</v>
      </c>
      <c r="M36" s="9"/>
      <c r="O36" s="1"/>
    </row>
    <row r="37" spans="1:15" ht="15.5" x14ac:dyDescent="0.35">
      <c r="A37" s="2" t="s">
        <v>202</v>
      </c>
      <c r="B37" s="155"/>
      <c r="C37" s="2"/>
      <c r="D37" s="155"/>
      <c r="E37" s="17"/>
      <c r="F37" s="154">
        <f>0.05*J33</f>
        <v>150</v>
      </c>
      <c r="G37" s="72">
        <v>5</v>
      </c>
      <c r="H37" s="154">
        <f>F37*G37</f>
        <v>750</v>
      </c>
      <c r="I37" s="62" t="s">
        <v>5</v>
      </c>
      <c r="J37" s="154">
        <f>J33+B37-F37</f>
        <v>2850</v>
      </c>
      <c r="K37" s="69"/>
      <c r="L37" s="154">
        <f t="shared" si="1"/>
        <v>30950</v>
      </c>
      <c r="M37" s="9"/>
      <c r="O37" s="1"/>
    </row>
    <row r="38" spans="1:15" ht="15.5" x14ac:dyDescent="0.35">
      <c r="A38" s="2" t="s">
        <v>203</v>
      </c>
      <c r="B38" s="155"/>
      <c r="C38" s="2"/>
      <c r="D38" s="155"/>
      <c r="E38" s="17"/>
      <c r="F38" s="154">
        <v>600</v>
      </c>
      <c r="G38" s="72"/>
      <c r="H38" s="154">
        <v>7550</v>
      </c>
      <c r="I38" s="62" t="s">
        <v>5</v>
      </c>
      <c r="J38" s="154">
        <f>J37+B38-F38</f>
        <v>2250</v>
      </c>
      <c r="K38" s="69">
        <f>L38/J38</f>
        <v>10.4</v>
      </c>
      <c r="L38" s="154">
        <f t="shared" si="1"/>
        <v>23400</v>
      </c>
      <c r="M38" s="9"/>
      <c r="O38" s="1"/>
    </row>
    <row r="39" spans="1:15" ht="15.5" x14ac:dyDescent="0.35">
      <c r="A39" s="2" t="s">
        <v>204</v>
      </c>
      <c r="B39" s="155"/>
      <c r="C39" s="2"/>
      <c r="D39" s="155"/>
      <c r="E39" s="17"/>
      <c r="F39" s="154">
        <v>2200</v>
      </c>
      <c r="G39" s="161" t="s">
        <v>205</v>
      </c>
      <c r="H39" s="154">
        <v>22880</v>
      </c>
      <c r="I39" s="62" t="s">
        <v>51</v>
      </c>
      <c r="J39" s="154">
        <f>J38+B39-F39</f>
        <v>50</v>
      </c>
      <c r="K39" s="69">
        <f>L39/J39</f>
        <v>10.4</v>
      </c>
      <c r="L39" s="154">
        <f t="shared" si="1"/>
        <v>520</v>
      </c>
      <c r="M39" s="9"/>
      <c r="O39" s="1"/>
    </row>
    <row r="40" spans="1:15" ht="15.5" x14ac:dyDescent="0.35">
      <c r="A40" s="2" t="s">
        <v>206</v>
      </c>
      <c r="B40" s="155"/>
      <c r="C40" s="2"/>
      <c r="D40" s="155"/>
      <c r="E40" s="17"/>
      <c r="F40" s="154">
        <f>J39</f>
        <v>50</v>
      </c>
      <c r="G40" s="161" t="s">
        <v>205</v>
      </c>
      <c r="H40" s="154">
        <f t="shared" ref="H40" si="2">L39</f>
        <v>520</v>
      </c>
      <c r="I40" s="88" t="s">
        <v>207</v>
      </c>
      <c r="J40" s="154">
        <f>J39+B40-F40</f>
        <v>0</v>
      </c>
      <c r="K40" s="2"/>
      <c r="L40" s="154">
        <f t="shared" si="1"/>
        <v>0</v>
      </c>
      <c r="M40" s="9"/>
      <c r="O40" s="1"/>
    </row>
    <row r="41" spans="1:15" ht="15.5" x14ac:dyDescent="0.35">
      <c r="A41" s="9" t="s">
        <v>208</v>
      </c>
      <c r="B41" s="107"/>
      <c r="D41" s="107"/>
      <c r="E41" s="9"/>
      <c r="F41" s="162"/>
      <c r="G41" s="163"/>
      <c r="H41" s="162"/>
      <c r="I41" s="164"/>
      <c r="J41" s="162"/>
      <c r="L41" s="162"/>
      <c r="M41" s="9"/>
      <c r="O41" s="1"/>
    </row>
    <row r="42" spans="1:15" ht="15.5" x14ac:dyDescent="0.35">
      <c r="A42" s="9" t="s">
        <v>264</v>
      </c>
      <c r="B42" s="9"/>
      <c r="C42" s="9"/>
      <c r="D42" s="9"/>
      <c r="E42" s="9"/>
      <c r="I42" s="9"/>
      <c r="M42" s="9"/>
      <c r="O42" s="1"/>
    </row>
    <row r="43" spans="1:15" ht="15.5" x14ac:dyDescent="0.35">
      <c r="A43" s="9" t="s">
        <v>265</v>
      </c>
      <c r="B43" s="22"/>
      <c r="C43" s="22"/>
      <c r="D43" s="22"/>
      <c r="E43" s="9"/>
      <c r="I43" s="9"/>
      <c r="L43" s="61"/>
      <c r="M43" s="9"/>
      <c r="O43" s="1"/>
    </row>
    <row r="44" spans="1:15" ht="15.5" x14ac:dyDescent="0.35">
      <c r="A44" s="22"/>
      <c r="B44" s="22"/>
      <c r="C44" s="22"/>
      <c r="D44" s="22"/>
      <c r="E44" s="9"/>
      <c r="I44" s="9"/>
      <c r="O44" s="1"/>
    </row>
    <row r="45" spans="1:15" ht="15.5" x14ac:dyDescent="0.35">
      <c r="A45" s="13" t="s">
        <v>209</v>
      </c>
      <c r="E45" s="9"/>
      <c r="I45" s="9"/>
      <c r="K45" s="197" t="s">
        <v>1</v>
      </c>
      <c r="L45" s="197"/>
      <c r="M45" s="12">
        <v>4</v>
      </c>
      <c r="O45" s="1"/>
    </row>
    <row r="46" spans="1:15" ht="15.5" x14ac:dyDescent="0.35">
      <c r="A46" s="103" t="s">
        <v>210</v>
      </c>
      <c r="E46" s="9"/>
      <c r="I46" s="9"/>
      <c r="K46" s="96"/>
      <c r="L46" s="96"/>
      <c r="M46" s="12"/>
      <c r="O46" s="1"/>
    </row>
    <row r="47" spans="1:15" ht="15.5" x14ac:dyDescent="0.35">
      <c r="A47" s="2"/>
      <c r="B47" s="201" t="s">
        <v>193</v>
      </c>
      <c r="C47" s="202"/>
      <c r="D47" s="203"/>
      <c r="E47" s="70"/>
      <c r="F47" s="201" t="s">
        <v>194</v>
      </c>
      <c r="G47" s="202"/>
      <c r="H47" s="203"/>
      <c r="I47" s="70"/>
      <c r="J47" s="201" t="s">
        <v>167</v>
      </c>
      <c r="K47" s="202"/>
      <c r="L47" s="203"/>
      <c r="M47" s="9"/>
      <c r="O47" s="1"/>
    </row>
    <row r="48" spans="1:15" ht="15.5" x14ac:dyDescent="0.35">
      <c r="A48" s="2"/>
      <c r="B48" s="15" t="s">
        <v>195</v>
      </c>
      <c r="C48" s="15" t="s">
        <v>196</v>
      </c>
      <c r="D48" s="15" t="s">
        <v>197</v>
      </c>
      <c r="E48" s="70"/>
      <c r="F48" s="15" t="s">
        <v>195</v>
      </c>
      <c r="G48" s="15" t="s">
        <v>196</v>
      </c>
      <c r="H48" s="15" t="s">
        <v>197</v>
      </c>
      <c r="I48" s="70"/>
      <c r="J48" s="15" t="s">
        <v>195</v>
      </c>
      <c r="K48" s="15" t="s">
        <v>196</v>
      </c>
      <c r="L48" s="15" t="s">
        <v>197</v>
      </c>
      <c r="M48" s="9"/>
      <c r="O48" s="1"/>
    </row>
    <row r="49" spans="1:15" ht="15.5" x14ac:dyDescent="0.35">
      <c r="A49" s="2" t="s">
        <v>211</v>
      </c>
      <c r="B49" s="156">
        <f>F40</f>
        <v>50</v>
      </c>
      <c r="C49" s="69">
        <f>K39</f>
        <v>10.4</v>
      </c>
      <c r="D49" s="156">
        <f t="shared" ref="D49" si="3">H40</f>
        <v>520</v>
      </c>
      <c r="E49" s="62" t="s">
        <v>212</v>
      </c>
      <c r="F49" s="156"/>
      <c r="G49" s="2"/>
      <c r="H49" s="156"/>
      <c r="I49" s="17"/>
      <c r="J49" s="155">
        <f>B49</f>
        <v>50</v>
      </c>
      <c r="K49" s="69">
        <f>C49</f>
        <v>10.4</v>
      </c>
      <c r="L49" s="102">
        <f>D49</f>
        <v>520</v>
      </c>
      <c r="M49" s="9"/>
      <c r="O49" s="1"/>
    </row>
    <row r="50" spans="1:15" ht="15.5" x14ac:dyDescent="0.35">
      <c r="A50" s="2" t="s">
        <v>213</v>
      </c>
      <c r="B50" s="156"/>
      <c r="C50" s="2"/>
      <c r="D50" s="156"/>
      <c r="E50" s="17"/>
      <c r="F50" s="156">
        <v>50</v>
      </c>
      <c r="G50" s="69">
        <v>5</v>
      </c>
      <c r="H50" s="156">
        <f>F50*G50</f>
        <v>250</v>
      </c>
      <c r="I50" s="95" t="s">
        <v>5</v>
      </c>
      <c r="J50" s="2"/>
      <c r="K50" s="2"/>
      <c r="L50" s="102">
        <f t="shared" ref="L50:L51" si="4">L49+D50-H50</f>
        <v>270</v>
      </c>
      <c r="M50" s="9"/>
      <c r="O50" s="1"/>
    </row>
    <row r="51" spans="1:15" ht="15.5" x14ac:dyDescent="0.35">
      <c r="A51" s="2" t="s">
        <v>214</v>
      </c>
      <c r="B51" s="156"/>
      <c r="C51" s="2"/>
      <c r="D51" s="156"/>
      <c r="E51" s="17"/>
      <c r="F51" s="156"/>
      <c r="G51" s="2"/>
      <c r="H51" s="156">
        <f>L50</f>
        <v>270</v>
      </c>
      <c r="I51" s="95" t="s">
        <v>5</v>
      </c>
      <c r="J51" s="2"/>
      <c r="K51" s="2"/>
      <c r="L51" s="102">
        <f t="shared" si="4"/>
        <v>0</v>
      </c>
      <c r="M51" s="54"/>
      <c r="O51" s="1"/>
    </row>
    <row r="52" spans="1:15" ht="15.5" x14ac:dyDescent="0.35">
      <c r="A52" s="9" t="s">
        <v>215</v>
      </c>
      <c r="E52" s="9"/>
      <c r="I52" s="18"/>
      <c r="L52" s="54"/>
      <c r="M52" s="9"/>
      <c r="O52" s="1"/>
    </row>
    <row r="53" spans="1:15" x14ac:dyDescent="0.35">
      <c r="A53" s="9" t="s">
        <v>216</v>
      </c>
    </row>
    <row r="54" spans="1:15" x14ac:dyDescent="0.35">
      <c r="A54" s="9" t="s">
        <v>217</v>
      </c>
    </row>
  </sheetData>
  <mergeCells count="18">
    <mergeCell ref="F47:H47"/>
    <mergeCell ref="J47:L47"/>
    <mergeCell ref="B30:D30"/>
    <mergeCell ref="F30:H30"/>
    <mergeCell ref="J30:L30"/>
    <mergeCell ref="B47:D47"/>
    <mergeCell ref="K2:L2"/>
    <mergeCell ref="K16:L16"/>
    <mergeCell ref="K28:L28"/>
    <mergeCell ref="K45:L45"/>
    <mergeCell ref="A18:L18"/>
    <mergeCell ref="A19:L19"/>
    <mergeCell ref="A20:L20"/>
    <mergeCell ref="A21:L21"/>
    <mergeCell ref="A24:L24"/>
    <mergeCell ref="A25:L25"/>
    <mergeCell ref="A26:L26"/>
    <mergeCell ref="E34:E35"/>
  </mergeCells>
  <pageMargins left="0.7" right="0.7" top="0.75" bottom="0.75" header="0.3" footer="0.3"/>
  <pageSetup paperSize="9" scale="91" fitToHeight="0" orientation="landscape" r:id="rId1"/>
  <rowBreaks count="1" manualBreakCount="1">
    <brk id="2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4751-2DDE-4132-A8F9-5626A206BE26}">
  <sheetPr>
    <pageSetUpPr fitToPage="1"/>
  </sheetPr>
  <dimension ref="A1:J35"/>
  <sheetViews>
    <sheetView zoomScaleNormal="100" workbookViewId="0"/>
  </sheetViews>
  <sheetFormatPr defaultColWidth="9.1796875" defaultRowHeight="14.5" x14ac:dyDescent="0.35"/>
  <cols>
    <col min="1" max="1" width="10.7265625" style="10" customWidth="1"/>
    <col min="2" max="2" width="34.26953125" style="10" customWidth="1"/>
    <col min="3" max="3" width="18.7265625" style="10" bestFit="1" customWidth="1"/>
    <col min="4" max="4" width="5.453125" style="30" customWidth="1"/>
    <col min="5" max="5" width="16.26953125" style="10" bestFit="1" customWidth="1"/>
    <col min="6" max="6" width="5.1796875" style="53" customWidth="1"/>
    <col min="7" max="7" width="9.1796875" style="10"/>
    <col min="8" max="8" width="9.81640625" style="20" customWidth="1"/>
    <col min="9" max="9" width="13" style="10" customWidth="1"/>
    <col min="10" max="16384" width="9.1796875" style="10"/>
  </cols>
  <sheetData>
    <row r="1" spans="1:10" x14ac:dyDescent="0.35">
      <c r="A1" s="13" t="s">
        <v>218</v>
      </c>
      <c r="H1" s="59"/>
      <c r="I1" s="55"/>
    </row>
    <row r="2" spans="1:10" x14ac:dyDescent="0.35">
      <c r="A2" s="13" t="s">
        <v>219</v>
      </c>
      <c r="C2" s="13" t="s">
        <v>220</v>
      </c>
      <c r="D2" s="157"/>
      <c r="E2" s="13" t="s">
        <v>221</v>
      </c>
      <c r="F2" s="54"/>
      <c r="G2" s="9"/>
      <c r="I2" s="204" t="s">
        <v>145</v>
      </c>
      <c r="J2" s="204"/>
    </row>
    <row r="3" spans="1:10" x14ac:dyDescent="0.35">
      <c r="B3" s="10" t="s">
        <v>222</v>
      </c>
      <c r="C3" s="10" t="s">
        <v>223</v>
      </c>
      <c r="D3" s="42"/>
      <c r="E3" s="104" t="s">
        <v>224</v>
      </c>
      <c r="F3" s="54"/>
      <c r="G3" s="9"/>
    </row>
    <row r="4" spans="1:10" x14ac:dyDescent="0.35">
      <c r="C4" s="56" t="s">
        <v>225</v>
      </c>
      <c r="D4" s="54" t="s">
        <v>113</v>
      </c>
      <c r="E4" s="56" t="s">
        <v>226</v>
      </c>
      <c r="F4" s="54" t="s">
        <v>5</v>
      </c>
      <c r="G4" s="9" t="s">
        <v>227</v>
      </c>
    </row>
    <row r="5" spans="1:10" x14ac:dyDescent="0.35">
      <c r="D5" s="42"/>
      <c r="F5" s="54"/>
      <c r="G5" s="9"/>
    </row>
    <row r="6" spans="1:10" ht="16.5" customHeight="1" x14ac:dyDescent="0.35">
      <c r="A6" s="13" t="s">
        <v>228</v>
      </c>
      <c r="B6" s="207" t="s">
        <v>229</v>
      </c>
      <c r="C6" s="208"/>
      <c r="D6" s="208"/>
      <c r="E6" s="208"/>
      <c r="F6" s="208"/>
      <c r="G6" s="208"/>
      <c r="H6" s="208"/>
      <c r="I6" s="204" t="s">
        <v>230</v>
      </c>
      <c r="J6" s="204"/>
    </row>
    <row r="7" spans="1:10" x14ac:dyDescent="0.35">
      <c r="B7" s="208"/>
      <c r="C7" s="208"/>
      <c r="D7" s="208"/>
      <c r="E7" s="208"/>
      <c r="F7" s="208"/>
      <c r="G7" s="208"/>
      <c r="H7" s="208"/>
    </row>
    <row r="8" spans="1:10" ht="16.5" customHeight="1" x14ac:dyDescent="0.35">
      <c r="A8" s="208" t="s">
        <v>231</v>
      </c>
      <c r="B8" s="208"/>
      <c r="C8" s="208"/>
      <c r="D8" s="208"/>
      <c r="E8" s="208"/>
      <c r="F8" s="208"/>
      <c r="G8" s="208"/>
      <c r="H8" s="208"/>
      <c r="I8" s="208"/>
      <c r="J8" s="208"/>
    </row>
    <row r="9" spans="1:10" x14ac:dyDescent="0.35">
      <c r="A9" s="208"/>
      <c r="B9" s="208"/>
      <c r="C9" s="208"/>
      <c r="D9" s="208"/>
      <c r="E9" s="208"/>
      <c r="F9" s="208"/>
      <c r="G9" s="208"/>
      <c r="H9" s="208"/>
      <c r="I9" s="208"/>
      <c r="J9" s="208"/>
    </row>
    <row r="10" spans="1:10" x14ac:dyDescent="0.35">
      <c r="A10" s="208"/>
      <c r="B10" s="208"/>
      <c r="C10" s="208"/>
      <c r="D10" s="208"/>
      <c r="E10" s="208"/>
      <c r="F10" s="208"/>
      <c r="G10" s="208"/>
      <c r="H10" s="208"/>
      <c r="I10" s="208"/>
      <c r="J10" s="208"/>
    </row>
    <row r="11" spans="1:10" x14ac:dyDescent="0.35">
      <c r="A11" s="90"/>
      <c r="B11" s="90"/>
      <c r="C11" s="90"/>
      <c r="D11" s="90"/>
      <c r="E11" s="90"/>
      <c r="F11" s="90"/>
      <c r="G11" s="90"/>
      <c r="H11" s="90"/>
      <c r="I11" s="90"/>
    </row>
    <row r="12" spans="1:10" x14ac:dyDescent="0.35">
      <c r="A12" s="13" t="s">
        <v>232</v>
      </c>
      <c r="C12" s="13" t="s">
        <v>233</v>
      </c>
      <c r="D12" s="42"/>
      <c r="E12" s="9"/>
      <c r="F12" s="20"/>
      <c r="H12" s="10"/>
    </row>
    <row r="13" spans="1:10" ht="16.5" customHeight="1" x14ac:dyDescent="0.35">
      <c r="B13" s="10" t="s">
        <v>234</v>
      </c>
      <c r="C13" s="116">
        <v>300000</v>
      </c>
      <c r="D13" s="106"/>
      <c r="E13" s="206" t="s">
        <v>235</v>
      </c>
      <c r="F13" s="206"/>
      <c r="G13" s="206"/>
      <c r="H13" s="206"/>
    </row>
    <row r="14" spans="1:10" x14ac:dyDescent="0.35">
      <c r="B14" s="10" t="s">
        <v>236</v>
      </c>
      <c r="C14" s="158">
        <f>1000000*0.08</f>
        <v>80000</v>
      </c>
      <c r="D14" s="54" t="s">
        <v>5</v>
      </c>
      <c r="E14" s="206"/>
      <c r="F14" s="206"/>
      <c r="G14" s="206"/>
      <c r="H14" s="206"/>
    </row>
    <row r="15" spans="1:10" x14ac:dyDescent="0.35">
      <c r="C15" s="116">
        <f>C13-C14</f>
        <v>220000</v>
      </c>
      <c r="D15" s="54"/>
      <c r="E15" s="9"/>
      <c r="F15" s="20"/>
      <c r="H15" s="10"/>
    </row>
    <row r="16" spans="1:10" x14ac:dyDescent="0.35">
      <c r="B16" s="10" t="s">
        <v>237</v>
      </c>
      <c r="C16" s="158">
        <f>C15*0.25</f>
        <v>55000</v>
      </c>
      <c r="D16" s="54" t="s">
        <v>5</v>
      </c>
      <c r="E16" s="9"/>
      <c r="F16" s="20"/>
      <c r="H16" s="10"/>
    </row>
    <row r="17" spans="1:10" ht="16.5" customHeight="1" x14ac:dyDescent="0.35">
      <c r="B17" s="10" t="s">
        <v>238</v>
      </c>
      <c r="C17" s="116">
        <f>C15-C16</f>
        <v>165000</v>
      </c>
      <c r="D17" s="54"/>
      <c r="E17" s="206" t="s">
        <v>239</v>
      </c>
      <c r="F17" s="206"/>
      <c r="G17" s="206"/>
      <c r="H17" s="206"/>
      <c r="J17" s="9"/>
    </row>
    <row r="18" spans="1:10" x14ac:dyDescent="0.35">
      <c r="B18" s="10" t="s">
        <v>240</v>
      </c>
      <c r="C18" s="158">
        <f>1000000*0.1</f>
        <v>100000</v>
      </c>
      <c r="D18" s="54" t="s">
        <v>5</v>
      </c>
      <c r="E18" s="206"/>
      <c r="F18" s="206"/>
      <c r="G18" s="206"/>
      <c r="H18" s="206"/>
      <c r="J18" s="9"/>
    </row>
    <row r="19" spans="1:10" x14ac:dyDescent="0.35">
      <c r="B19" s="21" t="s">
        <v>241</v>
      </c>
      <c r="C19" s="116">
        <f>C17-C18</f>
        <v>65000</v>
      </c>
      <c r="D19" s="54" t="s">
        <v>5</v>
      </c>
      <c r="E19" s="206"/>
      <c r="F19" s="206"/>
      <c r="G19" s="206"/>
      <c r="H19" s="206"/>
      <c r="I19" s="204" t="s">
        <v>242</v>
      </c>
      <c r="J19" s="204"/>
    </row>
    <row r="20" spans="1:10" x14ac:dyDescent="0.35">
      <c r="B20" s="21"/>
      <c r="C20" s="116"/>
      <c r="D20" s="54"/>
      <c r="E20" s="19"/>
      <c r="F20" s="19"/>
      <c r="G20" s="19"/>
      <c r="H20" s="19"/>
      <c r="J20" s="9"/>
    </row>
    <row r="21" spans="1:10" ht="34.5" customHeight="1" x14ac:dyDescent="0.35">
      <c r="A21" s="13" t="s">
        <v>243</v>
      </c>
      <c r="B21" s="10" t="s">
        <v>244</v>
      </c>
      <c r="C21" s="158">
        <f>C19*0.2</f>
        <v>13000</v>
      </c>
      <c r="D21" s="54" t="s">
        <v>5</v>
      </c>
      <c r="E21" s="206" t="s">
        <v>245</v>
      </c>
      <c r="F21" s="206"/>
      <c r="G21" s="206"/>
      <c r="H21" s="206"/>
    </row>
    <row r="22" spans="1:10" x14ac:dyDescent="0.35">
      <c r="B22" s="10" t="s">
        <v>246</v>
      </c>
      <c r="C22" s="116">
        <f>C19-C21</f>
        <v>52000</v>
      </c>
      <c r="D22" s="54" t="s">
        <v>5</v>
      </c>
      <c r="E22" s="206"/>
      <c r="F22" s="206"/>
      <c r="G22" s="206"/>
      <c r="H22" s="206"/>
      <c r="I22" s="204" t="s">
        <v>79</v>
      </c>
      <c r="J22" s="204"/>
    </row>
    <row r="23" spans="1:10" x14ac:dyDescent="0.35">
      <c r="C23" s="116"/>
      <c r="D23" s="105"/>
      <c r="E23" s="9"/>
      <c r="F23" s="20"/>
      <c r="H23" s="10"/>
    </row>
    <row r="24" spans="1:10" x14ac:dyDescent="0.35">
      <c r="A24" s="13" t="s">
        <v>247</v>
      </c>
      <c r="B24" s="10" t="s">
        <v>248</v>
      </c>
      <c r="C24" s="158">
        <f>C22</f>
        <v>52000</v>
      </c>
      <c r="D24" s="105"/>
      <c r="E24" s="9"/>
      <c r="F24" s="20"/>
      <c r="H24" s="10"/>
    </row>
    <row r="25" spans="1:10" x14ac:dyDescent="0.35">
      <c r="C25" s="116">
        <v>2000000</v>
      </c>
      <c r="D25" s="106" t="s">
        <v>113</v>
      </c>
      <c r="E25" s="9"/>
      <c r="F25" s="20"/>
      <c r="H25" s="10"/>
    </row>
    <row r="26" spans="1:10" x14ac:dyDescent="0.35">
      <c r="C26" s="145">
        <f>C24/C25</f>
        <v>2.5999999999999999E-2</v>
      </c>
      <c r="D26" s="54" t="s">
        <v>5</v>
      </c>
      <c r="F26" s="20"/>
      <c r="H26" s="10"/>
      <c r="I26" s="204" t="s">
        <v>145</v>
      </c>
      <c r="J26" s="204"/>
    </row>
    <row r="27" spans="1:10" x14ac:dyDescent="0.35">
      <c r="C27" s="58"/>
      <c r="D27" s="42"/>
      <c r="E27" s="9"/>
      <c r="F27" s="20"/>
      <c r="H27" s="10"/>
    </row>
    <row r="28" spans="1:10" x14ac:dyDescent="0.35">
      <c r="A28" s="13" t="s">
        <v>249</v>
      </c>
      <c r="B28" s="10" t="s">
        <v>250</v>
      </c>
      <c r="C28" s="158">
        <f>C19</f>
        <v>65000</v>
      </c>
      <c r="D28" s="105"/>
      <c r="E28" s="9"/>
      <c r="F28" s="20"/>
      <c r="H28" s="10"/>
    </row>
    <row r="29" spans="1:10" x14ac:dyDescent="0.35">
      <c r="C29" s="116">
        <v>2000000</v>
      </c>
      <c r="D29" s="105"/>
      <c r="E29" s="9"/>
      <c r="F29" s="20"/>
      <c r="G29" s="21"/>
      <c r="H29" s="10"/>
    </row>
    <row r="30" spans="1:10" x14ac:dyDescent="0.35">
      <c r="C30" s="47">
        <f>C28/C29</f>
        <v>3.2500000000000001E-2</v>
      </c>
      <c r="D30" s="54" t="s">
        <v>5</v>
      </c>
      <c r="F30" s="20"/>
      <c r="G30" s="21"/>
      <c r="H30" s="10"/>
      <c r="I30" s="204" t="s">
        <v>230</v>
      </c>
      <c r="J30" s="204"/>
    </row>
    <row r="31" spans="1:10" x14ac:dyDescent="0.35">
      <c r="A31" s="205" t="s">
        <v>251</v>
      </c>
      <c r="B31" s="205"/>
      <c r="C31" s="205"/>
      <c r="D31" s="205"/>
      <c r="E31" s="205"/>
      <c r="F31" s="205"/>
      <c r="G31" s="205"/>
      <c r="H31" s="205"/>
      <c r="I31" s="205"/>
      <c r="J31" s="205"/>
    </row>
    <row r="32" spans="1:10" x14ac:dyDescent="0.35">
      <c r="A32" s="9" t="s">
        <v>252</v>
      </c>
      <c r="B32" s="9"/>
      <c r="D32" s="42"/>
      <c r="F32" s="54"/>
      <c r="G32" s="9"/>
      <c r="I32" s="21"/>
    </row>
    <row r="33" spans="1:10" x14ac:dyDescent="0.35">
      <c r="A33" s="13" t="s">
        <v>253</v>
      </c>
      <c r="B33" s="10" t="s">
        <v>254</v>
      </c>
      <c r="C33" s="58" t="s">
        <v>255</v>
      </c>
      <c r="D33" s="42"/>
      <c r="E33" s="9"/>
      <c r="F33" s="20"/>
      <c r="H33" s="10"/>
    </row>
    <row r="34" spans="1:10" x14ac:dyDescent="0.35">
      <c r="C34" s="47">
        <f>0.03*50</f>
        <v>1.5</v>
      </c>
      <c r="D34" s="54" t="s">
        <v>113</v>
      </c>
      <c r="E34" s="9"/>
      <c r="F34" s="20"/>
      <c r="H34" s="10"/>
      <c r="I34" s="204" t="s">
        <v>79</v>
      </c>
      <c r="J34" s="204"/>
    </row>
    <row r="35" spans="1:10" x14ac:dyDescent="0.35">
      <c r="C35" s="58"/>
      <c r="D35" s="54"/>
      <c r="E35" s="9"/>
      <c r="F35" s="20"/>
      <c r="H35" s="10"/>
    </row>
  </sheetData>
  <mergeCells count="13">
    <mergeCell ref="I2:J2"/>
    <mergeCell ref="I6:J6"/>
    <mergeCell ref="I19:J19"/>
    <mergeCell ref="I22:J22"/>
    <mergeCell ref="B6:H7"/>
    <mergeCell ref="A8:J10"/>
    <mergeCell ref="E21:H22"/>
    <mergeCell ref="I34:J34"/>
    <mergeCell ref="A31:J31"/>
    <mergeCell ref="E13:H14"/>
    <mergeCell ref="E17:H19"/>
    <mergeCell ref="I26:J26"/>
    <mergeCell ref="I30:J30"/>
  </mergeCells>
  <printOptions headings="1" gridLines="1"/>
  <pageMargins left="0.7" right="0.7" top="0.75" bottom="0.75" header="0.3" footer="0.3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7C9-1181-4844-8A41-55AC386E6C17}">
  <dimension ref="A1:H17"/>
  <sheetViews>
    <sheetView workbookViewId="0"/>
  </sheetViews>
  <sheetFormatPr defaultRowHeight="14.5" x14ac:dyDescent="0.35"/>
  <cols>
    <col min="2" max="2" width="23.54296875" bestFit="1" customWidth="1"/>
    <col min="4" max="4" width="4.453125" customWidth="1"/>
  </cols>
  <sheetData>
    <row r="1" spans="1:8" x14ac:dyDescent="0.35">
      <c r="A1" s="13" t="s">
        <v>256</v>
      </c>
      <c r="B1" s="10"/>
      <c r="C1" s="10"/>
      <c r="D1" s="30"/>
      <c r="E1" s="10"/>
      <c r="F1" s="20"/>
      <c r="G1" s="10"/>
      <c r="H1" s="10"/>
    </row>
    <row r="2" spans="1:8" x14ac:dyDescent="0.35">
      <c r="A2" s="10"/>
      <c r="B2" s="10"/>
      <c r="C2" s="10"/>
      <c r="D2" s="30"/>
      <c r="E2" s="10"/>
      <c r="F2" s="53"/>
    </row>
    <row r="3" spans="1:8" x14ac:dyDescent="0.35">
      <c r="A3" s="10"/>
      <c r="B3" s="10" t="s">
        <v>257</v>
      </c>
      <c r="C3" s="108">
        <v>70000</v>
      </c>
      <c r="D3" s="178" t="s">
        <v>5</v>
      </c>
      <c r="E3" s="10" t="s">
        <v>258</v>
      </c>
      <c r="F3" s="20"/>
    </row>
    <row r="4" spans="1:8" x14ac:dyDescent="0.35">
      <c r="A4" s="10"/>
      <c r="B4" s="10"/>
      <c r="C4" s="107">
        <v>107000</v>
      </c>
      <c r="D4" s="178"/>
      <c r="E4" s="10"/>
      <c r="F4" s="20"/>
      <c r="G4" s="10"/>
      <c r="H4" s="10"/>
    </row>
    <row r="5" spans="1:8" x14ac:dyDescent="0.35">
      <c r="A5" s="10"/>
      <c r="B5" s="10"/>
      <c r="C5" s="10" t="s">
        <v>259</v>
      </c>
      <c r="D5" s="53"/>
      <c r="E5" s="10"/>
      <c r="F5" s="20"/>
      <c r="G5" s="10"/>
      <c r="H5" s="10"/>
    </row>
    <row r="6" spans="1:8" x14ac:dyDescent="0.35">
      <c r="A6" s="10"/>
      <c r="B6" s="10"/>
      <c r="C6" s="10"/>
      <c r="D6" s="30"/>
      <c r="E6" s="10"/>
      <c r="F6" s="53"/>
      <c r="G6" s="10"/>
      <c r="H6" s="20"/>
    </row>
    <row r="7" spans="1:8" x14ac:dyDescent="0.35">
      <c r="A7" s="10"/>
      <c r="B7" s="10" t="s">
        <v>260</v>
      </c>
      <c r="C7" s="108">
        <v>68000</v>
      </c>
      <c r="D7" s="178" t="s">
        <v>5</v>
      </c>
      <c r="E7" s="10" t="s">
        <v>261</v>
      </c>
      <c r="F7" s="53"/>
      <c r="G7" s="10"/>
      <c r="H7" s="20"/>
    </row>
    <row r="8" spans="1:8" x14ac:dyDescent="0.35">
      <c r="A8" s="10"/>
      <c r="B8" s="10"/>
      <c r="C8" s="107">
        <v>167000</v>
      </c>
      <c r="D8" s="178"/>
      <c r="E8" s="10"/>
      <c r="F8" s="53"/>
      <c r="G8" s="10"/>
      <c r="H8" s="20"/>
    </row>
    <row r="9" spans="1:8" x14ac:dyDescent="0.35">
      <c r="A9" s="10"/>
      <c r="B9" s="10"/>
      <c r="C9" s="10" t="s">
        <v>262</v>
      </c>
      <c r="D9" s="30"/>
      <c r="E9" s="10"/>
      <c r="F9" s="53"/>
      <c r="G9" s="204" t="s">
        <v>242</v>
      </c>
      <c r="H9" s="204"/>
    </row>
    <row r="10" spans="1:8" x14ac:dyDescent="0.35">
      <c r="A10" s="10"/>
      <c r="B10" s="10"/>
      <c r="C10" s="10"/>
      <c r="D10" s="30"/>
      <c r="E10" s="10"/>
      <c r="F10" s="53"/>
      <c r="G10" s="20"/>
      <c r="H10" s="20"/>
    </row>
    <row r="11" spans="1:8" x14ac:dyDescent="0.35">
      <c r="A11" s="10"/>
      <c r="B11" s="9" t="s">
        <v>266</v>
      </c>
      <c r="C11" s="10"/>
      <c r="D11" s="30"/>
      <c r="E11" s="10"/>
      <c r="F11" s="53"/>
      <c r="G11" s="20"/>
      <c r="H11" s="20"/>
    </row>
    <row r="12" spans="1:8" x14ac:dyDescent="0.35">
      <c r="A12" s="10"/>
      <c r="B12" s="10"/>
      <c r="C12" s="10"/>
      <c r="D12" s="30"/>
      <c r="E12" s="10"/>
      <c r="F12" s="53"/>
      <c r="G12" s="20"/>
      <c r="H12" s="20"/>
    </row>
    <row r="13" spans="1:8" x14ac:dyDescent="0.35">
      <c r="A13" s="10"/>
      <c r="B13" s="10"/>
      <c r="C13" s="10"/>
      <c r="D13" s="30"/>
      <c r="E13" s="10"/>
      <c r="F13" s="53"/>
      <c r="G13" s="20"/>
      <c r="H13" s="20"/>
    </row>
    <row r="14" spans="1:8" x14ac:dyDescent="0.35">
      <c r="A14" s="10"/>
      <c r="B14" s="10"/>
      <c r="C14" s="10"/>
      <c r="D14" s="30"/>
      <c r="E14" s="10"/>
      <c r="F14" s="53"/>
      <c r="G14" s="20"/>
      <c r="H14" s="20"/>
    </row>
    <row r="15" spans="1:8" x14ac:dyDescent="0.35">
      <c r="A15" s="10"/>
      <c r="B15" s="10"/>
      <c r="C15" s="10"/>
      <c r="D15" s="30"/>
      <c r="E15" s="10"/>
      <c r="F15" s="53"/>
      <c r="G15" s="20"/>
      <c r="H15" s="20"/>
    </row>
    <row r="16" spans="1:8" x14ac:dyDescent="0.35">
      <c r="A16" s="10"/>
      <c r="B16" s="10"/>
      <c r="C16" s="10"/>
      <c r="D16" s="30"/>
      <c r="E16" s="10"/>
      <c r="F16" s="53"/>
      <c r="G16" s="10"/>
      <c r="H16" s="20"/>
    </row>
    <row r="17" spans="1:8" x14ac:dyDescent="0.35">
      <c r="A17" s="209" t="s">
        <v>263</v>
      </c>
      <c r="B17" s="210"/>
      <c r="C17" s="210"/>
      <c r="D17" s="210"/>
      <c r="E17" s="210"/>
      <c r="F17" s="210"/>
      <c r="G17" s="210"/>
      <c r="H17" s="210"/>
    </row>
  </sheetData>
  <mergeCells count="4">
    <mergeCell ref="G9:H9"/>
    <mergeCell ref="D3:D4"/>
    <mergeCell ref="D7:D8"/>
    <mergeCell ref="A17:H17"/>
  </mergeCells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0300E2F493341B309A69FBA414F9D" ma:contentTypeVersion="12" ma:contentTypeDescription="Create a new document." ma:contentTypeScope="" ma:versionID="5dd27213c412819f02fe20c3701c1774">
  <xsd:schema xmlns:xsd="http://www.w3.org/2001/XMLSchema" xmlns:xs="http://www.w3.org/2001/XMLSchema" xmlns:p="http://schemas.microsoft.com/office/2006/metadata/properties" xmlns:ns2="4793af16-7df5-453a-b7f1-ae53f3beff9c" xmlns:ns3="56f5d924-77f2-4bd0-8bd4-829f2cd2497f" targetNamespace="http://schemas.microsoft.com/office/2006/metadata/properties" ma:root="true" ma:fieldsID="e3e932df7f2f5d6f7c7be2b2264f0aa0" ns2:_="" ns3:_="">
    <xsd:import namespace="4793af16-7df5-453a-b7f1-ae53f3beff9c"/>
    <xsd:import namespace="56f5d924-77f2-4bd0-8bd4-829f2cd249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3af16-7df5-453a-b7f1-ae53f3beff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5d924-77f2-4bd0-8bd4-829f2cd249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3254CF-6C65-477A-8591-36E93A726B4E}">
  <ds:schemaRefs>
    <ds:schemaRef ds:uri="4793af16-7df5-453a-b7f1-ae53f3beff9c"/>
    <ds:schemaRef ds:uri="http://www.w3.org/XML/1998/namespace"/>
    <ds:schemaRef ds:uri="http://purl.org/dc/dcmitype/"/>
    <ds:schemaRef ds:uri="http://purl.org/dc/elements/1.1/"/>
    <ds:schemaRef ds:uri="56f5d924-77f2-4bd0-8bd4-829f2cd2497f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12B4903-6DAE-451E-A521-EAAAED2186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C92681-AB9B-4B47-9419-88D7B3066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93af16-7df5-453a-b7f1-ae53f3beff9c"/>
    <ds:schemaRef ds:uri="56f5d924-77f2-4bd0-8bd4-829f2cd24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Q1(a)(i) solution</vt:lpstr>
      <vt:lpstr>Q1(a)(ii) &amp; b solution</vt:lpstr>
      <vt:lpstr>Q2 solution</vt:lpstr>
      <vt:lpstr>Q3 solution</vt:lpstr>
      <vt:lpstr>Q4 PART A solution</vt:lpstr>
      <vt:lpstr>Q4 PART B solution</vt:lpstr>
    </vt:vector>
  </TitlesOfParts>
  <Manager/>
  <Company>Dollar Academy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Higher Accounting Marking Instructions</dc:title>
  <dc:subject/>
  <dc:creator>McMartin-L</dc:creator>
  <cp:keywords/>
  <dc:description/>
  <cp:lastModifiedBy>Glenna Russell</cp:lastModifiedBy>
  <cp:revision/>
  <cp:lastPrinted>2022-08-11T08:07:07Z</cp:lastPrinted>
  <dcterms:created xsi:type="dcterms:W3CDTF">2020-01-31T10:55:10Z</dcterms:created>
  <dcterms:modified xsi:type="dcterms:W3CDTF">2022-09-02T13:35:47Z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0x0101003290300E2F493341B309A69FBA414F9D</vt:lpwstr>
  </property>
</Properties>
</file>